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1"/>
  </bookViews>
  <sheets>
    <sheet name="总消费" sheetId="4" r:id="rId1"/>
    <sheet name="计划日报" sheetId="5" r:id="rId2"/>
    <sheet name="笔记日报" sheetId="6" r:id="rId3"/>
    <sheet name="笔记数据自定义" sheetId="12" r:id="rId4"/>
    <sheet name="笔记数据看板" sheetId="7" r:id="rId5"/>
    <sheet name="笔记匹配" sheetId="2" r:id="rId6"/>
    <sheet name="总数据源" sheetId="1" r:id="rId7"/>
    <sheet name="信息流数据源" sheetId="8" r:id="rId8"/>
    <sheet name="搜索数据源" sheetId="9" r:id="rId9"/>
    <sheet name="全站智投数据源" sheetId="10" r:id="rId10"/>
  </sheets>
  <definedNames>
    <definedName name="_xlnm._FilterDatabase" localSheetId="4" hidden="1">笔记数据看板!$A$2:$AN$51</definedName>
    <definedName name="_xlnm._FilterDatabase" localSheetId="6" hidden="1">总数据源!#REF!</definedName>
  </definedNames>
  <calcPr calcId="144525"/>
  <pivotCaches>
    <pivotCache cacheId="0" r:id="rId11"/>
    <pivotCache cacheId="1" r:id="rId12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1" name="ID_6FEB14C415334A7FB6A1CA6F2EB11BFB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972550" y="8799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9" name="ID_AA446A12D840413BA23DAD1991664C8A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972550" y="854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43" name="ID_30C2A4EDBC194B3EA2AEE7F1B23EE73A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972550" y="90538300"/>
          <a:ext cx="10287000" cy="136874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42" name="ID_77210EACB0A5446A80A165763606109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972550" y="8926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40" name="ID_698D91D136CA45F59A185B65E86ADBCD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972550" y="8672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8" name="ID_43379FF48CBC42AAA59A2FB4357A18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972550" y="841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44" name="ID_C43DBF20784748F8B96BAA934960E67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972550" y="9180830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7" name="ID_2EA86618393C4F6ABE215975FC711DD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972550" y="9307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9" name="ID_0417EA65913642839E8A0C8F8019B2E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972550" y="9434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0" name="ID_C32F08EFA9A84AE5A5B1225AAE0316AF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972550" y="9561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1" name="ID_BF86BF593D054C94BEB00DCB5A10B35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972550" y="968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8" name="ID_38C748CA17254AC1800E6779DA93E2DB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972550" y="3846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2" name="ID_FC2FF4E99F964C9AA55C0D6B0C949FAD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972550" y="981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9" name="ID_7BB09F72921042BEA656DCF0D0D2790B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8972550" y="39738300"/>
          <a:ext cx="6858000" cy="9144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3" name="ID_143C2AAED97B4F30996E3A633CD1C9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8972550" y="9942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0" name="ID_D938CD87AB6044D6BF4413ACEED75C9C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972550" y="4100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4" name="ID_5387A5740B324CE4A3196AB252AC360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8972550" y="10069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1" name="ID_7F6B04BAAEBD4BA7B1CEC84BEFB30EC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8972550" y="4227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5" name="ID_968980E8726041C7A12659652E04FA5E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972550" y="10196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2" name="ID_04FD9F1DDACD483B92A09BD346CCD071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8972550" y="4354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6" name="ID_0EA79199B5B741959BE3705A0A776969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8972550" y="10323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7" name="ID_F27EEAEB815346BA9382DF0A80BCE4C1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8972550" y="10450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8" name="ID_127195F15D8047E48D94BA3F94BA343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8972550" y="2576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9" name="ID_3D42B33B6DDC4875952EBC8D4C2177AC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8972550" y="2703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0" name="ID_D9110D7FEE764A29B30BA62FA89D8797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8972550" y="2830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1" name="ID_F71EB19F104E4A87B1C5A35793EB2DE1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8972550" y="2957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2" name="ID_29727144206A453AB639AA6675DC1F3F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8972550" y="3084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3" name="ID_4D95E318FCFD4BD999D8157ACB5C6B6D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8972550" y="3211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4" name="ID_B3A2B183A65A4C65AE2253B9436F991F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8972550" y="333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5" name="ID_CC8E0B1E18AA44118BA15C3CEF73EB9D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8972550" y="346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6" name="ID_DE418A7F7FA4470BA07B7C8862D54C77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8972550" y="3592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7" name="ID_62C4BAD962494A8EB3B628312E21161B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8972550" y="3719830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3" name="ID_D3E738C7F2814CC5ACF5073137412DED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8972550" y="4481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4" name="ID_9F750001F0DB466CA5FC78483F965F71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8972550" y="4608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5" name="ID_A2658EC8495E45BFABB09A38F63BEBDE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8972550" y="473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6" name="ID_AD1D5A0199E74C9C9E55F5C7555BCBE6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8972550" y="4862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7" name="ID_4A20D7E2A35A432CAFB136A6F32A245D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8972550" y="4989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8" name="ID_CDA4717831564C21BFD0EBE26AC32C64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8972550" y="5116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9" name="ID_90C0D567F7524BAFB54C20A3A48D30A4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8972550" y="5243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0" name="ID_C60B8D11A0034849A9AA051B39454BB4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8972550" y="5370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6" name="ID_62E37A8B107F4D358F6D253E078C148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435860" y="10468610"/>
          <a:ext cx="4600575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A7581E6237864C588FF87466ADA0BF0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426970" y="10747375"/>
          <a:ext cx="350520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CFEA79B646F14B65838880BFB6D0F2BB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443480" y="10985500"/>
          <a:ext cx="4591050" cy="4543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86F6359C29384E2697362839F0A9E11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402205" y="11205845"/>
          <a:ext cx="3495675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47DE31D9C6B2465A881356232086EABD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418715" y="11492865"/>
          <a:ext cx="3495675" cy="4600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989CB0AF1D944E7EAF5BEFB65F582E9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402840" y="11739245"/>
          <a:ext cx="350520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DA694038ADA047CEB90B1621F17F0C2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435225" y="11992610"/>
          <a:ext cx="3524250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1" name="ID_AAB43EEFB3E44ADABC8028AAD765E7D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393950" y="12205335"/>
          <a:ext cx="4533900" cy="4638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3D97CB4B30F945008A8F95FE955D6C7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443480" y="12492990"/>
          <a:ext cx="352425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3" name="ID_FD2FBD30D86F4F6DB11CA6568627A78A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418715" y="12738100"/>
          <a:ext cx="3571875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276F013BF26F4F7C87FE3E0CA9C72C6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459990" y="12992100"/>
          <a:ext cx="3390900" cy="4543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07EE7EFA90F846679AB5D7489DC8729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385695" y="13246735"/>
          <a:ext cx="3295650" cy="4591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DFDA9033A23141AA8E75DF9275BAE1C1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418715" y="13491845"/>
          <a:ext cx="3438525" cy="4610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7714A0527B3E4DDE8F43E8FBAC52864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418715" y="13762355"/>
          <a:ext cx="348615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7C7E6CEB811B4774A8E4DA0A79A8EF8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501900" y="14058265"/>
          <a:ext cx="3562350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F886FEC423F041269133943065294A3D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360295" y="14351635"/>
          <a:ext cx="3512820" cy="470154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<sst xmlns="http://schemas.openxmlformats.org/spreadsheetml/2006/main" count="8147" uniqueCount="393">
  <si>
    <t>萃玥珠宝-高端定制 总消费</t>
  </si>
  <si>
    <t>时间</t>
  </si>
  <si>
    <t xml:space="preserve"> 消费</t>
  </si>
  <si>
    <t xml:space="preserve"> 展现量</t>
  </si>
  <si>
    <t xml:space="preserve"> 点击量</t>
  </si>
  <si>
    <t xml:space="preserve">  点击率</t>
  </si>
  <si>
    <t xml:space="preserve"> 点击成本</t>
  </si>
  <si>
    <t xml:space="preserve"> 千展费用</t>
  </si>
  <si>
    <t xml:space="preserve"> 点赞</t>
  </si>
  <si>
    <t xml:space="preserve"> 评论</t>
  </si>
  <si>
    <t xml:space="preserve"> 收藏</t>
  </si>
  <si>
    <t xml:space="preserve"> 关注</t>
  </si>
  <si>
    <t xml:space="preserve"> 分享</t>
  </si>
  <si>
    <t xml:space="preserve"> 互动量</t>
  </si>
  <si>
    <t xml:space="preserve"> 互动成本</t>
  </si>
  <si>
    <t>私信人数</t>
  </si>
  <si>
    <t xml:space="preserve"> 私信成本</t>
  </si>
  <si>
    <t xml:space="preserve"> 私信开口数</t>
  </si>
  <si>
    <t xml:space="preserve"> 开口成本</t>
  </si>
  <si>
    <t xml:space="preserve"> 私信率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</si>
  <si>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</si>
  <si>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</si>
  <si>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</si>
  <si>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</si>
  <si>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</si>
  <si>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</si>
  <si>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</si>
  <si>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</si>
  <si>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</si>
  <si>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</si>
  <si>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</si>
  <si>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</si>
  <si>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</si>
  <si>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</si>
  <si>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</si>
  <si>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</si>
  <si>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</si>
  <si>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</si>
  <si>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</si>
  <si>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</si>
  <si>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</si>
  <si>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</si>
  <si>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</si>
  <si>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</si>
  <si>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</si>
  <si>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</si>
  <si>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</si>
  <si>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</si>
  <si>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</si>
  <si>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</si>
  <si>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</si>
  <si>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</si>
  <si>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</si>
  <si>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</si>
  <si>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</si>
  <si>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</si>
  <si>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</si>
  <si>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</si>
  <si>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</si>
  <si>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</si>
  <si>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</si>
  <si>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</si>
  <si>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</si>
  <si>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</si>
  <si>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</si>
  <si>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</si>
  <si>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</si>
  <si>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</si>
  <si>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(空白)</t>
  </si>
  <si>
    <t>总计</t>
  </si>
  <si>
    <t>萃玥珠宝-高端定制 计划日报</t>
  </si>
  <si>
    <t>广告类型</t>
  </si>
  <si>
    <t>计划名称</t>
  </si>
  <si>
    <t>开口数</t>
  </si>
  <si>
    <t>信息流广告</t>
  </si>
  <si>
    <t>1023-私信-信息流-翡翠蛋面-点击</t>
  </si>
  <si>
    <t>1206-私信-信息流-只需一眼</t>
  </si>
  <si>
    <t>1206-私信-信息流-笑意祥和的佛</t>
  </si>
  <si>
    <t>1208-私信-信息流-翡翠戒指</t>
  </si>
  <si>
    <t>1216-私信-信息流-翡翠珠珠手串</t>
  </si>
  <si>
    <t>信息流广告 汇总</t>
  </si>
  <si>
    <t>2022-12-18 汇总</t>
  </si>
  <si>
    <t>0820-客资-信息流- 翡翠耳坠-点击_复制</t>
  </si>
  <si>
    <t>1115-私信-信息流-  用千年等这一回</t>
  </si>
  <si>
    <t>2022-12-17 汇总</t>
  </si>
  <si>
    <t>0601-客资-信息流-小米珠</t>
  </si>
  <si>
    <t>0606-客资-信息流-翡翠佛公</t>
  </si>
  <si>
    <t>0617-客资-信息流-翡翠小米珠</t>
  </si>
  <si>
    <t>0817-客资-信息流-满绿翡翠-点击</t>
  </si>
  <si>
    <t>0902-客资-信息流-翡翠福瓜-点击</t>
  </si>
  <si>
    <t>1012-客资-信息流- 性价比翡翠美货上新</t>
  </si>
  <si>
    <t>1018-客资-信息流- 拒绝花钱买教训</t>
  </si>
  <si>
    <t>1023-私信-信息流-翡翠绿葫芦-点击_复制</t>
  </si>
  <si>
    <t>1108-私信-信息流- 年会宴会战袍</t>
  </si>
  <si>
    <t>2022-12-16 汇总</t>
  </si>
  <si>
    <t>2022-12-15 汇总</t>
  </si>
  <si>
    <t>2022-12-14 汇总</t>
  </si>
  <si>
    <t>2022-12-13 汇总</t>
  </si>
  <si>
    <t>2022-12-12 汇总</t>
  </si>
  <si>
    <t>2022-12-11 汇总</t>
  </si>
  <si>
    <t>2022-12-10 汇总</t>
  </si>
  <si>
    <t>2022-12-09 汇总</t>
  </si>
  <si>
    <t>1206-私信-信息流-拍卖成交3304W-点击</t>
  </si>
  <si>
    <t>2022-12-08 汇总</t>
  </si>
  <si>
    <t>2022-12-07 汇总</t>
  </si>
  <si>
    <t>2022-12-06 汇总</t>
  </si>
  <si>
    <t>2022-12-05 汇总</t>
  </si>
  <si>
    <t>2022-12-04 汇总</t>
  </si>
  <si>
    <t>2022-12-03 汇总</t>
  </si>
  <si>
    <t>2022-12-02 汇总</t>
  </si>
  <si>
    <t>1115-私信-信息流- 女人的首饰盒</t>
  </si>
  <si>
    <t>0922-客资-信息流-翡翠蛋面套链-私信</t>
  </si>
  <si>
    <t>2022-12-01 汇总</t>
  </si>
  <si>
    <t>2022-11-30 汇总</t>
  </si>
  <si>
    <t>0628-客资-信息流-翡翠耳环</t>
  </si>
  <si>
    <t>1012-客资-信息流- 翡翠手镯</t>
  </si>
  <si>
    <t>2022-11-29 汇总</t>
  </si>
  <si>
    <t>2022-11-28 汇总</t>
  </si>
  <si>
    <t>2022-11-27 汇总</t>
  </si>
  <si>
    <t>2022-11-26 汇总</t>
  </si>
  <si>
    <t>2022-11-25 汇总</t>
  </si>
  <si>
    <t>2022-11-24 汇总</t>
  </si>
  <si>
    <t>2022-11-23 汇总</t>
  </si>
  <si>
    <t>0614-客资-信息流-翡翠知识科普</t>
  </si>
  <si>
    <t>2022-11-22 汇总</t>
  </si>
  <si>
    <t>2022-11-21 汇总</t>
  </si>
  <si>
    <t>2022-11-20 汇总</t>
  </si>
  <si>
    <t>2022-11-19 汇总</t>
  </si>
  <si>
    <t>2022-11-18 汇总</t>
  </si>
  <si>
    <t>2022-11-17 汇总</t>
  </si>
  <si>
    <t>2022-11-16 汇总</t>
  </si>
  <si>
    <t>0825-客资-信息流-翡翠叶子-点击</t>
  </si>
  <si>
    <t>0825-客资-信息流-翡翠佛公-点击</t>
  </si>
  <si>
    <t>1023-私信-信息流-翡翠开心佛点击</t>
  </si>
  <si>
    <t>2022-11-15 汇总</t>
  </si>
  <si>
    <t>2022-11-14 汇总</t>
  </si>
  <si>
    <t>0927-客资-信息流-翡翠无事牌-点击</t>
  </si>
  <si>
    <t>2022-11-13 汇总</t>
  </si>
  <si>
    <t>2022-11-12 汇总</t>
  </si>
  <si>
    <t>2022-11-11 汇总</t>
  </si>
  <si>
    <t>2022-11-10 汇总</t>
  </si>
  <si>
    <t>2022-11-09 汇总</t>
  </si>
  <si>
    <t>2022-11-08 汇总</t>
  </si>
  <si>
    <t>2022-11-07 汇总</t>
  </si>
  <si>
    <t>2022-11-06 汇总</t>
  </si>
  <si>
    <t>2022-11-05 汇总</t>
  </si>
  <si>
    <t>2022-11-04 汇总</t>
  </si>
  <si>
    <t>2022-11-03 汇总</t>
  </si>
  <si>
    <t>2022-11-02 汇总</t>
  </si>
  <si>
    <t>0523-客资-信息流- 翡翠小米珠</t>
  </si>
  <si>
    <t>2022-11-01 汇总</t>
  </si>
  <si>
    <t>萃玥珠宝-高端定制 笔记日报</t>
  </si>
  <si>
    <t>笔记ID</t>
  </si>
  <si>
    <t>笔记标题</t>
  </si>
  <si>
    <t>6284e0e3000000000102d2c3</t>
  </si>
  <si>
    <t>翡翠小米珠已经不多了❓听说你们都在找🧐🧐</t>
  </si>
  <si>
    <t>611e475b000000002103d27a</t>
  </si>
  <si>
    <t>这尊翡翠佛公的喜乐，谁见了谁欢喜🌱🙏</t>
  </si>
  <si>
    <t>62b17b60000000000f00120e</t>
  </si>
  <si>
    <t>听说你们最近很喜欢小米珠📿翡翠手串哦💚</t>
  </si>
  <si>
    <t>5f96ebbb000000000100aed1</t>
  </si>
  <si>
    <t>第一次买满绿翡翠怎么挑？高性价比🉐‼️</t>
  </si>
  <si>
    <t>62fcce0b000000000f015814</t>
  </si>
  <si>
    <t>翡翠界的绝美仙仙耳坠都在这里‼️高级富贵</t>
  </si>
  <si>
    <t>63089d3b000000001b023e93</t>
  </si>
  <si>
    <t>翡翠福瓜的寓意，把美好祝福送给自己</t>
  </si>
  <si>
    <t>632c2d10000000000800bcad</t>
  </si>
  <si>
    <t>性价比翡翠美货上新💖寓意都是如此美好💯</t>
  </si>
  <si>
    <t>63493eda0000000007036293</t>
  </si>
  <si>
    <t>这家翡翠源头商家你还不知道吗‼️</t>
  </si>
  <si>
    <t>631087110000000012016b9a</t>
  </si>
  <si>
    <t>喜欢蛋面的尽管来找我，应有尽有</t>
  </si>
  <si>
    <t>635275d9000000001402ad88</t>
  </si>
  <si>
    <t>福禄双全💕翡翠绿葫芦太适合女性了～</t>
  </si>
  <si>
    <t>63469cd10000000007014a0f</t>
  </si>
  <si>
    <t>年会宴会战袍缺少亮点❓只需一串翡翠珠链</t>
  </si>
  <si>
    <t>6364e88a00000000090012cb</t>
  </si>
  <si>
    <t>用千年等这一回，化身一道美的传说～</t>
  </si>
  <si>
    <t>637759ac000000001f02364d</t>
  </si>
  <si>
    <t>只需一眼，这份灵气甜美就深入人心</t>
  </si>
  <si>
    <t>63774b26000000001b00c1d4</t>
  </si>
  <si>
    <t>笑意祥和的佛，福气满满💚大肚能容天下事</t>
  </si>
  <si>
    <t>6390682b000000001f023103</t>
  </si>
  <si>
    <t>翡翠戒指💍明码实价‼️总有一款是你的心头爱</t>
  </si>
  <si>
    <t>6389d462000000001f009469</t>
  </si>
  <si>
    <t>拍卖成交3304W的翡翠福瓜，凭什么这么贵❓</t>
  </si>
  <si>
    <t>636e1b54000000001b00c417</t>
  </si>
  <si>
    <t>女人的首饰盒里，永远都少一件珠宝～</t>
  </si>
  <si>
    <t>63243a0b00000000080094ea</t>
  </si>
  <si>
    <t>鉴赏 | 两套传承系列翡翠蛋面套链</t>
  </si>
  <si>
    <t>62b9dede000000002103faba</t>
  </si>
  <si>
    <t>千呼万唤的翡翠双环耳坠🔥来啦‼️谁戴谁美</t>
  </si>
  <si>
    <t>63351022000000001c00e946</t>
  </si>
  <si>
    <t>翡翠手镯 | 美丽与收藏，能不动心吗～</t>
  </si>
  <si>
    <t>62bacf8a0000000004000de4</t>
  </si>
  <si>
    <t>取悦自己，惊艳时光 | 满绿翡翠双环</t>
  </si>
  <si>
    <t>62cfb7b6000000000f00538c</t>
  </si>
  <si>
    <t>什么珠宝单品，让人一看就知道你是高阶玩家</t>
  </si>
  <si>
    <t>623b0832000000000102605e</t>
  </si>
  <si>
    <t>翡翠纠结选种还是选色❓看完这篇你就懂</t>
  </si>
  <si>
    <t>630750d6000000001d03461b</t>
  </si>
  <si>
    <t>一看就是大户人家的金枝玉叶💖娇艳欲滴的美</t>
  </si>
  <si>
    <t>630617eb000000001800dba4</t>
  </si>
  <si>
    <t>翡翠佛公 | 辣色vs阳色，你站哪一队</t>
  </si>
  <si>
    <t>6347d631000000000701693b</t>
  </si>
  <si>
    <t>632d777d000000001801b9ac</t>
  </si>
  <si>
    <t>鉴赏 | 顶峰相见的翡翠无事牌，真香‼️</t>
  </si>
  <si>
    <t>628b3f680000000021035d7d</t>
  </si>
  <si>
    <t>(多项)</t>
  </si>
  <si>
    <t>笔记封面</t>
  </si>
  <si>
    <t>笔记标题or达人</t>
  </si>
  <si>
    <t>发布链接</t>
  </si>
  <si>
    <t>发布时间</t>
  </si>
  <si>
    <t>笔记形式</t>
  </si>
  <si>
    <t>笔记总数据</t>
  </si>
  <si>
    <t>信息流-推广数据</t>
  </si>
  <si>
    <t>搜索-推广数据</t>
  </si>
  <si>
    <t>全站智投-推广数据</t>
  </si>
  <si>
    <t>点赞</t>
  </si>
  <si>
    <t>收藏</t>
  </si>
  <si>
    <t>评论</t>
  </si>
  <si>
    <t>互动量</t>
  </si>
  <si>
    <t>消费</t>
  </si>
  <si>
    <t>点击率</t>
  </si>
  <si>
    <t>点击成本</t>
  </si>
  <si>
    <t>互动成本</t>
  </si>
  <si>
    <t>私信成本</t>
  </si>
  <si>
    <t>开口成本</t>
  </si>
  <si>
    <t>62a066ca000000001b0359e1</t>
  </si>
  <si>
    <t>600e761b0000000001000616</t>
  </si>
  <si>
    <t>62980e23000000002103c31a</t>
  </si>
  <si>
    <t>626bb4440000000021039bc1</t>
  </si>
  <si>
    <t>6308a496000000001702cfe8</t>
  </si>
  <si>
    <t>62a1d3bb0000000001029b89</t>
  </si>
  <si>
    <t>62989a0d000000002103fb10</t>
  </si>
  <si>
    <t>63243f55000000000801aaa5</t>
  </si>
  <si>
    <t>62c7f12f000000000f0049c7</t>
  </si>
  <si>
    <t>62bd8b6a0000000006030d25</t>
  </si>
  <si>
    <t>6242b491000000002103b3de</t>
  </si>
  <si>
    <t>62ac49980000000021035c6e</t>
  </si>
  <si>
    <t>62c3f238000000000903a314</t>
  </si>
  <si>
    <t>62da7bc70000000012005e2a</t>
  </si>
  <si>
    <t>62ac5d460000000021039f1c</t>
  </si>
  <si>
    <t>61729005000000002103f15b</t>
  </si>
  <si>
    <t>62fcd0b9000000000f01bb4c</t>
  </si>
  <si>
    <t>62da868800000000120108fc</t>
  </si>
  <si>
    <t>62cbf7c9000000000102b991</t>
  </si>
  <si>
    <t>62fe1a07000000001d03520e</t>
  </si>
  <si>
    <t>62c53fc50000000009038127</t>
  </si>
  <si>
    <t>62badf42000000000f008d4c</t>
  </si>
  <si>
    <t>630f48420000000013039225</t>
  </si>
  <si>
    <t>625d2675000000002103c65e</t>
  </si>
  <si>
    <t>62594cf1000000000102f0cb</t>
  </si>
  <si>
    <t>627a498d000000000102ae2f</t>
  </si>
  <si>
    <t>632d2121000000001801b91e</t>
  </si>
  <si>
    <t>629ec798000000001b0366a6</t>
  </si>
  <si>
    <t>遇到这样平安扣，真的不要犹豫</t>
  </si>
  <si>
    <t>https://www.xiaohongshu.com/discovery/item/62a066ca000000001b0359e1</t>
  </si>
  <si>
    <t>图文</t>
  </si>
  <si>
    <t>女人要“贵”一点💕 配得上你的翡翠珠宝</t>
  </si>
  <si>
    <t>https://www.xiaohongshu.com/discovery/item/600e761b0000000001000616</t>
  </si>
  <si>
    <t>小万起💰拿下甜美可人的翡翠葫芦💘有品有颜</t>
  </si>
  <si>
    <t>https://www.xiaohongshu.com/discovery/item/62980e23000000002103c31a</t>
  </si>
  <si>
    <t>https://www.xiaohongshu.com/discovery/item/623b0832000000000102605e</t>
  </si>
  <si>
    <t>视频</t>
  </si>
  <si>
    <t>真香预警‼️当家少奶奶的戒指们都在这里💖</t>
  </si>
  <si>
    <t>https://www.xiaohongshu.com/discovery/item/626bb4440000000021039bc1</t>
  </si>
  <si>
    <t>超显气质的基础款翡翠耳钉，美到炸街‼️</t>
  </si>
  <si>
    <t>https://www.xiaohongshu.com/discovery/item/6308a496000000001702cfe8</t>
  </si>
  <si>
    <t>翡翠的“春夏秋冬”，你喜欢哪个季节？</t>
  </si>
  <si>
    <t>https://www.xiaohongshu.com/discovery/item/62a1d3bb0000000001029b89</t>
  </si>
  <si>
    <t>是会被闺蜜和同事狂夸的翡翠手链呀‼️</t>
  </si>
  <si>
    <t>https://www.xiaohongshu.com/discovery/item/62989a0d000000002103fb10</t>
  </si>
  <si>
    <t>说它是银河之眼不过分吧💫老坑玻璃种大灯泡</t>
  </si>
  <si>
    <t>https://www.xiaohongshu.com/discovery/item/63243f55000000000801aaa5</t>
  </si>
  <si>
    <t>https://www.xiaohongshu.com/discovery/item/630617eb000000001800dba4</t>
  </si>
  <si>
    <t>无事是贵人，男女都适合佩戴的翡翠无事牌‼️</t>
  </si>
  <si>
    <t>https://www.xiaohongshu.com/discovery/item/62c7f12f000000000f0049c7</t>
  </si>
  <si>
    <t>上百公斤原石筛选出的翡翠如意，戴一整天都</t>
  </si>
  <si>
    <t>https://www.xiaohongshu.com/discovery/item/62bd8b6a0000000006030d25</t>
  </si>
  <si>
    <t>https://www.xiaohongshu.com/discovery/item/63089d3b000000001b023e93</t>
  </si>
  <si>
    <t>你以为用边角料做的珠链，其实是豪门象征</t>
  </si>
  <si>
    <t>https://www.xiaohongshu.com/discovery/item/6242b491000000002103b3de</t>
  </si>
  <si>
    <r>
      <rPr>
        <sz val="11"/>
        <color theme="1"/>
        <rFont val="微软雅黑"/>
        <charset val="134"/>
      </rPr>
      <t>高级翡翠才有的珠宝感</t>
    </r>
    <r>
      <rPr>
        <sz val="11"/>
        <color theme="1"/>
        <rFont val="宋体"/>
        <charset val="134"/>
      </rPr>
      <t>✨✨</t>
    </r>
    <r>
      <rPr>
        <sz val="11"/>
        <color theme="1"/>
        <rFont val="微软雅黑"/>
        <charset val="134"/>
      </rPr>
      <t>你get到了吗‼️</t>
    </r>
  </si>
  <si>
    <t>https://www.xiaohongshu.com/discovery/item/62ac49980000000021035c6e</t>
  </si>
  <si>
    <t>https://www.xiaohongshu.com/discovery/item/630750d6000000001d03461b</t>
  </si>
  <si>
    <t>https://www.xiaohongshu.com/discovery/item/62b9dede000000002103faba</t>
  </si>
  <si>
    <t>https://www.xiaohongshu.com/discovery/item/62fcce0b000000000f015814</t>
  </si>
  <si>
    <t>https://www.xiaohongshu.com/discovery/item/632d777d000000001801b9ac</t>
  </si>
  <si>
    <t>翠友们把小米珠都安排🉐明明白白了‼️</t>
  </si>
  <si>
    <t>https://www.xiaohongshu.com/discovery/item/62c3f238000000000903a314</t>
  </si>
  <si>
    <t>大肚能容天下事，笑口常开好事来😊翡翠佛公</t>
  </si>
  <si>
    <t>https://www.xiaohongshu.com/discovery/item/62da7bc70000000012005e2a</t>
  </si>
  <si>
    <t>不允许有人不知道翡翠手链这么时尚好看‼️</t>
  </si>
  <si>
    <t>https://www.xiaohongshu.com/discovery/item/62ac5d460000000021039f1c</t>
  </si>
  <si>
    <t>双十一不可错过的翡翠佛公‼️一个比一个美</t>
  </si>
  <si>
    <t>https://www.xiaohongshu.com/discovery/item/61729005000000002103f15b</t>
  </si>
  <si>
    <t>https://www.xiaohongshu.com/discovery/item/631087110000000012016b9a</t>
  </si>
  <si>
    <t>翡翠盛宴💖目光所及 皆是美艳～</t>
  </si>
  <si>
    <t>https://www.xiaohongshu.com/discovery/item/62fcd0b9000000000f01bb4c</t>
  </si>
  <si>
    <t>向您发起“保险柜开箱”翡翠鉴赏邀请</t>
  </si>
  <si>
    <t>https://www.xiaohongshu.com/discovery/item/62da868800000000120108fc</t>
  </si>
  <si>
    <t>想请一尊满绿翡翠观音，请注意这4个细节‼️</t>
  </si>
  <si>
    <t>https://www.xiaohongshu.com/discovery/item/62cbf7c9000000000102b991</t>
  </si>
  <si>
    <t>性价比翡翠佛公🈴集，入手满绿无压力</t>
  </si>
  <si>
    <t>https://www.xiaohongshu.com/discovery/item/62fe1a07000000001d03520e</t>
  </si>
  <si>
    <t>https://www.xiaohongshu.com/discovery/item/62cfb7b6000000000f00538c</t>
  </si>
  <si>
    <t>萃玥珠宝|爱·戴一生 珍·藏一世</t>
  </si>
  <si>
    <t>https://www.xiaohongshu.com/discovery/item/62c53fc50000000009038127</t>
  </si>
  <si>
    <t>https://www.xiaohongshu.com/discovery/item/63243a0b00000000080094ea</t>
  </si>
  <si>
    <r>
      <rPr>
        <sz val="11"/>
        <color theme="1"/>
        <rFont val="微软雅黑"/>
        <charset val="134"/>
      </rPr>
      <t>应粉丝要求</t>
    </r>
    <r>
      <rPr>
        <sz val="11"/>
        <color theme="1"/>
        <rFont val="宋体"/>
        <charset val="134"/>
      </rPr>
      <t>✅</t>
    </r>
    <r>
      <rPr>
        <sz val="11"/>
        <color theme="1"/>
        <rFont val="微软雅黑"/>
        <charset val="134"/>
      </rPr>
      <t>对比③件同价位💰翡翠蛋面戒指</t>
    </r>
  </si>
  <si>
    <t>https://www.xiaohongshu.com/discovery/item/62badf42000000000f008d4c</t>
  </si>
  <si>
    <t>有跟我一样喜欢翡翠的00后吗！</t>
  </si>
  <si>
    <t>https://www.xiaohongshu.com/discovery/item/630f48420000000013039225</t>
  </si>
  <si>
    <r>
      <rPr>
        <sz val="11"/>
        <color theme="1"/>
        <rFont val="微软雅黑"/>
        <charset val="134"/>
      </rPr>
      <t>难怪慈禧太后这么痴迷它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️名媛贵妇的玩物</t>
    </r>
  </si>
  <si>
    <t>https://www.xiaohongshu.com/discovery/item/625d2675000000002103c65e</t>
  </si>
  <si>
    <t>你给我A货？这些都是有“身份证”的翡翠呀~</t>
  </si>
  <si>
    <t>https://www.xiaohongshu.com/discovery/item/62594cf1000000000102f0cb</t>
  </si>
  <si>
    <t>纠结‼️每一件都好喜欢🧐 | 翡翠无事牌</t>
  </si>
  <si>
    <t>https://www.xiaohongshu.com/discovery/item/627a498d000000000102ae2f</t>
  </si>
  <si>
    <t>相同价位的素面vs雕刻，你会更喜欢哪种</t>
  </si>
  <si>
    <t>https://www.xiaohongshu.com/discovery/item/632d2121000000001801b91e</t>
  </si>
  <si>
    <t>https://www.xiaohongshu.com/discovery/item/62bacf8a0000000004000de4</t>
  </si>
  <si>
    <r>
      <rPr>
        <sz val="11"/>
        <color theme="1"/>
        <rFont val="微软雅黑"/>
        <charset val="134"/>
      </rPr>
      <t>夏天穿搭没亮点</t>
    </r>
    <r>
      <rPr>
        <sz val="11"/>
        <color theme="1"/>
        <rFont val="宋体"/>
        <charset val="134"/>
      </rPr>
      <t>❓</t>
    </r>
    <r>
      <rPr>
        <sz val="11"/>
        <color theme="1"/>
        <rFont val="微软雅黑"/>
        <charset val="134"/>
      </rPr>
      <t>只需要一个跳脱的小色块</t>
    </r>
  </si>
  <si>
    <t>https://www.xiaohongshu.com/discovery/item/629ec798000000001b0366a6</t>
  </si>
  <si>
    <t>https://www.xiaohongshu.com/discovery/item/635275d9000000001402ad88</t>
  </si>
  <si>
    <t>https://www.xiaohongshu.com/discovery/item/63469cd10000000007014a0f</t>
  </si>
  <si>
    <t>https://www.xiaohongshu.com/discovery/item/636e1b54000000001b00c417</t>
  </si>
  <si>
    <t>https://www.xiaohongshu.com/discovery/item/6364e88a00000000090012cb</t>
  </si>
  <si>
    <t>https://www.xiaohongshu.com/discovery/item/632c2d10000000000800bcad</t>
  </si>
  <si>
    <t>https://www.xiaohongshu.com/discovery/item/63493eda0000000007036293</t>
  </si>
  <si>
    <t>https://www.xiaohongshu.com/discovery/item/6284e0e3000000000102d2c3</t>
  </si>
  <si>
    <t>https://www.xiaohongshu.com/discovery/item/611e475b000000002103d27a</t>
  </si>
  <si>
    <t>https://www.xiaohongshu.com/discovery/item/62b17b60000000000f00120e</t>
  </si>
  <si>
    <t>https://www.xiaohongshu.com/discovery/item/5f96ebbb000000000100aed1</t>
  </si>
  <si>
    <t>https://www.xiaohongshu.com/discovery/item/63351022000000001c00e946</t>
  </si>
  <si>
    <t>https://www.xiaohongshu.com/discovery/item/637759ac000000001f02364d</t>
  </si>
  <si>
    <t>https://www.xiaohongshu.com/discovery/item/63774b26000000001b00c1d4</t>
  </si>
  <si>
    <t>https://www.xiaohongshu.com/discovery/item/6389d462000000001f009469</t>
  </si>
  <si>
    <t>https://www.xiaohongshu.com/discovery/item/6390682b000000001f023103</t>
  </si>
  <si>
    <t>63985bd60000000022036b20</t>
  </si>
  <si>
    <t>小五可入的满绿翡翠珠珠手串🔥太抢眼了～</t>
  </si>
  <si>
    <t>https://www.xiaohongshu.com/discovery/item/63985bd60000000022036b20</t>
  </si>
  <si>
    <t>创意名称</t>
  </si>
  <si>
    <t>创意ID</t>
  </si>
  <si>
    <t>单元名称</t>
  </si>
  <si>
    <t>单元ID</t>
  </si>
  <si>
    <t>计划ID</t>
  </si>
  <si>
    <t>创意组合方式</t>
  </si>
  <si>
    <t>展现量</t>
  </si>
  <si>
    <t>点击量</t>
  </si>
  <si>
    <t>平均点击成本</t>
  </si>
  <si>
    <t>平均千次展示费用</t>
  </si>
  <si>
    <t>关注</t>
  </si>
  <si>
    <t>分享</t>
  </si>
  <si>
    <t>平均互动成本</t>
  </si>
  <si>
    <t>行动按钮点击量</t>
  </si>
  <si>
    <t>行动按钮点击率</t>
  </si>
  <si>
    <t>截图</t>
  </si>
  <si>
    <t>保存图片</t>
  </si>
  <si>
    <t>私信咨询人数</t>
  </si>
  <si>
    <t>私信咨询条数</t>
  </si>
  <si>
    <t>私信咨询数</t>
  </si>
  <si>
    <t>私信开口数</t>
  </si>
  <si>
    <t>私信咨询成本</t>
  </si>
  <si>
    <t>私信开口成本</t>
  </si>
  <si>
    <t>翡翠小米珠</t>
  </si>
  <si>
    <t>自定义创意</t>
  </si>
  <si>
    <t>客资收集_创意_20220601_1</t>
  </si>
  <si>
    <t>客资收集_创意_20220606_1</t>
  </si>
  <si>
    <t>客资收集_创意_20220621_1</t>
  </si>
  <si>
    <t>客资收集_创意_20220628_1</t>
  </si>
  <si>
    <t>客资收集_创意_20220717_1</t>
  </si>
  <si>
    <t>客资收集_创意_20220817_1</t>
  </si>
  <si>
    <t>0817-客资-信息流-满绿翡翠</t>
  </si>
  <si>
    <t>客资收集_创意_20220820_1</t>
  </si>
  <si>
    <t>0820-客资-信息流- 翡翠耳坠-点击</t>
  </si>
  <si>
    <t>客资收集_创意_20220825_1</t>
  </si>
  <si>
    <t>客资收集_创意_20220902_1</t>
  </si>
  <si>
    <t>客资收集_创意_20221012_1</t>
  </si>
  <si>
    <t>客资收集_创意_20221018_1</t>
  </si>
  <si>
    <t>客资收集_创意_20221023_1</t>
  </si>
  <si>
    <t>1023-私信-信息流-翡翠绿葫芦-点击_复制205243</t>
  </si>
  <si>
    <t>客资收集_创意_20220701_1</t>
  </si>
  <si>
    <t>客资收集_创意_20221108_1</t>
  </si>
  <si>
    <t>1023-私信-信息流-翡翠绿葫芦-点击_复制191621</t>
  </si>
  <si>
    <t>客资收集_创意_20220927_1</t>
  </si>
  <si>
    <t>翡翠无事牌</t>
  </si>
  <si>
    <t>客资收集_创意_20221115_1</t>
  </si>
  <si>
    <t>客资收集_创意_20220614_1</t>
  </si>
  <si>
    <t>客资收集_创意_20220922_1</t>
  </si>
  <si>
    <t>(全部)</t>
  </si>
  <si>
    <t>全站智投广告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</si>
</sst>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\¥#,##0"/>
    <numFmt numFmtId="178" formatCode="yyyy&quot;年&quot;m&quot;月&quot;d&quot;日&quot;;@"/>
    <numFmt numFmtId="179" formatCode="#,##0.00_ "/>
  </numFmts>
  <fonts count="2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2"/>
      <color rgb="FF000000"/>
      <name val="微软雅黑"/>
      <charset val="134"/>
    </font>
    <font>
      <sz val="9"/>
      <color rgb="FF262626"/>
      <name val="RedNum"/>
      <charset val="134"/>
    </font>
    <font>
      <b/>
      <sz val="11"/>
      <color rgb="FF000000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21" fillId="13" borderId="4" applyNumberFormat="0" applyAlignment="0" applyProtection="0">
      <alignment vertical="center"/>
    </xf>
    <xf numFmtId="0" fontId="22" fillId="14" borderId="9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10" fontId="0" fillId="0" borderId="0" xfId="11" applyNumberForma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0" fontId="1" fillId="2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 wrapText="1"/>
    </xf>
    <xf numFmtId="10" fontId="1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10" fontId="2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8" fontId="0" fillId="0" borderId="0" xfId="0" applyNumberFormat="1">
      <alignment vertical="center"/>
    </xf>
    <xf numFmtId="177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78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177" fontId="6" fillId="2" borderId="3" xfId="0" applyNumberFormat="1" applyFont="1" applyFill="1" applyBorder="1" applyAlignment="1">
      <alignment horizontal="center" vertical="center" wrapText="1"/>
    </xf>
    <xf numFmtId="177" fontId="6" fillId="2" borderId="3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178" fontId="6" fillId="2" borderId="3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78" fontId="1" fillId="0" borderId="3" xfId="0" applyNumberFormat="1" applyFont="1" applyBorder="1" applyAlignment="1">
      <alignment horizontal="center" vertical="center"/>
    </xf>
    <xf numFmtId="0" fontId="0" fillId="0" borderId="3" xfId="0" applyBorder="1">
      <alignment vertical="center"/>
    </xf>
    <xf numFmtId="10" fontId="6" fillId="2" borderId="3" xfId="11" applyNumberFormat="1" applyFont="1" applyFill="1" applyBorder="1" applyAlignment="1">
      <alignment horizontal="center" vertical="center" wrapText="1"/>
    </xf>
    <xf numFmtId="10" fontId="1" fillId="2" borderId="3" xfId="11" applyNumberFormat="1" applyFont="1" applyFill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79" fontId="1" fillId="2" borderId="3" xfId="0" applyNumberFormat="1" applyFont="1" applyFill="1" applyBorder="1" applyAlignment="1">
      <alignment horizontal="center" vertical="center"/>
    </xf>
    <xf numFmtId="176" fontId="1" fillId="2" borderId="3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 wrapText="1"/>
    </xf>
    <xf numFmtId="176" fontId="1" fillId="2" borderId="1" xfId="0" applyNumberFormat="1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747">
    <dxf>
      <numFmt numFmtId="180" formatCode="0.0%"/>
    </dxf>
    <dxf>
      <numFmt numFmtId="10" formatCode="0.00%"/>
    </dxf>
    <dxf>
      <numFmt numFmtId="181" formatCode="0.00000000_ "/>
    </dxf>
    <dxf>
      <numFmt numFmtId="182" formatCode="0.0000000_ "/>
    </dxf>
    <dxf>
      <numFmt numFmtId="183" formatCode="0.000000_ "/>
    </dxf>
    <dxf>
      <numFmt numFmtId="184" formatCode="0.00000_ "/>
    </dxf>
    <dxf>
      <numFmt numFmtId="185" formatCode="0.0000_ "/>
    </dxf>
    <dxf>
      <numFmt numFmtId="186" formatCode="0.000_ "/>
    </dxf>
    <dxf>
      <numFmt numFmtId="176" formatCode="0.00_ "/>
    </dxf>
    <dxf>
      <numFmt numFmtId="187" formatCode="0.0000000_ "/>
    </dxf>
    <dxf>
      <numFmt numFmtId="188" formatCode="0.000000_ "/>
    </dxf>
    <dxf>
      <numFmt numFmtId="189" formatCode="0.00000_ "/>
    </dxf>
    <dxf>
      <numFmt numFmtId="190" formatCode="0.0000_ "/>
    </dxf>
    <dxf>
      <numFmt numFmtId="191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92" formatCode="0.0_ "/>
    </dxf>
    <dxf>
      <numFmt numFmtId="193" formatCode="0_ "/>
    </dxf>
    <dxf>
      <numFmt numFmtId="194" formatCode="0.0_ "/>
    </dxf>
    <dxf>
      <numFmt numFmtId="176" formatCode="0.00_ "/>
    </dxf>
    <dxf>
      <numFmt numFmtId="195" formatCode="0.0000000_ "/>
    </dxf>
    <dxf>
      <numFmt numFmtId="196" formatCode="0.000000_ "/>
    </dxf>
    <dxf>
      <numFmt numFmtId="197" formatCode="0.00000_ "/>
    </dxf>
    <dxf>
      <numFmt numFmtId="198" formatCode="0.0000_ "/>
    </dxf>
    <dxf>
      <numFmt numFmtId="199" formatCode="0.000_ "/>
    </dxf>
    <dxf>
      <numFmt numFmtId="176" formatCode="0.00_ "/>
    </dxf>
    <dxf>
      <numFmt numFmtId="200" formatCode="0.000_ "/>
    </dxf>
    <dxf>
      <numFmt numFmtId="176" formatCode="0.00_ "/>
    </dxf>
    <dxf>
      <numFmt numFmtId="201" formatCode="0.0_ "/>
    </dxf>
    <dxf>
      <numFmt numFmtId="202" formatCode="0_ "/>
    </dxf>
    <dxf>
      <numFmt numFmtId="203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04" formatCode="0.0%"/>
    </dxf>
    <dxf>
      <numFmt numFmtId="205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06" formatCode="0.0%"/>
    </dxf>
    <dxf>
      <numFmt numFmtId="10" formatCode="0.00%"/>
    </dxf>
    <dxf>
      <numFmt numFmtId="207" formatCode="0.00000000_ "/>
    </dxf>
    <dxf>
      <numFmt numFmtId="208" formatCode="0.0000000_ "/>
    </dxf>
    <dxf>
      <numFmt numFmtId="209" formatCode="0.000000_ "/>
    </dxf>
    <dxf>
      <numFmt numFmtId="210" formatCode="0.00000_ "/>
    </dxf>
    <dxf>
      <numFmt numFmtId="211" formatCode="0.0000_ "/>
    </dxf>
    <dxf>
      <numFmt numFmtId="212" formatCode="0.000_ "/>
    </dxf>
    <dxf>
      <numFmt numFmtId="176" formatCode="0.00_ "/>
    </dxf>
    <dxf>
      <numFmt numFmtId="213" formatCode="0.0000000_ "/>
    </dxf>
    <dxf>
      <numFmt numFmtId="214" formatCode="0.000000_ "/>
    </dxf>
    <dxf>
      <numFmt numFmtId="215" formatCode="0.00000_ "/>
    </dxf>
    <dxf>
      <numFmt numFmtId="216" formatCode="0.0000_ "/>
    </dxf>
    <dxf>
      <numFmt numFmtId="217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18" formatCode="0.0_ "/>
    </dxf>
    <dxf>
      <numFmt numFmtId="219" formatCode="0_ "/>
    </dxf>
    <dxf>
      <numFmt numFmtId="220" formatCode="0.0_ "/>
    </dxf>
    <dxf>
      <numFmt numFmtId="176" formatCode="0.00_ "/>
    </dxf>
    <dxf>
      <numFmt numFmtId="221" formatCode="0.0000000_ "/>
    </dxf>
    <dxf>
      <numFmt numFmtId="222" formatCode="0.000000_ "/>
    </dxf>
    <dxf>
      <numFmt numFmtId="223" formatCode="0.00000_ "/>
    </dxf>
    <dxf>
      <numFmt numFmtId="224" formatCode="0.0000_ "/>
    </dxf>
    <dxf>
      <numFmt numFmtId="225" formatCode="0.000_ "/>
    </dxf>
    <dxf>
      <numFmt numFmtId="176" formatCode="0.00_ "/>
    </dxf>
    <dxf>
      <numFmt numFmtId="226" formatCode="0.000_ "/>
    </dxf>
    <dxf>
      <numFmt numFmtId="176" formatCode="0.00_ "/>
    </dxf>
    <dxf>
      <numFmt numFmtId="227" formatCode="0.0_ "/>
    </dxf>
    <dxf>
      <numFmt numFmtId="228" formatCode="0_ "/>
    </dxf>
    <dxf>
      <numFmt numFmtId="229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30" formatCode="0.0%"/>
    </dxf>
    <dxf>
      <numFmt numFmtId="231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32" formatCode="0.0%"/>
    </dxf>
    <dxf>
      <numFmt numFmtId="10" formatCode="0.00%"/>
    </dxf>
    <dxf>
      <numFmt numFmtId="233" formatCode="0.00000000_ "/>
    </dxf>
    <dxf>
      <numFmt numFmtId="234" formatCode="0.0000000_ "/>
    </dxf>
    <dxf>
      <numFmt numFmtId="235" formatCode="0.000000_ "/>
    </dxf>
    <dxf>
      <numFmt numFmtId="236" formatCode="0.00000_ "/>
    </dxf>
    <dxf>
      <numFmt numFmtId="237" formatCode="0.0000_ "/>
    </dxf>
    <dxf>
      <numFmt numFmtId="238" formatCode="0.000_ "/>
    </dxf>
    <dxf>
      <numFmt numFmtId="176" formatCode="0.00_ "/>
    </dxf>
    <dxf>
      <numFmt numFmtId="239" formatCode="0.0000000_ "/>
    </dxf>
    <dxf>
      <numFmt numFmtId="240" formatCode="0.000000_ "/>
    </dxf>
    <dxf>
      <numFmt numFmtId="241" formatCode="0.00000_ "/>
    </dxf>
    <dxf>
      <numFmt numFmtId="242" formatCode="0.0000_ "/>
    </dxf>
    <dxf>
      <numFmt numFmtId="243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44" formatCode="0.0_ "/>
    </dxf>
    <dxf>
      <numFmt numFmtId="245" formatCode="0_ "/>
    </dxf>
    <dxf>
      <numFmt numFmtId="246" formatCode="0.0_ "/>
    </dxf>
    <dxf>
      <numFmt numFmtId="176" formatCode="0.00_ "/>
    </dxf>
    <dxf>
      <numFmt numFmtId="247" formatCode="0.0000000_ "/>
    </dxf>
    <dxf>
      <numFmt numFmtId="248" formatCode="0.000000_ "/>
    </dxf>
    <dxf>
      <numFmt numFmtId="249" formatCode="0.00000_ "/>
    </dxf>
    <dxf>
      <numFmt numFmtId="250" formatCode="0.0000_ "/>
    </dxf>
    <dxf>
      <numFmt numFmtId="251" formatCode="0.000_ "/>
    </dxf>
    <dxf>
      <numFmt numFmtId="176" formatCode="0.00_ "/>
    </dxf>
    <dxf>
      <numFmt numFmtId="252" formatCode="0.000_ "/>
    </dxf>
    <dxf>
      <numFmt numFmtId="176" formatCode="0.00_ "/>
    </dxf>
    <dxf>
      <numFmt numFmtId="253" formatCode="0.0_ "/>
    </dxf>
    <dxf>
      <numFmt numFmtId="254" formatCode="0_ "/>
    </dxf>
    <dxf>
      <numFmt numFmtId="255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56" formatCode="0.0%"/>
    </dxf>
    <dxf>
      <numFmt numFmtId="257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58" formatCode="0.0%"/>
    </dxf>
    <dxf>
      <numFmt numFmtId="10" formatCode="0.00%"/>
    </dxf>
    <dxf>
      <numFmt numFmtId="259" formatCode="0.00000000_ "/>
    </dxf>
    <dxf>
      <numFmt numFmtId="260" formatCode="0.0000000_ "/>
    </dxf>
    <dxf>
      <numFmt numFmtId="261" formatCode="0.000000_ "/>
    </dxf>
    <dxf>
      <numFmt numFmtId="262" formatCode="0.00000_ "/>
    </dxf>
    <dxf>
      <numFmt numFmtId="263" formatCode="0.0000_ "/>
    </dxf>
    <dxf>
      <numFmt numFmtId="264" formatCode="0.000_ "/>
    </dxf>
    <dxf>
      <numFmt numFmtId="176" formatCode="0.00_ "/>
    </dxf>
    <dxf>
      <numFmt numFmtId="265" formatCode="0.0000000_ "/>
    </dxf>
    <dxf>
      <numFmt numFmtId="266" formatCode="0.000000_ "/>
    </dxf>
    <dxf>
      <numFmt numFmtId="267" formatCode="0.00000_ "/>
    </dxf>
    <dxf>
      <numFmt numFmtId="268" formatCode="0.0000_ "/>
    </dxf>
    <dxf>
      <numFmt numFmtId="269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70" formatCode="0.0_ "/>
    </dxf>
    <dxf>
      <numFmt numFmtId="271" formatCode="0_ "/>
    </dxf>
    <dxf>
      <numFmt numFmtId="272" formatCode="0.0_ "/>
    </dxf>
    <dxf>
      <numFmt numFmtId="176" formatCode="0.00_ "/>
    </dxf>
    <dxf>
      <numFmt numFmtId="273" formatCode="0.0000000_ "/>
    </dxf>
    <dxf>
      <numFmt numFmtId="274" formatCode="0.000000_ "/>
    </dxf>
    <dxf>
      <numFmt numFmtId="275" formatCode="0.00000_ "/>
    </dxf>
    <dxf>
      <numFmt numFmtId="276" formatCode="0.0000_ "/>
    </dxf>
    <dxf>
      <numFmt numFmtId="277" formatCode="0.000_ "/>
    </dxf>
    <dxf>
      <numFmt numFmtId="176" formatCode="0.00_ "/>
    </dxf>
    <dxf>
      <numFmt numFmtId="278" formatCode="0.000_ "/>
    </dxf>
    <dxf>
      <numFmt numFmtId="176" formatCode="0.00_ "/>
    </dxf>
    <dxf>
      <numFmt numFmtId="279" formatCode="0.0_ "/>
    </dxf>
    <dxf>
      <numFmt numFmtId="280" formatCode="0_ "/>
    </dxf>
    <dxf>
      <numFmt numFmtId="281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82" formatCode="0.0%"/>
    </dxf>
    <dxf>
      <numFmt numFmtId="283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84" formatCode="0.0%"/>
    </dxf>
    <dxf>
      <numFmt numFmtId="10" formatCode="0.00%"/>
    </dxf>
    <dxf>
      <numFmt numFmtId="285" formatCode="0.00000000_ "/>
    </dxf>
    <dxf>
      <numFmt numFmtId="286" formatCode="0.0000000_ "/>
    </dxf>
    <dxf>
      <numFmt numFmtId="287" formatCode="0.000000_ "/>
    </dxf>
    <dxf>
      <numFmt numFmtId="288" formatCode="0.00000_ "/>
    </dxf>
    <dxf>
      <numFmt numFmtId="289" formatCode="0.0000_ "/>
    </dxf>
    <dxf>
      <numFmt numFmtId="290" formatCode="0.000_ "/>
    </dxf>
    <dxf>
      <numFmt numFmtId="176" formatCode="0.00_ "/>
    </dxf>
    <dxf>
      <numFmt numFmtId="291" formatCode="0.0000000_ "/>
    </dxf>
    <dxf>
      <numFmt numFmtId="292" formatCode="0.000000_ "/>
    </dxf>
    <dxf>
      <numFmt numFmtId="293" formatCode="0.00000_ "/>
    </dxf>
    <dxf>
      <numFmt numFmtId="294" formatCode="0.0000_ "/>
    </dxf>
    <dxf>
      <numFmt numFmtId="295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96" formatCode="0.0_ "/>
    </dxf>
    <dxf>
      <numFmt numFmtId="297" formatCode="0_ "/>
    </dxf>
    <dxf>
      <numFmt numFmtId="298" formatCode="0.0_ "/>
    </dxf>
    <dxf>
      <numFmt numFmtId="176" formatCode="0.00_ "/>
    </dxf>
    <dxf>
      <numFmt numFmtId="299" formatCode="0.0000000_ "/>
    </dxf>
    <dxf>
      <numFmt numFmtId="300" formatCode="0.000000_ "/>
    </dxf>
    <dxf>
      <numFmt numFmtId="301" formatCode="0.00000_ "/>
    </dxf>
    <dxf>
      <numFmt numFmtId="302" formatCode="0.0000_ "/>
    </dxf>
    <dxf>
      <numFmt numFmtId="303" formatCode="0.000_ "/>
    </dxf>
    <dxf>
      <numFmt numFmtId="176" formatCode="0.00_ "/>
    </dxf>
    <dxf>
      <numFmt numFmtId="304" formatCode="0.000_ "/>
    </dxf>
    <dxf>
      <numFmt numFmtId="176" formatCode="0.00_ "/>
    </dxf>
    <dxf>
      <numFmt numFmtId="305" formatCode="0.0_ "/>
    </dxf>
    <dxf>
      <numFmt numFmtId="306" formatCode="0_ "/>
    </dxf>
    <dxf>
      <numFmt numFmtId="307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08" formatCode="0.0%"/>
    </dxf>
    <dxf>
      <numFmt numFmtId="309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310" formatCode="0.0%"/>
    </dxf>
    <dxf>
      <numFmt numFmtId="10" formatCode="0.00%"/>
    </dxf>
    <dxf>
      <numFmt numFmtId="311" formatCode="0.00000000_ "/>
    </dxf>
    <dxf>
      <numFmt numFmtId="312" formatCode="0.0000000_ "/>
    </dxf>
    <dxf>
      <numFmt numFmtId="313" formatCode="0.000000_ "/>
    </dxf>
    <dxf>
      <numFmt numFmtId="314" formatCode="0.00000_ "/>
    </dxf>
    <dxf>
      <numFmt numFmtId="315" formatCode="0.0000_ "/>
    </dxf>
    <dxf>
      <numFmt numFmtId="316" formatCode="0.000_ "/>
    </dxf>
    <dxf>
      <numFmt numFmtId="176" formatCode="0.00_ "/>
    </dxf>
    <dxf>
      <numFmt numFmtId="317" formatCode="0.0000000_ "/>
    </dxf>
    <dxf>
      <numFmt numFmtId="318" formatCode="0.000000_ "/>
    </dxf>
    <dxf>
      <numFmt numFmtId="319" formatCode="0.00000_ "/>
    </dxf>
    <dxf>
      <numFmt numFmtId="320" formatCode="0.0000_ "/>
    </dxf>
    <dxf>
      <numFmt numFmtId="321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322" formatCode="0.0_ "/>
    </dxf>
    <dxf>
      <numFmt numFmtId="323" formatCode="0_ "/>
    </dxf>
    <dxf>
      <numFmt numFmtId="324" formatCode="0.0_ "/>
    </dxf>
    <dxf>
      <numFmt numFmtId="176" formatCode="0.00_ "/>
    </dxf>
    <dxf>
      <numFmt numFmtId="325" formatCode="0.0000000_ "/>
    </dxf>
    <dxf>
      <numFmt numFmtId="326" formatCode="0.000000_ "/>
    </dxf>
    <dxf>
      <numFmt numFmtId="327" formatCode="0.00000_ "/>
    </dxf>
    <dxf>
      <numFmt numFmtId="328" formatCode="0.0000_ "/>
    </dxf>
    <dxf>
      <numFmt numFmtId="329" formatCode="0.000_ "/>
    </dxf>
    <dxf>
      <numFmt numFmtId="176" formatCode="0.00_ "/>
    </dxf>
    <dxf>
      <numFmt numFmtId="330" formatCode="0.000_ "/>
    </dxf>
    <dxf>
      <numFmt numFmtId="176" formatCode="0.00_ "/>
    </dxf>
    <dxf>
      <numFmt numFmtId="331" formatCode="0.0_ "/>
    </dxf>
    <dxf>
      <numFmt numFmtId="332" formatCode="0_ "/>
    </dxf>
    <dxf>
      <numFmt numFmtId="333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34" formatCode="0.0%"/>
    </dxf>
    <dxf>
      <numFmt numFmtId="335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336" formatCode="0.0%"/>
    </dxf>
    <dxf>
      <numFmt numFmtId="10" formatCode="0.00%"/>
    </dxf>
    <dxf>
      <numFmt numFmtId="337" formatCode="0.00000000_ "/>
    </dxf>
    <dxf>
      <numFmt numFmtId="338" formatCode="0.0000000_ "/>
    </dxf>
    <dxf>
      <numFmt numFmtId="339" formatCode="0.000000_ "/>
    </dxf>
    <dxf>
      <numFmt numFmtId="340" formatCode="0.00000_ "/>
    </dxf>
    <dxf>
      <numFmt numFmtId="341" formatCode="0.0000_ "/>
    </dxf>
    <dxf>
      <numFmt numFmtId="342" formatCode="0.000_ "/>
    </dxf>
    <dxf>
      <numFmt numFmtId="176" formatCode="0.00_ "/>
    </dxf>
    <dxf>
      <numFmt numFmtId="343" formatCode="0.0000000_ "/>
    </dxf>
    <dxf>
      <numFmt numFmtId="344" formatCode="0.000000_ "/>
    </dxf>
    <dxf>
      <numFmt numFmtId="345" formatCode="0.00000_ "/>
    </dxf>
    <dxf>
      <numFmt numFmtId="346" formatCode="0.0000_ "/>
    </dxf>
    <dxf>
      <numFmt numFmtId="347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348" formatCode="0.0_ "/>
    </dxf>
    <dxf>
      <numFmt numFmtId="349" formatCode="0_ "/>
    </dxf>
    <dxf>
      <numFmt numFmtId="350" formatCode="0.0_ "/>
    </dxf>
    <dxf>
      <numFmt numFmtId="176" formatCode="0.00_ "/>
    </dxf>
    <dxf>
      <numFmt numFmtId="351" formatCode="0.0000000_ "/>
    </dxf>
    <dxf>
      <numFmt numFmtId="352" formatCode="0.000000_ "/>
    </dxf>
    <dxf>
      <numFmt numFmtId="353" formatCode="0.00000_ "/>
    </dxf>
    <dxf>
      <numFmt numFmtId="354" formatCode="0.0000_ "/>
    </dxf>
    <dxf>
      <numFmt numFmtId="355" formatCode="0.000_ "/>
    </dxf>
    <dxf>
      <numFmt numFmtId="176" formatCode="0.00_ "/>
    </dxf>
    <dxf>
      <numFmt numFmtId="356" formatCode="0.000_ "/>
    </dxf>
    <dxf>
      <numFmt numFmtId="176" formatCode="0.00_ "/>
    </dxf>
    <dxf>
      <numFmt numFmtId="357" formatCode="0.0_ "/>
    </dxf>
    <dxf>
      <numFmt numFmtId="358" formatCode="0_ "/>
    </dxf>
    <dxf>
      <numFmt numFmtId="359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60" formatCode="0.0%"/>
    </dxf>
    <dxf>
      <numFmt numFmtId="361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</dxfs>
  <tableStyles count="1" defaultTableStyle="TableStyleMedium2" defaultPivotStyle="PivotStyleLight16">
    <tableStyle name="数据透视表样式 1" table="0" count="3">
      <tableStyleElement type="totalRow" dxfId="746"/>
      <tableStyleElement type="firstSubtotalRow" dxfId="745"/>
      <tableStyleElement type="pageFieldLabels" dxfId="74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8.jpeg"/><Relationship Id="rId8" Type="http://schemas.openxmlformats.org/officeDocument/2006/relationships/image" Target="media/image7.jpeg"/><Relationship Id="rId7" Type="http://schemas.openxmlformats.org/officeDocument/2006/relationships/image" Target="media/image6.jpeg"/><Relationship Id="rId6" Type="http://schemas.openxmlformats.org/officeDocument/2006/relationships/image" Target="media/image5.jpeg"/><Relationship Id="rId57" Type="http://schemas.openxmlformats.org/officeDocument/2006/relationships/image" Target="media/image56.png"/><Relationship Id="rId56" Type="http://schemas.openxmlformats.org/officeDocument/2006/relationships/image" Target="media/image55.png"/><Relationship Id="rId55" Type="http://schemas.openxmlformats.org/officeDocument/2006/relationships/image" Target="media/image54.png"/><Relationship Id="rId54" Type="http://schemas.openxmlformats.org/officeDocument/2006/relationships/image" Target="media/image53.png"/><Relationship Id="rId53" Type="http://schemas.openxmlformats.org/officeDocument/2006/relationships/image" Target="media/image52.png"/><Relationship Id="rId52" Type="http://schemas.openxmlformats.org/officeDocument/2006/relationships/image" Target="media/image51.png"/><Relationship Id="rId51" Type="http://schemas.openxmlformats.org/officeDocument/2006/relationships/image" Target="media/image50.png"/><Relationship Id="rId50" Type="http://schemas.openxmlformats.org/officeDocument/2006/relationships/image" Target="media/image49.png"/><Relationship Id="rId5" Type="http://schemas.openxmlformats.org/officeDocument/2006/relationships/image" Target="media/image4.jpeg"/><Relationship Id="rId49" Type="http://schemas.openxmlformats.org/officeDocument/2006/relationships/image" Target="media/image48.png"/><Relationship Id="rId48" Type="http://schemas.openxmlformats.org/officeDocument/2006/relationships/image" Target="media/image47.png"/><Relationship Id="rId47" Type="http://schemas.openxmlformats.org/officeDocument/2006/relationships/image" Target="media/image46.png"/><Relationship Id="rId46" Type="http://schemas.openxmlformats.org/officeDocument/2006/relationships/image" Target="media/image45.png"/><Relationship Id="rId45" Type="http://schemas.openxmlformats.org/officeDocument/2006/relationships/image" Target="media/image44.png"/><Relationship Id="rId44" Type="http://schemas.openxmlformats.org/officeDocument/2006/relationships/image" Target="media/image43.png"/><Relationship Id="rId43" Type="http://schemas.openxmlformats.org/officeDocument/2006/relationships/image" Target="media/image42.png"/><Relationship Id="rId42" Type="http://schemas.openxmlformats.org/officeDocument/2006/relationships/image" Target="media/image41.png"/><Relationship Id="rId41" Type="http://schemas.openxmlformats.org/officeDocument/2006/relationships/image" Target="media/image40.jpeg"/><Relationship Id="rId40" Type="http://schemas.openxmlformats.org/officeDocument/2006/relationships/image" Target="media/image39.jpeg"/><Relationship Id="rId4" Type="http://schemas.openxmlformats.org/officeDocument/2006/relationships/image" Target="media/image3.jpeg"/><Relationship Id="rId39" Type="http://schemas.openxmlformats.org/officeDocument/2006/relationships/image" Target="media/image38.jpeg"/><Relationship Id="rId38" Type="http://schemas.openxmlformats.org/officeDocument/2006/relationships/image" Target="media/image37.jpeg"/><Relationship Id="rId37" Type="http://schemas.openxmlformats.org/officeDocument/2006/relationships/image" Target="media/image36.jpeg"/><Relationship Id="rId36" Type="http://schemas.openxmlformats.org/officeDocument/2006/relationships/image" Target="media/image35.jpeg"/><Relationship Id="rId35" Type="http://schemas.openxmlformats.org/officeDocument/2006/relationships/image" Target="media/image34.jpeg"/><Relationship Id="rId34" Type="http://schemas.openxmlformats.org/officeDocument/2006/relationships/image" Target="media/image33.jpeg"/><Relationship Id="rId33" Type="http://schemas.openxmlformats.org/officeDocument/2006/relationships/image" Target="media/image32.jpeg"/><Relationship Id="rId32" Type="http://schemas.openxmlformats.org/officeDocument/2006/relationships/image" Target="media/image31.jpeg"/><Relationship Id="rId31" Type="http://schemas.openxmlformats.org/officeDocument/2006/relationships/image" Target="media/image30.jpeg"/><Relationship Id="rId30" Type="http://schemas.openxmlformats.org/officeDocument/2006/relationships/image" Target="media/image29.jpeg"/><Relationship Id="rId3" Type="http://schemas.openxmlformats.org/officeDocument/2006/relationships/image" Target="media/image2.jpeg"/><Relationship Id="rId29" Type="http://schemas.openxmlformats.org/officeDocument/2006/relationships/image" Target="media/image28.jpeg"/><Relationship Id="rId28" Type="http://schemas.openxmlformats.org/officeDocument/2006/relationships/image" Target="media/image27.jpeg"/><Relationship Id="rId27" Type="http://schemas.openxmlformats.org/officeDocument/2006/relationships/image" Target="media/image26.jpeg"/><Relationship Id="rId26" Type="http://schemas.openxmlformats.org/officeDocument/2006/relationships/image" Target="media/image25.jpeg"/><Relationship Id="rId25" Type="http://schemas.openxmlformats.org/officeDocument/2006/relationships/image" Target="media/image24.jpeg"/><Relationship Id="rId24" Type="http://schemas.openxmlformats.org/officeDocument/2006/relationships/image" Target="media/image23.jpeg"/><Relationship Id="rId23" Type="http://schemas.openxmlformats.org/officeDocument/2006/relationships/image" Target="media/image22.jpeg"/><Relationship Id="rId22" Type="http://schemas.openxmlformats.org/officeDocument/2006/relationships/image" Target="media/image21.jpeg"/><Relationship Id="rId21" Type="http://schemas.openxmlformats.org/officeDocument/2006/relationships/image" Target="media/image20.jpeg"/><Relationship Id="rId20" Type="http://schemas.openxmlformats.org/officeDocument/2006/relationships/image" Target="media/image19.jpeg"/><Relationship Id="rId2" Type="http://schemas.openxmlformats.org/officeDocument/2006/relationships/image" Target="NULL" TargetMode="External"/><Relationship Id="rId19" Type="http://schemas.openxmlformats.org/officeDocument/2006/relationships/image" Target="media/image18.jpeg"/><Relationship Id="rId18" Type="http://schemas.openxmlformats.org/officeDocument/2006/relationships/image" Target="media/image17.jpeg"/><Relationship Id="rId17" Type="http://schemas.openxmlformats.org/officeDocument/2006/relationships/image" Target="media/image16.jpeg"/><Relationship Id="rId16" Type="http://schemas.openxmlformats.org/officeDocument/2006/relationships/image" Target="media/image15.jpeg"/><Relationship Id="rId15" Type="http://schemas.openxmlformats.org/officeDocument/2006/relationships/image" Target="media/image14.jpeg"/><Relationship Id="rId14" Type="http://schemas.openxmlformats.org/officeDocument/2006/relationships/image" Target="media/image13.jpeg"/><Relationship Id="rId13" Type="http://schemas.openxmlformats.org/officeDocument/2006/relationships/image" Target="media/image12.jpeg"/><Relationship Id="rId12" Type="http://schemas.openxmlformats.org/officeDocument/2006/relationships/image" Target="media/image11.jpeg"/><Relationship Id="rId11" Type="http://schemas.openxmlformats.org/officeDocument/2006/relationships/image" Target="media/image10.jpeg"/><Relationship Id="rId10" Type="http://schemas.openxmlformats.org/officeDocument/2006/relationships/image" Target="media/image9.jpe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www.wps.cn/officeDocument/2020/cellImage" Target="cellimages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6591203704" refreshedBy="12131" recordCount="729">
  <cacheSource type="worksheet">
    <worksheetSource ref="A1:AH99745" sheet="总数据源"/>
  </cacheSource>
  <cacheFields count="41">
    <cacheField name="时间" numFmtId="0">
      <sharedItems containsBlank="1" count="49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</sharedItems>
    </cacheField>
    <cacheField name="创意名称" numFmtId="0">
      <sharedItems containsBlank="1" count="42">
        <s v="翡翠小米珠"/>
        <s v="客资收集_创意_20220601_1"/>
        <s v="客资收集_创意_20220606_1"/>
        <s v="客资收集_创意_20220621_1"/>
        <s v="客资收集_创意_20220628_1"/>
        <s v="客资收集_创意_20220717_1"/>
        <s v="客资收集_创意_20220817_1"/>
        <s v="客资收集_创意_20220820_1"/>
        <s v="客资收集_创意_20220825_1"/>
        <s v="客资收集_创意_20220902_1"/>
        <s v="客资收集_创意_20221012_1"/>
        <s v="客资收集_创意_20221018_1"/>
        <s v="客资收集_创意_20221023_1"/>
        <s v="客资收集_创意_20220701_1"/>
        <s v="客资收集_创意_20221108_1"/>
        <s v="客资收集_创意_20220927_1"/>
        <s v="636e1b54000000001b00c417"/>
        <s v="客资收集_创意_20221115_1"/>
        <s v="客资收集_创意_20220614_1"/>
        <s v="6284e0e3000000000102d2c3"/>
        <s v="611e475b000000002103d27a"/>
        <s v="62b17b60000000000f00120e"/>
        <s v="62b9dede000000002103faba"/>
        <s v="62bacf8a0000000004000de4"/>
        <s v="62cfb7b6000000000f00538c"/>
        <s v="5f96ebbb000000000100aed1"/>
        <s v="62fcce0b000000000f015814"/>
        <s v="63089d3b000000001b023e93"/>
        <s v="632c2d10000000000800bcad"/>
        <s v="63493eda0000000007036293"/>
        <s v="631087110000000012016b9a"/>
        <s v="635275d9000000001402ad88"/>
        <s v="63469cd10000000007014a0f"/>
        <s v="6364e88a00000000090012cb"/>
        <s v="63351022000000001c00e946"/>
        <s v="客资收集_创意_20220922_1"/>
        <s v="637759ac000000001f02364d"/>
        <s v="63774b26000000001b00c1d4"/>
        <s v="6389d462000000001f009469"/>
        <s v="6390682b000000001f023103"/>
        <s v="63985bd60000000022036b20"/>
        <m/>
      </sharedItems>
    </cacheField>
    <cacheField name="创意ID" numFmtId="0">
      <sharedItems containsString="0" containsBlank="1" containsNumber="1" containsInteger="1" minValue="14596181" maxValue="25977185" count="30">
        <n v="14596181"/>
        <n v="15010998"/>
        <n v="15235389"/>
        <n v="16039498"/>
        <n v="16360864"/>
        <n v="17088322"/>
        <n v="18410732"/>
        <n v="18547170"/>
        <n v="18754187"/>
        <n v="18754237"/>
        <n v="19089034"/>
        <n v="21062561"/>
        <n v="21062611"/>
        <n v="21387260"/>
        <n v="21810383"/>
        <n v="21810413"/>
        <n v="21810468"/>
        <n v="16492628"/>
        <n v="23020424"/>
        <n v="20244950"/>
        <n v="23479837"/>
        <n v="23479892"/>
        <n v="15637911"/>
        <n v="20019396"/>
        <n v="25234140"/>
        <n v="25234221"/>
        <n v="25234026"/>
        <n v="25387709"/>
        <n v="25977185"/>
        <m/>
      </sharedItems>
    </cacheField>
    <cacheField name="广告类型" numFmtId="0">
      <sharedItems containsBlank="1" count="3">
        <s v="信息流广告"/>
        <m/>
        <s v="全站智投广告" u="1"/>
      </sharedItems>
    </cacheField>
    <cacheField name="笔记ID" numFmtId="0">
      <sharedItems containsBlank="1" count="30">
        <s v="628b3f680000000021035d7d"/>
        <s v="6284e0e3000000000102d2c3"/>
        <s v="611e475b000000002103d27a"/>
        <s v="62b17b60000000000f00120e"/>
        <s v="62b9dede000000002103faba"/>
        <s v="62cfb7b6000000000f00538c"/>
        <s v="5f96ebbb000000000100aed1"/>
        <s v="62fcce0b000000000f015814"/>
        <s v="630750d6000000001d03461b"/>
        <s v="630617eb000000001800dba4"/>
        <s v="63089d3b000000001b023e93"/>
        <s v="63351022000000001c00e946"/>
        <s v="632c2d10000000000800bcad"/>
        <s v="63493eda0000000007036293"/>
        <s v="631087110000000012016b9a"/>
        <s v="635275d9000000001402ad88"/>
        <s v="6347d631000000000701693b"/>
        <s v="62bacf8a0000000004000de4"/>
        <s v="63469cd10000000007014a0f"/>
        <s v="632d777d000000001801b9ac"/>
        <s v="636e1b54000000001b00c417"/>
        <s v="6364e88a00000000090012cb"/>
        <s v="623b0832000000000102605e"/>
        <s v="63243a0b00000000080094ea"/>
        <s v="637759ac000000001f02364d"/>
        <s v="63774b26000000001b00c1d4"/>
        <s v="6389d462000000001f009469"/>
        <s v="6390682b000000001f023103"/>
        <s v="63985bd60000000022036b20"/>
        <m/>
      </sharedItems>
    </cacheField>
    <cacheField name="单元名称" numFmtId="0">
      <sharedItems containsBlank="1" count="28">
        <s v="0523-客资-信息流- 翡翠小米珠"/>
        <s v="0601-客资-信息流-小米珠"/>
        <s v="0606-客资-信息流-翡翠佛公"/>
        <s v="0617-客资-信息流-翡翠小米珠"/>
        <s v="0628-客资-信息流-翡翠耳环"/>
        <s v="0817-客资-信息流-满绿翡翠"/>
        <s v="0820-客资-信息流- 翡翠耳坠-点击"/>
        <s v="0825-客资-信息流-翡翠叶子-点击"/>
        <s v="0825-客资-信息流-翡翠佛公-点击"/>
        <s v="0902-客资-信息流-翡翠福瓜-点击"/>
        <s v="1012-客资-信息流- 翡翠手镯"/>
        <s v="1012-客资-信息流- 性价比翡翠美货上新"/>
        <s v="1018-客资-信息流- 拒绝花钱买教训"/>
        <s v="1023-私信-信息流-翡翠蛋面-点击"/>
        <s v="1023-私信-信息流-翡翠绿葫芦-点击_复制"/>
        <s v="1023-私信-信息流-翡翠绿葫芦-点击_复制205243"/>
        <s v="1023-私信-信息流-翡翠绿葫芦-点击_复制191621"/>
        <s v="翡翠无事牌"/>
        <s v="1115-私信-信息流- 女人的首饰盒"/>
        <s v="1115-私信-信息流-  用千年等这一回"/>
        <s v="0614-客资-信息流-翡翠知识科普"/>
        <s v="0922-客资-信息流-翡翠蛋面套链-私信"/>
        <s v="1206-私信-信息流-只需一眼"/>
        <s v="1206-私信-信息流-笑意祥和的佛"/>
        <s v="1206-私信-信息流-拍卖成交3304W-点击"/>
        <s v="1208-私信-信息流-翡翠戒指"/>
        <s v="1216-私信-信息流-翡翠珠珠手串"/>
        <m/>
      </sharedItems>
    </cacheField>
    <cacheField name="单元ID" numFmtId="0">
      <sharedItems containsString="0" containsBlank="1" containsNumber="1" containsInteger="1" minValue="2936476" maxValue="7180164" count="28">
        <n v="2936476"/>
        <n v="2988798"/>
        <n v="3012790"/>
        <n v="3126882"/>
        <n v="3185522"/>
        <n v="3754285"/>
        <n v="3820901"/>
        <n v="3921563"/>
        <n v="3921599"/>
        <n v="4075191"/>
        <n v="5049683"/>
        <n v="5049698"/>
        <n v="5205079"/>
        <n v="5396826"/>
        <n v="5396833"/>
        <n v="5396857"/>
        <n v="5981098"/>
        <n v="4628762"/>
        <n v="6212932"/>
        <n v="6212945"/>
        <n v="3059525"/>
        <n v="4508715"/>
        <n v="6837092"/>
        <n v="6837125"/>
        <n v="6837067"/>
        <n v="6906754"/>
        <n v="7180164"/>
        <m/>
      </sharedItems>
    </cacheField>
    <cacheField name="计划名称" numFmtId="0">
      <sharedItems containsBlank="1" count="43">
        <s v="0523-客资-信息流- 翡翠小米珠"/>
        <s v="0601-客资-信息流-小米珠"/>
        <s v="0606-客资-信息流-翡翠佛公"/>
        <s v="0617-客资-信息流-翡翠小米珠"/>
        <s v="0628-客资-信息流-翡翠耳环"/>
        <s v="0817-客资-信息流-满绿翡翠-点击"/>
        <s v="0820-客资-信息流- 翡翠耳坠-点击_复制"/>
        <s v="0825-客资-信息流-翡翠叶子-点击"/>
        <s v="0825-客资-信息流-翡翠佛公-点击"/>
        <s v="0902-客资-信息流-翡翠福瓜-点击"/>
        <s v="1012-客资-信息流- 翡翠手镯"/>
        <s v="1012-客资-信息流- 性价比翡翠美货上新"/>
        <s v="1018-客资-信息流- 拒绝花钱买教训"/>
        <s v="1023-私信-信息流-翡翠蛋面-点击"/>
        <s v="1023-私信-信息流-翡翠绿葫芦-点击_复制"/>
        <s v="1023-私信-信息流-翡翠开心佛点击"/>
        <s v="1108-私信-信息流- 年会宴会战袍"/>
        <s v="0927-客资-信息流-翡翠无事牌-点击"/>
        <s v="1115-私信-信息流- 女人的首饰盒"/>
        <s v="1115-私信-信息流-  用千年等这一回"/>
        <s v="0614-客资-信息流-翡翠知识科普"/>
        <s v="0922-客资-信息流-翡翠蛋面套链-私信"/>
        <s v="1206-私信-信息流-只需一眼"/>
        <s v="1206-私信-信息流-笑意祥和的佛"/>
        <s v="1206-私信-信息流-拍卖成交3304W-点击"/>
        <s v="1208-私信-信息流-翡翠戒指"/>
        <s v="1216-私信-信息流-翡翠珠珠手串"/>
        <m/>
        <s v="0524-客资-信息流-翡翠无事牌2" u="1"/>
        <s v="0604-客资-信息流-翡翠合集" u="1"/>
        <s v="0530-客资-信息流-翡翠耳饰合集" u="1"/>
        <s v="0701-客资-信息流-小米珠合集" u="1"/>
        <s v="0708-客资-信息流-翡翠耳坠-点击" u="1"/>
        <s v="0906-客资-信息流-翡翠手链-点击" u="1"/>
        <s v="0927-客资-信息流-翡翠商家-点击" u="1"/>
        <s v="1018-客资-信息流- 入门级翡翠戒指" u="1"/>
        <s v="1026-私信-信息流-广州玉器街-点击" u="1"/>
        <s v="1026-全站-高端满绿珠链" u="1"/>
        <s v="1108-私信--全站- 保姆级" u="1"/>
        <s v="1108-私信--全站- 请大数据把" u="1"/>
        <s v="1109-私信-全站- 怀一颗虔诚的" u="1"/>
        <s v="1109-私信-全站-  来店里看货的90后小姐" u="1"/>
        <s v="1109-私信-全站- 喜欢翡翠的翠友" u="1"/>
      </sharedItems>
    </cacheField>
    <cacheField name="计划ID" numFmtId="0">
      <sharedItems containsString="0" containsBlank="1" containsNumber="1" containsInteger="1" minValue="2341327" maxValue="5919230" count="28">
        <n v="2341327"/>
        <n v="2389802"/>
        <n v="2410711"/>
        <n v="2521382"/>
        <n v="2573850"/>
        <n v="3139499"/>
        <n v="3205913"/>
        <n v="3306696"/>
        <n v="3306735"/>
        <n v="3457726"/>
        <n v="4273845"/>
        <n v="4273852"/>
        <n v="4389047"/>
        <n v="4535097"/>
        <n v="4535107"/>
        <n v="4535123"/>
        <n v="4980950"/>
        <n v="3960132"/>
        <n v="5155873"/>
        <n v="5155900"/>
        <n v="2457194"/>
        <n v="3867281"/>
        <n v="5649724"/>
        <n v="5649750"/>
        <n v="5649688"/>
        <n v="5705035"/>
        <n v="5919230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245.69" count="682">
        <n v="222.51"/>
        <n v="1.31"/>
        <n v="1.05"/>
        <n v="1.76"/>
        <n v="0.18"/>
        <n v="0.05"/>
        <n v="2.3"/>
        <n v="0"/>
        <n v="0.21"/>
        <n v="1.89"/>
        <n v="0.46"/>
        <n v="16.88"/>
        <n v="0.49"/>
        <n v="0.74"/>
        <n v="4"/>
        <n v="1.48"/>
        <n v="245.69"/>
        <n v="13.67"/>
        <n v="192.09"/>
        <n v="0.11"/>
        <n v="28.34"/>
        <n v="2.51"/>
        <n v="10.52"/>
        <n v="17.74"/>
        <n v="5.22"/>
        <n v="200.79"/>
        <n v="4.91"/>
        <n v="12.92"/>
        <n v="85.18"/>
        <n v="35.67"/>
        <n v="34.73"/>
        <n v="228.26"/>
        <n v="20.02"/>
        <n v="170.59"/>
        <n v="0.13"/>
        <n v="0.44"/>
        <n v="43.34"/>
        <n v="16.94"/>
        <n v="24.84"/>
        <n v="17.99"/>
        <n v="201.31"/>
        <n v="12.44"/>
        <n v="20.29"/>
        <n v="101.89"/>
        <n v="52.11"/>
        <n v="85.94"/>
        <n v="215.51"/>
        <n v="14.3"/>
        <n v="179.12"/>
        <n v="0.28"/>
        <n v="42.03"/>
        <n v="2.12"/>
        <n v="16.29"/>
        <n v="31.42"/>
        <n v="15.97"/>
        <n v="200.8"/>
        <n v="12.56"/>
        <n v="16.92"/>
        <n v="137.98"/>
        <n v="61.82"/>
        <n v="58.77"/>
        <n v="203"/>
        <n v="35.42"/>
        <n v="158.97"/>
        <n v="0.85"/>
        <n v="1.58"/>
        <n v="48.83"/>
        <n v="10.9"/>
        <n v="22.96"/>
        <n v="31.71"/>
        <n v="21.11"/>
        <n v="201.5"/>
        <n v="19"/>
        <n v="22.79"/>
        <n v="124.57"/>
        <n v="55.68"/>
        <n v="49.36"/>
        <n v="196.35"/>
        <n v="26.55"/>
        <n v="166.37"/>
        <n v="3.08"/>
        <n v="1.85"/>
        <n v="50.06"/>
        <n v="15.23"/>
        <n v="24.95"/>
        <n v="41.45"/>
        <n v="24.03"/>
        <n v="201.65"/>
        <n v="21.84"/>
        <n v="22.17"/>
        <n v="133.3"/>
        <n v="49.99"/>
        <n v="26.62"/>
        <n v="208.01"/>
        <n v="29.86"/>
        <n v="185.4"/>
        <n v="2.36"/>
        <n v="2.28"/>
        <n v="46.73"/>
        <n v="13.85"/>
        <n v="25.55"/>
        <n v="33.88"/>
        <n v="24.33"/>
        <n v="200.91"/>
        <n v="26.44"/>
        <n v="22.43"/>
        <n v="111.66"/>
        <n v="48.22"/>
        <n v="19.25"/>
        <n v="177.82"/>
        <n v="39.29"/>
        <n v="156.27"/>
        <n v="5.03"/>
        <n v="0.47"/>
        <n v="3.6"/>
        <n v="59.8"/>
        <n v="17.68"/>
        <n v="21.68"/>
        <n v="39.75"/>
        <n v="20.7"/>
        <n v="200.86"/>
        <n v="20.67"/>
        <n v="24.17"/>
        <n v="125.36"/>
        <n v="61.86"/>
        <n v="27.48"/>
        <n v="143.25"/>
        <n v="38.2"/>
        <n v="137.21"/>
        <n v="0.43"/>
        <n v="3.19"/>
        <n v="44.75"/>
        <n v="13.8"/>
        <n v="20.99"/>
        <n v="32.59"/>
        <n v="21.91"/>
        <n v="201.45"/>
        <n v="15.09"/>
        <n v="19.79"/>
        <n v="104.78"/>
        <n v="49.43"/>
        <n v="27.59"/>
        <n v="129.53"/>
        <n v="233.76"/>
        <n v="48.43"/>
        <n v="157.61"/>
        <n v="4.88"/>
        <n v="5.8"/>
        <n v="59.99"/>
        <n v="17.35"/>
        <n v="19.15"/>
        <n v="38.45"/>
        <n v="23.63"/>
        <n v="17.5"/>
        <n v="26.08"/>
        <n v="125.77"/>
        <n v="52.16"/>
        <n v="24.44"/>
        <n v="159.91"/>
        <n v="203.29"/>
        <n v="34.26"/>
        <n v="166.33"/>
        <n v="4.94"/>
        <n v="0.34"/>
        <n v="3.58"/>
        <n v="54.17"/>
        <n v="17.91"/>
        <n v="36.87"/>
        <n v="30.13"/>
        <n v="15.53"/>
        <n v="25.1"/>
        <n v="145.15"/>
        <n v="69.32"/>
        <n v="23.86"/>
        <n v="162.06"/>
        <n v="145.43"/>
        <n v="63.24"/>
        <n v="128.5"/>
        <n v="14.2"/>
        <n v="0.48"/>
        <n v="8.04"/>
        <n v="70.43"/>
        <n v="27.78"/>
        <n v="31.23"/>
        <n v="38.05"/>
        <n v="34.24"/>
        <n v="22.95"/>
        <n v="23.47"/>
        <n v="140.37"/>
        <n v="72.44"/>
        <n v="68"/>
        <n v="127.82"/>
        <n v="158.48"/>
        <n v="58.97"/>
        <n v="122.84"/>
        <n v="13.08"/>
        <n v="0.36"/>
        <n v="7.08"/>
        <n v="88.63"/>
        <n v="25.15"/>
        <n v="36"/>
        <n v="56.54"/>
        <n v="29.17"/>
        <n v="22.28"/>
        <n v="23.53"/>
        <n v="123.29"/>
        <n v="76.17"/>
        <n v="49.46"/>
        <n v="121.15"/>
        <n v="171.78"/>
        <n v="55.21"/>
        <n v="147.71"/>
        <n v="13.38"/>
        <n v="5.11"/>
        <n v="22.44"/>
        <n v="31.65"/>
        <n v="41.04"/>
        <n v="33.73"/>
        <n v="17.38"/>
        <n v="25.6"/>
        <n v="153.41"/>
        <n v="47.13"/>
        <n v="43.88"/>
        <n v="146.8"/>
        <n v="165.92"/>
        <n v="56.3"/>
        <n v="139.99"/>
        <n v="14.39"/>
        <n v="5.82"/>
        <n v="77.81"/>
        <n v="25.96"/>
        <n v="35.33"/>
        <n v="31.29"/>
        <n v="42.43"/>
        <n v="16.4"/>
        <n v="24.34"/>
        <n v="141.58"/>
        <n v="53.34"/>
        <n v="37.48"/>
        <n v="138.3"/>
        <n v="166.26"/>
        <n v="49.92"/>
        <n v="149.34"/>
        <n v="17.8"/>
        <n v="6.39"/>
        <n v="78.8"/>
        <n v="36.61"/>
        <n v="30.88"/>
        <n v="24.86"/>
        <n v="23.43"/>
        <n v="146.71"/>
        <n v="58.94"/>
        <n v="144.79"/>
        <n v="20.28"/>
        <n v="47.56"/>
        <n v="184.64"/>
        <n v="55.15"/>
        <n v="146.64"/>
        <n v="3.18"/>
        <n v="0.06"/>
        <n v="1.66"/>
        <n v="34.52"/>
        <n v="11.51"/>
        <n v="9.02"/>
        <n v="3.81"/>
        <n v="7.69"/>
        <n v="145.82"/>
        <n v="49.05"/>
        <n v="127.92"/>
        <n v="4.04"/>
        <n v="30.4"/>
        <n v="123.79"/>
        <n v="55.59"/>
        <n v="115.73"/>
        <n v="6.4"/>
        <n v="2"/>
        <n v="4.76"/>
        <n v="50.73"/>
        <n v="22.48"/>
        <n v="27.88"/>
        <n v="17.98"/>
        <n v="15.48"/>
        <n v="123.63"/>
        <n v="41.68"/>
        <n v="119.1"/>
        <n v="16.05"/>
        <n v="66.77"/>
        <n v="116.48"/>
        <n v="60.23"/>
        <n v="107.13"/>
        <n v="13.6"/>
        <n v="0.72"/>
        <n v="4.98"/>
        <n v="66.44"/>
        <n v="36.36"/>
        <n v="28.85"/>
        <n v="17.62"/>
        <n v="22.89"/>
        <n v="109.18"/>
        <n v="40.82"/>
        <n v="83.38"/>
        <n v="20.92"/>
        <n v="80.8"/>
        <n v="121.13"/>
        <n v="66.73"/>
        <n v="107.72"/>
        <n v="12.47"/>
        <n v="2.04"/>
        <n v="3.98"/>
        <n v="59.23"/>
        <n v="32.13"/>
        <n v="33.14"/>
        <n v="17.05"/>
        <n v="106.9"/>
        <n v="50.6"/>
        <n v="95.35"/>
        <n v="16.42"/>
        <n v="82.95"/>
        <n v="122.56"/>
        <n v="50.5"/>
        <n v="106.94"/>
        <n v="12.62"/>
        <n v="2.4"/>
        <n v="63.93"/>
        <n v="29.65"/>
        <n v="29.24"/>
        <n v="11.63"/>
        <n v="16.77"/>
        <n v="100.58"/>
        <n v="51.94"/>
        <n v="105.35"/>
        <n v="13.18"/>
        <n v="89"/>
        <n v="125.34"/>
        <n v="45.43"/>
        <n v="113.7"/>
        <n v="16.79"/>
        <n v="0.97"/>
        <n v="2.09"/>
        <n v="53.48"/>
        <n v="28.8"/>
        <n v="28.72"/>
        <n v="12.11"/>
        <n v="15.02"/>
        <n v="103.79"/>
        <n v="59.27"/>
        <n v="94.52"/>
        <n v="19.55"/>
        <n v="91.23"/>
        <n v="126.44"/>
        <n v="60.97"/>
        <n v="106.23"/>
        <n v="12.09"/>
        <n v="1.45"/>
        <n v="1.3"/>
        <n v="69.46"/>
        <n v="23.05"/>
        <n v="22.6"/>
        <n v="2.57"/>
        <n v="13.77"/>
        <n v="106.85"/>
        <n v="43.24"/>
        <n v="105.47"/>
        <n v="11.17"/>
        <n v="103.13"/>
        <n v="130.47"/>
        <n v="51.22"/>
        <n v="111.23"/>
        <n v="1.01"/>
        <n v="1.2"/>
        <n v="55.14"/>
        <n v="25.66"/>
        <n v="28.98"/>
        <n v="7.22"/>
        <n v="14.86"/>
        <n v="106.72"/>
        <n v="51.57"/>
        <n v="107.25"/>
        <n v="7.68"/>
        <n v="94.45"/>
        <n v="90.53"/>
        <n v="62.92"/>
        <n v="119.96"/>
        <n v="7.74"/>
        <n v="1.4"/>
        <n v="64.3"/>
        <n v="25.08"/>
        <n v="4.22"/>
        <n v="121.63"/>
        <n v="64.9"/>
        <n v="112.42"/>
        <n v="3.17"/>
        <n v="97.93"/>
        <n v="132.39"/>
        <n v="50.49"/>
        <n v="111.54"/>
        <n v="21.98"/>
        <n v="1.92"/>
        <n v="62.64"/>
        <n v="31.08"/>
        <n v="24.78"/>
        <n v="15.13"/>
        <n v="24.99"/>
        <n v="116.99"/>
        <n v="38.34"/>
        <n v="100.45"/>
        <n v="15.61"/>
        <n v="60.8"/>
        <n v="122.59"/>
        <n v="47.09"/>
        <n v="104.93"/>
        <n v="17.72"/>
        <n v="0.7"/>
        <n v="39.76"/>
        <n v="27.81"/>
        <n v="36.03"/>
        <n v="17.64"/>
        <n v="21.12"/>
        <n v="109.6"/>
        <n v="87.57"/>
        <n v="87.26"/>
        <n v="18.05"/>
        <n v="78.98"/>
        <n v="111.7"/>
        <n v="60.73"/>
        <n v="110.64"/>
        <n v="24.76"/>
        <n v="1.78"/>
        <n v="64.93"/>
        <n v="30.65"/>
        <n v="28.61"/>
        <n v="17.65"/>
        <n v="12.49"/>
        <n v="84.55"/>
        <n v="67.67"/>
        <n v="98.8"/>
        <n v="20"/>
        <n v="119.4"/>
        <n v="59.81"/>
        <n v="111.19"/>
        <n v="19.38"/>
        <n v="50.59"/>
        <n v="33.96"/>
        <n v="24.09"/>
        <n v="21.22"/>
        <n v="15.93"/>
        <n v="86.69"/>
        <n v="72.86"/>
        <n v="97.59"/>
        <n v="20.98"/>
        <n v="125.33"/>
        <n v="50.17"/>
        <n v="120.66"/>
        <n v="54.13"/>
        <n v="34.11"/>
        <n v="38.84"/>
        <n v="18.53"/>
        <n v="16.57"/>
        <n v="67.99"/>
        <n v="85.05"/>
        <n v="111.82"/>
        <n v="16.07"/>
        <n v="68.24"/>
        <n v="92.18"/>
        <n v="51.04"/>
        <n v="78.15"/>
        <n v="49.01"/>
        <n v="22.31"/>
        <n v="28.81"/>
        <n v="19.08"/>
        <n v="19.27"/>
        <n v="69.5"/>
        <n v="68.66"/>
        <n v="80.14"/>
        <n v="14.99"/>
        <n v="65.83"/>
        <n v="201.71"/>
        <n v="46.41"/>
        <n v="155.83"/>
        <n v="30.62"/>
        <n v="2.79"/>
        <n v="14.27"/>
        <n v="2.39"/>
        <n v="3.24"/>
        <n v="63.13"/>
        <n v="136.44"/>
        <n v="129.85"/>
        <n v="41.72"/>
        <n v="123.06"/>
        <n v="48.38"/>
        <n v="21.7"/>
        <n v="29.68"/>
        <n v="29.91"/>
        <n v="21.75"/>
        <n v="85.46"/>
        <n v="115.88"/>
        <n v="98.04"/>
        <n v="69.16"/>
        <n v="120.91"/>
        <n v="71.24"/>
        <n v="120.61"/>
        <n v="63.62"/>
        <n v="20.81"/>
        <n v="31.88"/>
        <n v="26.92"/>
        <n v="15.07"/>
        <n v="73.06"/>
        <n v="104.49"/>
        <n v="92.68"/>
        <n v="70.55"/>
        <n v="139.46"/>
        <n v="54.62"/>
        <n v="118.72"/>
        <n v="50.03"/>
        <n v="18.99"/>
        <n v="29.81"/>
        <n v="24.62"/>
        <n v="14.87"/>
        <n v="80.08"/>
        <n v="111.65"/>
        <n v="115.25"/>
        <n v="56.15"/>
        <n v="90.35"/>
        <n v="57.82"/>
        <n v="76.12"/>
        <n v="47.19"/>
        <n v="23.72"/>
        <n v="30.44"/>
        <n v="26.56"/>
        <n v="21.61"/>
        <n v="92.44"/>
        <n v="120.06"/>
        <n v="144.51"/>
        <n v="80.03"/>
        <n v="74.72"/>
        <n v="27.87"/>
        <n v="76.71"/>
        <n v="34.25"/>
        <n v="15.73"/>
        <n v="12.98"/>
        <n v="11.54"/>
        <n v="9.83"/>
        <n v="46.68"/>
        <n v="97.56"/>
        <n v="76.65"/>
        <n v="56.77"/>
        <n v="109.4"/>
        <n v="118.56"/>
        <n v="93.63"/>
        <n v="27.04"/>
        <n v="94.22"/>
        <n v="20.79"/>
        <n v="14"/>
        <n v="15.74"/>
        <n v="10.17"/>
        <n v="8.99"/>
        <n v="34.95"/>
        <n v="53.1"/>
        <n v="70.95"/>
        <n v="45.32"/>
        <n v="115.47"/>
        <n v="165.98"/>
        <n v="32.42"/>
        <n v="4.6"/>
        <n v="92.32"/>
        <n v="44.27"/>
        <n v="91.63"/>
        <n v="17.7"/>
        <n v="15.03"/>
        <n v="15.2"/>
        <n v="6.79"/>
        <n v="10.25"/>
        <n v="27.39"/>
        <n v="53.04"/>
        <n v="56.69"/>
        <n v="42.82"/>
        <n v="180.59"/>
        <n v="25.47"/>
        <n v="111.89"/>
        <n v="93.77"/>
        <n v="42.79"/>
        <n v="93.38"/>
        <n v="12.39"/>
        <n v="13.43"/>
        <n v="12.6"/>
        <n v="5.66"/>
        <n v="28.66"/>
        <n v="67.42"/>
        <n v="40.4"/>
        <n v="52.76"/>
        <n v="191.97"/>
        <n v="36.85"/>
        <n v="110.43"/>
        <n v="90.4"/>
        <n v="36.21"/>
        <n v="81.23"/>
        <n v="17.89"/>
        <n v="10.94"/>
        <n v="15"/>
        <n v="6.67"/>
        <n v="12.8"/>
        <n v="23.12"/>
        <n v="62.45"/>
        <n v="52.23"/>
        <n v="65.74"/>
        <n v="168.9"/>
        <n v="32.61"/>
        <n v="138.34"/>
        <n v="95.01"/>
        <n v="40.27"/>
        <n v="101.45"/>
        <n v="17.23"/>
        <n v="10.34"/>
        <n v="7.62"/>
        <n v="13.66"/>
        <n v="30.11"/>
        <n v="60.36"/>
        <n v="69.05"/>
        <n v="48.12"/>
        <n v="179.21"/>
        <n v="18.67"/>
        <n v="97.98"/>
        <n v="89.66"/>
        <n v="31.96"/>
        <n v="100.57"/>
        <n v="31.46"/>
        <n v="9.96"/>
        <n v="13.01"/>
        <n v="25.04"/>
        <n v="105.06"/>
        <n v="42.55"/>
        <n v="68.17"/>
        <n v="170.89"/>
        <n v="27.75"/>
        <n v="70.66"/>
        <n v="99.26"/>
        <n v="42.56"/>
        <n v="97.29"/>
        <n v="30.09"/>
        <n v="18.47"/>
        <n v="11.11"/>
        <n v="15.5"/>
        <n v="33.45"/>
        <n v="46.09"/>
        <n v="56.81"/>
        <n v="71.57"/>
        <n v="182.07"/>
        <n v="61.21"/>
        <n v="94.94"/>
        <n v="54.73"/>
        <n v="102.1"/>
        <n v="27.72"/>
        <n v="20.07"/>
        <n v="23.09"/>
        <n v="17.77"/>
        <n v="16.69"/>
        <n v="28.49"/>
        <n v="23.02"/>
        <n v="51.1"/>
        <n v="81.68"/>
        <n v="182.54"/>
        <n v="52.07"/>
        <n v="92.5"/>
        <n v="30.34"/>
        <n v="18.34"/>
        <n v="17.96"/>
        <n v="15.11"/>
        <n v="24.37"/>
        <n v="25.33"/>
        <n v="41.76"/>
        <n v="46.58"/>
        <n v="133.02"/>
        <n v="26.98"/>
        <n v="40.12"/>
        <n v="10.02"/>
        <n v="1.12"/>
        <n v="0.58"/>
        <n v="0.29"/>
        <n v="3.28"/>
        <n v="0.23"/>
        <n v="0.51"/>
        <m/>
      </sharedItems>
    </cacheField>
    <cacheField name="展现量" numFmtId="0">
      <sharedItems containsString="0" containsBlank="1" containsNumber="1" containsInteger="1" minValue="0" maxValue="30177" count="640">
        <n v="4803"/>
        <n v="46"/>
        <n v="55"/>
        <n v="157"/>
        <n v="4"/>
        <n v="13"/>
        <n v="64"/>
        <n v="10"/>
        <n v="5"/>
        <n v="53"/>
        <n v="39"/>
        <n v="2351"/>
        <n v="33"/>
        <n v="19"/>
        <n v="135"/>
        <n v="41"/>
        <n v="3527"/>
        <n v="591"/>
        <n v="6477"/>
        <n v="24"/>
        <n v="628"/>
        <n v="82"/>
        <n v="563"/>
        <n v="679"/>
        <n v="340"/>
        <n v="30177"/>
        <n v="218"/>
        <n v="445"/>
        <n v="2321"/>
        <n v="914"/>
        <n v="2956"/>
        <n v="3509"/>
        <n v="579"/>
        <n v="5117"/>
        <n v="1"/>
        <n v="886"/>
        <n v="180"/>
        <n v="675"/>
        <n v="630"/>
        <n v="791"/>
        <n v="26139"/>
        <n v="338"/>
        <n v="511"/>
        <n v="2056"/>
        <n v="1012"/>
        <n v="4171"/>
        <n v="2662"/>
        <n v="522"/>
        <n v="5992"/>
        <n v="2"/>
        <n v="36"/>
        <n v="928"/>
        <n v="521"/>
        <n v="1075"/>
        <n v="686"/>
        <n v="26709"/>
        <n v="359"/>
        <n v="345"/>
        <n v="2838"/>
        <n v="1306"/>
        <n v="1705"/>
        <n v="3365"/>
        <n v="1309"/>
        <n v="5811"/>
        <n v="99"/>
        <n v="88"/>
        <n v="964"/>
        <n v="358"/>
        <n v="1016"/>
        <n v="1301"/>
        <n v="26753"/>
        <n v="796"/>
        <n v="620"/>
        <n v="1389"/>
        <n v="1504"/>
        <n v="3434"/>
        <n v="926"/>
        <n v="6857"/>
        <n v="126"/>
        <n v="97"/>
        <n v="1013"/>
        <n v="416"/>
        <n v="983"/>
        <n v="1047"/>
        <n v="26141"/>
        <n v="768"/>
        <n v="3945"/>
        <n v="1211"/>
        <n v="650"/>
        <n v="3213"/>
        <n v="1219"/>
        <n v="6890"/>
        <n v="136"/>
        <n v="103"/>
        <n v="988"/>
        <n v="441"/>
        <n v="1117"/>
        <n v="1503"/>
        <n v="1132"/>
        <n v="26908"/>
        <n v="1071"/>
        <n v="601"/>
        <n v="2548"/>
        <n v="981"/>
        <n v="545"/>
        <n v="3265"/>
        <n v="1528"/>
        <n v="7109"/>
        <n v="299"/>
        <n v="223"/>
        <n v="1401"/>
        <n v="618"/>
        <n v="641"/>
        <n v="1476"/>
        <n v="1424"/>
        <n v="23921"/>
        <n v="1061"/>
        <n v="453"/>
        <n v="3287"/>
        <n v="1521"/>
        <n v="534"/>
        <n v="2200"/>
        <n v="1857"/>
        <n v="5792"/>
        <n v="158"/>
        <n v="142"/>
        <n v="1082"/>
        <n v="426"/>
        <n v="905"/>
        <n v="1322"/>
        <n v="1213"/>
        <n v="24215"/>
        <n v="702"/>
        <n v="541"/>
        <n v="2846"/>
        <n v="1263"/>
        <n v="405"/>
        <n v="5295"/>
        <n v="3129"/>
        <n v="2365"/>
        <n v="6250"/>
        <n v="279"/>
        <n v="9"/>
        <n v="221"/>
        <n v="1507"/>
        <n v="568"/>
        <n v="730"/>
        <n v="1332"/>
        <n v="1342"/>
        <n v="818"/>
        <n v="573"/>
        <n v="2667"/>
        <n v="1422"/>
        <n v="6979"/>
        <n v="2934"/>
        <n v="1234"/>
        <n v="6805"/>
        <n v="216"/>
        <n v="12"/>
        <n v="225"/>
        <n v="1090"/>
        <n v="581"/>
        <n v="499"/>
        <n v="1456"/>
        <n v="1377"/>
        <n v="637"/>
        <n v="537"/>
        <n v="3570"/>
        <n v="1434"/>
        <n v="617"/>
        <n v="4684"/>
        <n v="2817"/>
        <n v="2835"/>
        <n v="5954"/>
        <n v="43"/>
        <n v="517"/>
        <n v="1997"/>
        <n v="878"/>
        <n v="1224"/>
        <n v="1595"/>
        <n v="1338"/>
        <n v="1379"/>
        <n v="520"/>
        <n v="4599"/>
        <n v="2097"/>
        <n v="1777"/>
        <n v="4507"/>
        <n v="2709"/>
        <n v="2876"/>
        <n v="5286"/>
        <n v="714"/>
        <n v="25"/>
        <n v="525"/>
        <n v="2534"/>
        <n v="744"/>
        <n v="1490"/>
        <n v="2606"/>
        <n v="1351"/>
        <n v="0"/>
        <n v="1054"/>
        <n v="575"/>
        <n v="4355"/>
        <n v="2008"/>
        <n v="1202"/>
        <n v="4072"/>
        <n v="2971"/>
        <n v="2915"/>
        <n v="6699"/>
        <n v="696"/>
        <n v="20"/>
        <n v="439"/>
        <n v="1539"/>
        <n v="792"/>
        <n v="1540"/>
        <n v="1427"/>
        <n v="2224"/>
        <n v="952"/>
        <n v="619"/>
        <n v="5011"/>
        <n v="1445"/>
        <n v="1438"/>
        <n v="4801"/>
        <n v="2659"/>
        <n v="2863"/>
        <n v="6165"/>
        <n v="889"/>
        <n v="29"/>
        <n v="293"/>
        <n v="1788"/>
        <n v="864"/>
        <n v="1725"/>
        <n v="1164"/>
        <n v="2198"/>
        <n v="949"/>
        <n v="745"/>
        <n v="4945"/>
        <n v="1681"/>
        <n v="1210"/>
        <n v="4050"/>
        <n v="2560"/>
        <n v="6062"/>
        <n v="1229"/>
        <n v="56"/>
        <n v="294"/>
        <n v="1750"/>
        <n v="1099"/>
        <n v="1386"/>
        <n v="971"/>
        <n v="844"/>
        <n v="4759"/>
        <n v="2439"/>
        <n v="4484"/>
        <n v="811"/>
        <n v="2371"/>
        <n v="2982"/>
        <n v="2702"/>
        <n v="5944"/>
        <n v="263"/>
        <n v="117"/>
        <n v="982"/>
        <n v="462"/>
        <n v="700"/>
        <n v="264"/>
        <n v="230"/>
        <n v="4714"/>
        <n v="1545"/>
        <n v="3763"/>
        <n v="193"/>
        <n v="1315"/>
        <n v="2305"/>
        <n v="2286"/>
        <n v="4831"/>
        <n v="421"/>
        <n v="42"/>
        <n v="1348"/>
        <n v="749"/>
        <n v="1624"/>
        <n v="656"/>
        <n v="530"/>
        <n v="3726"/>
        <n v="1334"/>
        <n v="3234"/>
        <n v="585"/>
        <n v="3088"/>
        <n v="2723"/>
        <n v="5640"/>
        <n v="911"/>
        <n v="72"/>
        <n v="413"/>
        <n v="1749"/>
        <n v="1468"/>
        <n v="701"/>
        <n v="3978"/>
        <n v="2189"/>
        <n v="756"/>
        <n v="4391"/>
        <n v="2703"/>
        <n v="3356"/>
        <n v="5151"/>
        <n v="81"/>
        <n v="312"/>
        <n v="1597"/>
        <n v="1432"/>
        <n v="1742"/>
        <n v="741"/>
        <n v="716"/>
        <n v="3228"/>
        <n v="1546"/>
        <n v="2410"/>
        <n v="407"/>
        <n v="4540"/>
        <n v="3494"/>
        <n v="2322"/>
        <n v="5100"/>
        <n v="638"/>
        <n v="287"/>
        <n v="1614"/>
        <n v="1060"/>
        <n v="778"/>
        <n v="608"/>
        <n v="3525"/>
        <n v="1761"/>
        <n v="2647"/>
        <n v="4616"/>
        <n v="1950"/>
        <n v="2120"/>
        <n v="4779"/>
        <n v="900"/>
        <n v="32"/>
        <n v="150"/>
        <n v="868"/>
        <n v="1711"/>
        <n v="644"/>
        <n v="539"/>
        <n v="3296"/>
        <n v="1618"/>
        <n v="2525"/>
        <n v="574"/>
        <n v="6065"/>
        <n v="2845"/>
        <n v="2651"/>
        <n v="2137"/>
        <n v="804"/>
        <n v="1477"/>
        <n v="228"/>
        <n v="329"/>
        <n v="3126"/>
        <n v="1111"/>
        <n v="2886"/>
        <n v="385"/>
        <n v="8007"/>
        <n v="2577"/>
        <n v="4641"/>
        <n v="1488"/>
        <n v="932"/>
        <n v="315"/>
        <n v="350"/>
        <n v="4170"/>
        <n v="1085"/>
        <n v="2661"/>
        <n v="5706"/>
        <n v="2023"/>
        <n v="2478"/>
        <n v="4952"/>
        <n v="529"/>
        <n v="37"/>
        <n v="83"/>
        <n v="1410"/>
        <n v="697"/>
        <n v="1425"/>
        <n v="229"/>
        <n v="4586"/>
        <n v="1324"/>
        <n v="2988"/>
        <n v="154"/>
        <n v="5748"/>
        <n v="1767"/>
        <n v="2004"/>
        <n v="3476"/>
        <n v="1289"/>
        <n v="79"/>
        <n v="1233"/>
        <n v="1038"/>
        <n v="1079"/>
        <n v="477"/>
        <n v="718"/>
        <n v="4731"/>
        <n v="907"/>
        <n v="2774"/>
        <n v="3283"/>
        <n v="2580"/>
        <n v="2173"/>
        <n v="4547"/>
        <n v="1305"/>
        <n v="1042"/>
        <n v="974"/>
        <n v="1810"/>
        <n v="775"/>
        <n v="732"/>
        <n v="3954"/>
        <n v="2301"/>
        <n v="2486"/>
        <n v="687"/>
        <n v="2680"/>
        <n v="2825"/>
        <n v="5826"/>
        <n v="1600"/>
        <n v="75"/>
        <n v="2039"/>
        <n v="1070"/>
        <n v="1264"/>
        <n v="689"/>
        <n v="476"/>
        <n v="3634"/>
        <n v="2698"/>
        <n v="4744"/>
        <n v="2512"/>
        <n v="2765"/>
        <n v="5768"/>
        <n v="1095"/>
        <n v="1387"/>
        <n v="1355"/>
        <n v="979"/>
        <n v="2900"/>
        <n v="1813"/>
        <n v="3039"/>
        <n v="897"/>
        <n v="4722"/>
        <n v="2323"/>
        <n v="2244"/>
        <n v="5943"/>
        <n v="1171"/>
        <n v="1696"/>
        <n v="835"/>
        <n v="498"/>
        <n v="2456"/>
        <n v="2253"/>
        <n v="3091"/>
        <n v="3546"/>
        <n v="2382"/>
        <n v="2387"/>
        <n v="4226"/>
        <n v="1566"/>
        <n v="748"/>
        <n v="1100"/>
        <n v="961"/>
        <n v="707"/>
        <n v="3074"/>
        <n v="1865"/>
        <n v="2757"/>
        <n v="353"/>
        <n v="3470"/>
        <n v="3347"/>
        <n v="1794"/>
        <n v="6533"/>
        <n v="794"/>
        <n v="149"/>
        <n v="594"/>
        <n v="104"/>
        <n v="2327"/>
        <n v="3913"/>
        <n v="3403"/>
        <n v="2722"/>
        <n v="3186"/>
        <n v="1799"/>
        <n v="4625"/>
        <n v="799"/>
        <n v="1275"/>
        <n v="1329"/>
        <n v="690"/>
        <n v="3169"/>
        <n v="3140"/>
        <n v="2808"/>
        <n v="3596"/>
        <n v="2981"/>
        <n v="2761"/>
        <n v="4775"/>
        <n v="1508"/>
        <n v="721"/>
        <n v="1378"/>
        <n v="1022"/>
        <n v="596"/>
        <n v="2901"/>
        <n v="2764"/>
        <n v="3048"/>
        <n v="3630"/>
        <n v="3294"/>
        <n v="2309"/>
        <n v="4441"/>
        <n v="1097"/>
        <n v="599"/>
        <n v="1369"/>
        <n v="1039"/>
        <n v="311"/>
        <n v="3093"/>
        <n v="3112"/>
        <n v="3334"/>
        <n v="2522"/>
        <n v="1893"/>
        <n v="2378"/>
        <n v="3558"/>
        <n v="1078"/>
        <n v="772"/>
        <n v="1619"/>
        <n v="1101"/>
        <n v="4133"/>
        <n v="3633"/>
        <n v="4101"/>
        <n v="3460"/>
        <n v="8"/>
        <n v="1483"/>
        <n v="3145"/>
        <n v="832"/>
        <n v="432"/>
        <n v="786"/>
        <n v="490"/>
        <n v="172"/>
        <n v="2588"/>
        <n v="2598"/>
        <n v="1851"/>
        <n v="2594"/>
        <n v="4372"/>
        <n v="4917"/>
        <n v="2440"/>
        <n v="1232"/>
        <n v="4472"/>
        <n v="647"/>
        <n v="461"/>
        <n v="970"/>
        <n v="503"/>
        <n v="254"/>
        <n v="1318"/>
        <n v="1444"/>
        <n v="1648"/>
        <n v="2887"/>
        <n v="7397"/>
        <n v="8173"/>
        <n v="1748"/>
        <n v="268"/>
        <n v="1261"/>
        <n v="1535"/>
        <n v="3616"/>
        <n v="469"/>
        <n v="401"/>
        <n v="548"/>
        <n v="348"/>
        <n v="830"/>
        <n v="1443"/>
        <n v="2129"/>
        <n v="6880"/>
        <n v="954"/>
        <n v="4670"/>
        <n v="1951"/>
        <n v="3254"/>
        <n v="480"/>
        <n v="723"/>
        <n v="237"/>
        <n v="1420"/>
        <n v="1495"/>
        <n v="1015"/>
        <n v="2450"/>
        <n v="9370"/>
        <n v="4647"/>
        <n v="1563"/>
        <n v="4186"/>
        <n v="380"/>
        <n v="600"/>
        <n v="787"/>
        <n v="1195"/>
        <n v="3487"/>
        <n v="7870"/>
        <n v="1168"/>
        <n v="6329"/>
        <n v="1900"/>
        <n v="2105"/>
        <n v="2923"/>
        <n v="473"/>
        <n v="558"/>
        <n v="316"/>
        <n v="274"/>
        <n v="740"/>
        <n v="1455"/>
        <n v="1565"/>
        <n v="2154"/>
        <n v="7318"/>
        <n v="497"/>
        <n v="4235"/>
        <n v="1984"/>
        <n v="1697"/>
        <n v="5458"/>
        <n v="1223"/>
        <n v="836"/>
        <n v="328"/>
        <n v="313"/>
        <n v="996"/>
        <n v="2801"/>
        <n v="1394"/>
        <n v="3491"/>
        <n v="9534"/>
        <n v="989"/>
        <n v="3657"/>
        <n v="2053"/>
        <n v="4127"/>
        <n v="652"/>
        <n v="858"/>
        <n v="393"/>
        <n v="1025"/>
        <n v="1118"/>
        <n v="1772"/>
        <n v="4236"/>
        <n v="10020"/>
        <n v="3138"/>
        <n v="2658"/>
        <n v="5824"/>
        <n v="743"/>
        <n v="1040"/>
        <n v="513"/>
        <n v="5006"/>
        <n v="10695"/>
        <n v="1007"/>
        <n v="3012"/>
        <n v="2397"/>
        <n v="1591"/>
        <n v="4254"/>
        <n v="625"/>
        <n v="824"/>
        <n v="459"/>
        <n v="386"/>
        <n v="893"/>
        <n v="1107"/>
        <n v="2904"/>
        <n v="7251"/>
        <n v="1127"/>
        <n v="1960"/>
        <n v="588"/>
        <n v="57"/>
        <n v="109"/>
        <n v="15"/>
        <n v="68"/>
        <m/>
      </sharedItems>
    </cacheField>
    <cacheField name="点击量" numFmtId="0">
      <sharedItems containsString="0" containsBlank="1" containsNumber="1" containsInteger="1" minValue="0" maxValue="2436" count="287">
        <n v="232"/>
        <n v="2"/>
        <n v="3"/>
        <n v="12"/>
        <n v="1"/>
        <n v="5"/>
        <n v="0"/>
        <n v="6"/>
        <n v="236"/>
        <n v="16"/>
        <n v="187"/>
        <n v="69"/>
        <n v="426"/>
        <n v="82"/>
        <n v="17"/>
        <n v="52"/>
        <n v="22"/>
        <n v="2436"/>
        <n v="20"/>
        <n v="34"/>
        <n v="194"/>
        <n v="75"/>
        <n v="141"/>
        <n v="164"/>
        <n v="64"/>
        <n v="367"/>
        <n v="81"/>
        <n v="13"/>
        <n v="26"/>
        <n v="53"/>
        <n v="50"/>
        <n v="2130"/>
        <n v="29"/>
        <n v="47"/>
        <n v="168"/>
        <n v="86"/>
        <n v="140"/>
        <n v="170"/>
        <n v="45"/>
        <n v="425"/>
        <n v="2308"/>
        <n v="32"/>
        <n v="37"/>
        <n v="221"/>
        <n v="93"/>
        <n v="192"/>
        <n v="109"/>
        <n v="403"/>
        <n v="7"/>
        <n v="84"/>
        <n v="21"/>
        <n v="65"/>
        <n v="58"/>
        <n v="2063"/>
        <n v="44"/>
        <n v="212"/>
        <n v="87"/>
        <n v="67"/>
        <n v="178"/>
        <n v="88"/>
        <n v="480"/>
        <n v="10"/>
        <n v="89"/>
        <n v="42"/>
        <n v="95"/>
        <n v="59"/>
        <n v="2160"/>
        <n v="46"/>
        <n v="220"/>
        <n v="76"/>
        <n v="193"/>
        <n v="484"/>
        <n v="8"/>
        <n v="9"/>
        <n v="77"/>
        <n v="33"/>
        <n v="38"/>
        <n v="78"/>
        <n v="61"/>
        <n v="2123"/>
        <n v="63"/>
        <n v="68"/>
        <n v="31"/>
        <n v="143"/>
        <n v="113"/>
        <n v="455"/>
        <n v="107"/>
        <n v="40"/>
        <n v="56"/>
        <n v="54"/>
        <n v="206"/>
        <n v="36"/>
        <n v="116"/>
        <n v="118"/>
        <n v="354"/>
        <n v="15"/>
        <n v="83"/>
        <n v="30"/>
        <n v="55"/>
        <n v="2148"/>
        <n v="41"/>
        <n v="163"/>
        <n v="72"/>
        <n v="319"/>
        <n v="159"/>
        <n v="381"/>
        <n v="18"/>
        <n v="108"/>
        <n v="35"/>
        <n v="60"/>
        <n v="211"/>
        <n v="337"/>
        <n v="167"/>
        <n v="103"/>
        <n v="401"/>
        <n v="100"/>
        <n v="27"/>
        <n v="249"/>
        <n v="110"/>
        <n v="289"/>
        <n v="150"/>
        <n v="416"/>
        <n v="132"/>
        <n v="101"/>
        <n v="51"/>
        <n v="297"/>
        <n v="119"/>
        <n v="99"/>
        <n v="259"/>
        <n v="160"/>
        <n v="200"/>
        <n v="402"/>
        <n v="48"/>
        <n v="172"/>
        <n v="128"/>
        <n v="315"/>
        <n v="124"/>
        <n v="80"/>
        <n v="269"/>
        <n v="154"/>
        <n v="180"/>
        <n v="465"/>
        <n v="43"/>
        <n v="318"/>
        <n v="71"/>
        <n v="66"/>
        <n v="325"/>
        <n v="188"/>
        <n v="420"/>
        <n v="133"/>
        <n v="306"/>
        <n v="79"/>
        <n v="286"/>
        <n v="177"/>
        <n v="474"/>
        <n v="28"/>
        <n v="149"/>
        <n v="57"/>
        <n v="331"/>
        <n v="326"/>
        <n v="145"/>
        <n v="175"/>
        <n v="183"/>
        <n v="410"/>
        <n v="14"/>
        <n v="279"/>
        <n v="253"/>
        <n v="358"/>
        <n v="24"/>
        <n v="4"/>
        <n v="19"/>
        <n v="268"/>
        <n v="235"/>
        <n v="226"/>
        <n v="123"/>
        <n v="197"/>
        <n v="372"/>
        <n v="85"/>
        <n v="136"/>
        <n v="228"/>
        <n v="371"/>
        <n v="112"/>
        <n v="102"/>
        <n v="258"/>
        <n v="39"/>
        <n v="309"/>
        <n v="142"/>
        <n v="179"/>
        <n v="377"/>
        <n v="231"/>
        <n v="219"/>
        <n v="328"/>
        <n v="369"/>
        <n v="73"/>
        <n v="92"/>
        <n v="203"/>
        <n v="335"/>
        <n v="126"/>
        <n v="393"/>
        <n v="255"/>
        <n v="412"/>
        <n v="364"/>
        <n v="11"/>
        <n v="111"/>
        <n v="288"/>
        <n v="216"/>
        <n v="332"/>
        <n v="91"/>
        <n v="204"/>
        <n v="419"/>
        <n v="125"/>
        <n v="341"/>
        <n v="338"/>
        <n v="106"/>
        <n v="295"/>
        <n v="117"/>
        <n v="282"/>
        <n v="198"/>
        <n v="169"/>
        <n v="366"/>
        <n v="70"/>
        <n v="271"/>
        <n v="185"/>
        <n v="131"/>
        <n v="207"/>
        <n v="413"/>
        <n v="130"/>
        <n v="248"/>
        <n v="256"/>
        <n v="127"/>
        <n v="391"/>
        <n v="94"/>
        <n v="74"/>
        <n v="214"/>
        <n v="105"/>
        <n v="90"/>
        <n v="186"/>
        <n v="229"/>
        <n v="176"/>
        <n v="431"/>
        <n v="162"/>
        <n v="264"/>
        <n v="233"/>
        <n v="218"/>
        <n v="181"/>
        <n v="247"/>
        <n v="333"/>
        <n v="97"/>
        <n v="196"/>
        <n v="239"/>
        <n v="209"/>
        <n v="254"/>
        <n v="49"/>
        <n v="238"/>
        <n v="223"/>
        <n v="303"/>
        <n v="415"/>
        <n v="261"/>
        <n v="25"/>
        <n v="536"/>
        <n v="684"/>
        <n v="62"/>
        <n v="115"/>
        <n v="643"/>
        <n v="379"/>
        <n v="134"/>
        <n v="201"/>
        <n v="23"/>
        <n v="668"/>
        <n v="605"/>
        <n v="482"/>
        <n v="129"/>
        <n v="205"/>
        <n v="151"/>
        <n v="665"/>
        <n v="368"/>
        <n v="96"/>
        <n v="285"/>
        <n v="688"/>
        <n v="299"/>
        <n v="283"/>
        <n v="173"/>
        <n v="260"/>
        <n v="640"/>
        <n v="157"/>
        <n v="468"/>
        <m/>
      </sharedItems>
    </cacheField>
    <cacheField name="点击率" numFmtId="0">
      <sharedItems containsString="0" containsBlank="1" containsNumber="1" minValue="0" maxValue="1" count="419">
        <n v="0.0483"/>
        <n v="0.0435"/>
        <n v="0.0545"/>
        <n v="0.0764"/>
        <n v="0.25"/>
        <n v="0.0769"/>
        <n v="0.0781"/>
        <n v="0"/>
        <n v="0.4"/>
        <n v="0.1132"/>
        <n v="0.0256"/>
        <n v="0.1004"/>
        <n v="0.0303"/>
        <n v="0.1579"/>
        <n v="0.1185"/>
        <n v="0.0732"/>
        <n v="0.053"/>
        <n v="0.1168"/>
        <n v="0.0658"/>
        <n v="0.125"/>
        <n v="0.1306"/>
        <n v="0.0302"/>
        <n v="0.0766"/>
        <n v="0.0647"/>
        <n v="0.0807"/>
        <n v="0.0917"/>
        <n v="0.0836"/>
        <n v="0.0821"/>
        <n v="0.0477"/>
        <n v="0.0467"/>
        <n v="0.1105"/>
        <n v="0.0717"/>
        <n v="0.0488"/>
        <n v="0.0914"/>
        <n v="0.0722"/>
        <n v="0.0385"/>
        <n v="0.0841"/>
        <n v="0.0632"/>
        <n v="0.0815"/>
        <n v="0.0858"/>
        <n v="0.092"/>
        <n v="0.0817"/>
        <n v="0.085"/>
        <n v="0.0336"/>
        <n v="0.0639"/>
        <n v="0.0862"/>
        <n v="0.0709"/>
        <n v="0.0278"/>
        <n v="0.0884"/>
        <n v="0.0318"/>
        <n v="0.0499"/>
        <n v="0.0698"/>
        <n v="0.0685"/>
        <n v="0.0864"/>
        <n v="0.0891"/>
        <n v="0.1072"/>
        <n v="0.0779"/>
        <n v="0.0712"/>
        <n v="0.0481"/>
        <n v="0.0571"/>
        <n v="0.0833"/>
        <n v="0.0694"/>
        <n v="0.0795"/>
        <n v="0.0871"/>
        <n v="0.0587"/>
        <n v="0.0405"/>
        <n v="0.064"/>
        <n v="0.0446"/>
        <n v="0.0771"/>
        <n v="0.0553"/>
        <n v="0.0855"/>
        <n v="0.063"/>
        <n v="0.0626"/>
        <n v="0.0445"/>
        <n v="0.0518"/>
        <n v="0.095"/>
        <n v="0.07"/>
        <n v="0.0794"/>
        <n v="0.0879"/>
        <n v="0.0427"/>
        <n v="0.0557"/>
        <n v="0.0564"/>
        <n v="0.0826"/>
        <n v="0.0651"/>
        <n v="0.073"/>
        <n v="0.0558"/>
        <n v="0.0628"/>
        <n v="0.0523"/>
        <n v="0.0601"/>
        <n v="0.0702"/>
        <n v="0.0588"/>
        <n v="0.0874"/>
        <n v="0.0748"/>
        <n v="0.034"/>
        <n v="0.0519"/>
        <n v="0.0539"/>
        <n v="0.0789"/>
        <n v="0.0699"/>
        <n v="0.0693"/>
        <n v="0.0569"/>
        <n v="0.0438"/>
        <n v="0.074"/>
        <n v="0.0535"/>
        <n v="0.2"/>
        <n v="0.0762"/>
        <n v="0.0365"/>
        <n v="0.0528"/>
        <n v="0.1192"/>
        <n v="0.0627"/>
        <n v="0.0625"/>
        <n v="0.0674"/>
        <n v="0.0527"/>
        <n v="0.0635"/>
        <n v="0.0611"/>
        <n v="0.0949"/>
        <n v="0.0845"/>
        <n v="0.0767"/>
        <n v="0.0704"/>
        <n v="0.0522"/>
        <n v="0.0453"/>
        <n v="0.0887"/>
        <n v="0.0758"/>
        <n v="0.0573"/>
        <n v="0.057"/>
        <n v="0.0716"/>
        <n v="0.0602"/>
        <n v="0.0543"/>
        <n v="0.0672"/>
        <n v="0.061"/>
        <n v="0.0645"/>
        <n v="0.0995"/>
        <n v="0.0669"/>
        <n v="0.0479"/>
        <n v="0.0631"/>
        <n v="0.0562"/>
        <n v="0.1047"/>
        <n v="0.0791"/>
        <n v="0.0577"/>
        <n v="0.0726"/>
        <n v="0.0835"/>
        <n v="0.0589"/>
        <n v="0.0787"/>
        <n v="0.0711"/>
        <n v="0.0706"/>
        <n v="0.0541"/>
        <n v="0.0529"/>
        <n v="0.0738"/>
        <n v="0.108"/>
        <n v="0.0697"/>
        <n v="0.06"/>
        <n v="0.0617"/>
        <n v="0.0532"/>
        <n v="0.0744"/>
        <n v="0.0736"/>
        <n v="0.0465"/>
        <n v="0.0638"/>
        <n v="0.0661"/>
        <n v="0.0683"/>
        <n v="0.0498"/>
        <n v="0.0514"/>
        <n v="0.0755"/>
        <n v="0.0399"/>
        <n v="0.0981"/>
        <n v="0.0646"/>
        <n v="0.0567"/>
        <n v="0.0575"/>
        <n v="0.0591"/>
        <n v="0.0695"/>
        <n v="0.076"/>
        <n v="0.04"/>
        <n v="0.0552"/>
        <n v="0.0679"/>
        <n v="0.0753"/>
        <n v="0.051"/>
        <n v="0.0491"/>
        <n v="0.0644"/>
        <n v="0.0922"/>
        <n v="0.0723"/>
        <n v="0.0618"/>
        <n v="0.0666"/>
        <n v="0.0478"/>
        <n v="0.0656"/>
        <n v="0.039"/>
        <n v="0.0808"/>
        <n v="0.0459"/>
        <n v="0.0677"/>
        <n v="0.0657"/>
        <n v="0.0681"/>
        <n v="0.0861"/>
        <n v="0.0576"/>
        <n v="0.0605"/>
        <n v="0.0464"/>
        <n v="0.0619"/>
        <n v="0.047"/>
        <n v="0.043"/>
        <n v="0.0691"/>
        <n v="0.0951"/>
        <n v="0.0782"/>
        <n v="0.0578"/>
        <n v="0.0357"/>
        <n v="0.0952"/>
        <n v="0.0851"/>
        <n v="0.081"/>
        <n v="0.0742"/>
        <n v="0.0675"/>
        <n v="0.0696"/>
        <n v="0.0406"/>
        <n v="0.0727"/>
        <n v="0.0506"/>
        <n v="0.0612"/>
        <n v="0.069"/>
        <n v="0.1"/>
        <n v="0.0703"/>
        <n v="0.0606"/>
        <n v="0.0568"/>
        <n v="0.0652"/>
        <n v="0.0592"/>
        <n v="0.0511"/>
        <n v="0.0466"/>
        <n v="0.0822"/>
        <n v="0.0741"/>
        <n v="0.0852"/>
        <n v="0.0749"/>
        <n v="0.0774"/>
        <n v="0.0542"/>
        <n v="0.0777"/>
        <n v="0.066"/>
        <n v="0.0719"/>
        <n v="0.0502"/>
        <n v="0.0581"/>
        <n v="0.0485"/>
        <n v="0.0593"/>
        <n v="0.0417"/>
        <n v="0.0533"/>
        <n v="0.0579"/>
        <n v="0.0636"/>
        <n v="0.0544"/>
        <n v="0.0763"/>
        <n v="0.0701"/>
        <n v="0.0503"/>
        <n v="0.072"/>
        <n v="0.0609"/>
        <n v="0.058"/>
        <n v="0.0586"/>
        <n v="0.0517"/>
        <n v="0.0799"/>
        <n v="0.055"/>
        <n v="0.0797"/>
        <n v="0.0958"/>
        <n v="0.0739"/>
        <n v="0.0705"/>
        <n v="0.0418"/>
        <n v="0.0818"/>
        <n v="0.0489"/>
        <n v="0.0501"/>
        <n v="0.0526"/>
        <n v="0.0655"/>
        <n v="0.0471"/>
        <n v="0.0827"/>
        <n v="0.0563"/>
        <n v="0.0682"/>
        <n v="0.0772"/>
        <n v="0.0667"/>
        <n v="0.0938"/>
        <n v="0.0829"/>
        <n v="0.052"/>
        <n v="0.0786"/>
        <n v="0.0804"/>
        <n v="0.0443"/>
        <n v="0.08"/>
        <n v="0.0819"/>
        <n v="0.1515"/>
        <n v="0.1389"/>
        <n v="0.0784"/>
        <n v="0.0582"/>
        <n v="0.0614"/>
        <n v="0.1033"/>
        <n v="0.0816"/>
        <n v="0.079"/>
        <n v="0.0883"/>
        <n v="0.0515"/>
        <n v="0.045"/>
        <n v="0.0842"/>
        <n v="0.1006"/>
        <n v="0.1341"/>
        <n v="0.0746"/>
        <n v="0.0761"/>
        <n v="0.1079"/>
        <n v="0.12"/>
        <n v="0.0802"/>
        <n v="0.0812"/>
        <n v="0.0823"/>
        <n v="0.0846"/>
        <n v="0.1622"/>
        <n v="0.1205"/>
        <n v="0.109"/>
        <n v="0.0759"/>
        <n v="0.0876"/>
        <n v="0.0756"/>
        <n v="0.0909"/>
        <n v="0.0813"/>
        <n v="0.0849"/>
        <n v="0.0596"/>
        <n v="0.065"/>
        <n v="0.0603"/>
        <n v="0.0554"/>
        <n v="0.0778"/>
        <n v="0.0805"/>
        <n v="0.0641"/>
        <n v="0.0642"/>
        <n v="0.0613"/>
        <n v="0.0733"/>
        <n v="0.0725"/>
        <n v="0.0798"/>
        <n v="0.054"/>
        <n v="0.0745"/>
        <n v="0.0678"/>
        <n v="0.0648"/>
        <n v="0.0743"/>
        <n v="0.0688"/>
        <n v="0.0707"/>
        <n v="0.0574"/>
        <n v="0.078"/>
        <n v="0.0616"/>
        <n v="0.0754"/>
        <n v="0.0783"/>
        <n v="0.0729"/>
        <n v="0.0751"/>
        <n v="0.0623"/>
        <n v="0.0378"/>
        <n v="0.0775"/>
        <n v="0.09"/>
        <n v="0.1076"/>
        <n v="0.1042"/>
        <n v="0.0882"/>
        <n v="0.0872"/>
        <n v="0.101"/>
        <n v="0.0714"/>
        <n v="0.0962"/>
        <n v="0.0345"/>
        <n v="0.0788"/>
        <n v="0.0662"/>
        <n v="0.0396"/>
        <n v="0.0895"/>
        <n v="0.0929"/>
        <n v="0.0793"/>
        <n v="0.0676"/>
        <n v="0.0413"/>
        <n v="0.0902"/>
        <n v="0.1002"/>
        <n v="0.1125"/>
        <n v="0.0433"/>
        <n v="0.0881"/>
        <n v="0.0452"/>
        <n v="0.0747"/>
        <n v="0.1088"/>
        <n v="0.1279"/>
        <n v="0.046"/>
        <n v="0.0713"/>
        <n v="0.0838"/>
        <n v="0.0439"/>
        <n v="0.0584"/>
        <n v="0.0556"/>
        <n v="0.0911"/>
        <n v="0.0984"/>
        <n v="0.0495"/>
        <n v="0.0837"/>
        <n v="0.0492"/>
        <n v="0.097"/>
        <n v="0.0925"/>
        <n v="0.0803"/>
        <n v="0.1096"/>
        <n v="0.0615"/>
        <n v="0.0935"/>
        <n v="0.0566"/>
        <n v="0.0508"/>
        <n v="0.0687"/>
        <n v="0.0928"/>
        <n v="0.0444"/>
        <n v="0.0476"/>
        <n v="0.0547"/>
        <n v="0.0654"/>
        <n v="0.0947"/>
        <n v="0.0583"/>
        <n v="0.1345"/>
        <n v="0.0686"/>
        <n v="0.0912"/>
        <n v="0.0585"/>
        <n v="0.0442"/>
        <n v="0.0868"/>
        <n v="0.0663"/>
        <n v="0.0728"/>
        <n v="0.135"/>
        <n v="0.0905"/>
        <n v="0.0825"/>
        <n v="0.0869"/>
        <n v="0.0398"/>
        <n v="0.049"/>
        <n v="0.1022"/>
        <n v="0.0624"/>
        <n v="0.0387"/>
        <n v="0.0752"/>
        <n v="0.1018"/>
        <n v="0.0796"/>
        <n v="0.0621"/>
        <n v="0.0832"/>
        <n v="0.0384"/>
        <n v="0.0531"/>
        <n v="0.0598"/>
        <n v="0.0367"/>
        <n v="0.0629"/>
        <n v="0.0555"/>
        <n v="0.0893"/>
        <n v="0.1046"/>
        <n v="0.1446"/>
        <n v="0.0877"/>
        <n v="0.1284"/>
        <n v="1"/>
        <m/>
      </sharedItems>
    </cacheField>
    <cacheField name="平均点击成本" numFmtId="0">
      <sharedItems containsString="0" containsBlank="1" containsNumber="1" minValue="0" maxValue="1.49" count="103">
        <n v="0.96"/>
        <n v="0.66"/>
        <n v="0.35"/>
        <n v="0.15"/>
        <n v="0.18"/>
        <n v="0.05"/>
        <n v="0.46"/>
        <n v="0"/>
        <n v="0.1"/>
        <n v="0.32"/>
        <n v="0.07"/>
        <n v="0.49"/>
        <n v="0.25"/>
        <n v="1.31"/>
        <n v="0.2"/>
        <n v="0.45"/>
        <n v="0.04"/>
        <n v="0.42"/>
        <n v="0.62"/>
        <n v="0.34"/>
        <n v="0.24"/>
        <n v="0.08"/>
        <n v="0.38"/>
        <n v="0.44"/>
        <n v="0.48"/>
        <n v="1.39"/>
        <n v="0.31"/>
        <n v="0.13"/>
        <n v="0.22"/>
        <n v="0.54"/>
        <n v="0.4"/>
        <n v="0.65"/>
        <n v="0.47"/>
        <n v="0.36"/>
        <n v="0.09"/>
        <n v="0.43"/>
        <n v="0.61"/>
        <n v="1.27"/>
        <n v="0.28"/>
        <n v="0.51"/>
        <n v="0.63"/>
        <n v="0.39"/>
        <n v="0.72"/>
        <n v="1.06"/>
        <n v="0.23"/>
        <n v="0.58"/>
        <n v="0.52"/>
        <n v="0.59"/>
        <n v="0.64"/>
        <n v="0.74"/>
        <n v="1.1"/>
        <n v="0.3"/>
        <n v="0.26"/>
        <n v="0.56"/>
        <n v="0.41"/>
        <n v="0.78"/>
        <n v="1.08"/>
        <n v="0.67"/>
        <n v="0.53"/>
        <n v="0.71"/>
        <n v="1.24"/>
        <n v="0.21"/>
        <n v="0.37"/>
        <n v="0.76"/>
        <n v="1.23"/>
        <n v="0.27"/>
        <n v="0.69"/>
        <n v="0.95"/>
        <n v="1.38"/>
        <n v="0.55"/>
        <n v="0.6"/>
        <n v="1.22"/>
        <n v="0.33"/>
        <n v="0.29"/>
        <n v="0.97"/>
        <n v="0.99"/>
        <n v="1.12"/>
        <n v="1.04"/>
        <n v="0.68"/>
        <n v="0.94"/>
        <n v="0.06"/>
        <n v="0.5"/>
        <n v="0.83"/>
        <n v="0.89"/>
        <n v="0.86"/>
        <n v="1"/>
        <n v="0.11"/>
        <n v="0.17"/>
        <n v="0.12"/>
        <n v="1.25"/>
        <n v="0.57"/>
        <n v="0.85"/>
        <n v="1.13"/>
        <n v="1.02"/>
        <n v="1.15"/>
        <n v="1.18"/>
        <n v="1.03"/>
        <n v="1.14"/>
        <n v="1.49"/>
        <n v="1.2"/>
        <n v="0.93"/>
        <n v="1.05"/>
        <m/>
      </sharedItems>
    </cacheField>
    <cacheField name="平均千次展示费用" numFmtId="0">
      <sharedItems containsString="0" containsBlank="1" containsNumber="1" minValue="0" maxValue="230" count="648">
        <n v="46.33"/>
        <n v="28.48"/>
        <n v="19.09"/>
        <n v="11.21"/>
        <n v="45"/>
        <n v="3.85"/>
        <n v="35.94"/>
        <n v="0"/>
        <n v="42"/>
        <n v="35.66"/>
        <n v="11.79"/>
        <n v="7.18"/>
        <n v="14.85"/>
        <n v="38.95"/>
        <n v="29.63"/>
        <n v="36.1"/>
        <n v="69.66"/>
        <n v="23.13"/>
        <n v="29.66"/>
        <n v="4.58"/>
        <n v="45.13"/>
        <n v="30.61"/>
        <n v="18.69"/>
        <n v="26.13"/>
        <n v="15.35"/>
        <n v="6.65"/>
        <n v="22.52"/>
        <n v="29.03"/>
        <n v="36.7"/>
        <n v="39.03"/>
        <n v="11.75"/>
        <n v="65.05"/>
        <n v="34.58"/>
        <n v="33.34"/>
        <n v="10"/>
        <n v="10.73"/>
        <n v="48.92"/>
        <n v="29"/>
        <n v="25.1"/>
        <n v="39.43"/>
        <n v="22.74"/>
        <n v="7.7"/>
        <n v="36.8"/>
        <n v="39.71"/>
        <n v="49.56"/>
        <n v="51.49"/>
        <n v="20.6"/>
        <n v="80.96"/>
        <n v="27.39"/>
        <n v="29.89"/>
        <n v="7.78"/>
        <n v="45.29"/>
        <n v="13.5"/>
        <n v="31.27"/>
        <n v="29.23"/>
        <n v="23.28"/>
        <n v="7.52"/>
        <n v="34.99"/>
        <n v="49.04"/>
        <n v="48.62"/>
        <n v="47.34"/>
        <n v="34.47"/>
        <n v="60.33"/>
        <n v="27.06"/>
        <n v="27.36"/>
        <n v="8.59"/>
        <n v="17.95"/>
        <n v="50.65"/>
        <n v="30.45"/>
        <n v="25.12"/>
        <n v="31.21"/>
        <n v="16.23"/>
        <n v="7.53"/>
        <n v="23.87"/>
        <n v="36.76"/>
        <n v="37.02"/>
        <n v="40.09"/>
        <n v="32.82"/>
        <n v="57.18"/>
        <n v="28.67"/>
        <n v="24.26"/>
        <n v="24.44"/>
        <n v="19.07"/>
        <n v="49.42"/>
        <n v="36.61"/>
        <n v="25.38"/>
        <n v="24.31"/>
        <n v="22.95"/>
        <n v="7.71"/>
        <n v="28.44"/>
        <n v="35.19"/>
        <n v="33.79"/>
        <n v="41.28"/>
        <n v="40.95"/>
        <n v="64.74"/>
        <n v="24.5"/>
        <n v="26.91"/>
        <n v="17.35"/>
        <n v="22.14"/>
        <n v="47.3"/>
        <n v="31.41"/>
        <n v="22.87"/>
        <n v="22.54"/>
        <n v="21.49"/>
        <n v="7.47"/>
        <n v="24.69"/>
        <n v="37.32"/>
        <n v="43.82"/>
        <n v="49.15"/>
        <n v="35.32"/>
        <n v="54.46"/>
        <n v="25.71"/>
        <n v="21.98"/>
        <n v="16.82"/>
        <n v="47"/>
        <n v="16.14"/>
        <n v="42.68"/>
        <n v="28.61"/>
        <n v="33.82"/>
        <n v="26.93"/>
        <n v="14.54"/>
        <n v="8.4"/>
        <n v="19.48"/>
        <n v="53.36"/>
        <n v="38.14"/>
        <n v="40.67"/>
        <n v="51.46"/>
        <n v="65.11"/>
        <n v="20.57"/>
        <n v="23.69"/>
        <n v="33.04"/>
        <n v="86"/>
        <n v="22.46"/>
        <n v="41.36"/>
        <n v="32.39"/>
        <n v="23.19"/>
        <n v="24.65"/>
        <n v="18.06"/>
        <n v="8.32"/>
        <n v="21.5"/>
        <n v="36.58"/>
        <n v="36.82"/>
        <n v="39.14"/>
        <n v="68.12"/>
        <n v="24.46"/>
        <n v="74.71"/>
        <n v="20.48"/>
        <n v="25.22"/>
        <n v="17.49"/>
        <n v="26.24"/>
        <n v="39.81"/>
        <n v="30.55"/>
        <n v="26.23"/>
        <n v="28.87"/>
        <n v="17.61"/>
        <n v="21.39"/>
        <n v="45.51"/>
        <n v="47.16"/>
        <n v="36.68"/>
        <n v="55.42"/>
        <n v="22.91"/>
        <n v="69.29"/>
        <n v="27.76"/>
        <n v="28.33"/>
        <n v="15.91"/>
        <n v="49.7"/>
        <n v="34.46"/>
        <n v="35.89"/>
        <n v="25.32"/>
        <n v="21.88"/>
        <n v="24.38"/>
        <n v="46.74"/>
        <n v="40.66"/>
        <n v="48.34"/>
        <n v="38.67"/>
        <n v="34.6"/>
        <n v="51.63"/>
        <n v="22.31"/>
        <n v="21.58"/>
        <n v="20.91"/>
        <n v="11.16"/>
        <n v="15.55"/>
        <n v="35.27"/>
        <n v="31.64"/>
        <n v="25.51"/>
        <n v="23.86"/>
        <n v="25.59"/>
        <n v="16.64"/>
        <n v="30.52"/>
        <n v="34.54"/>
        <n v="38.27"/>
        <n v="28.36"/>
        <n v="58.5"/>
        <n v="20.5"/>
        <n v="23.24"/>
        <n v="18.32"/>
        <n v="14.4"/>
        <n v="13.49"/>
        <n v="34.98"/>
        <n v="33.8"/>
        <n v="24.16"/>
        <n v="21.7"/>
        <n v="21.59"/>
        <n v="21.14"/>
        <n v="40.92"/>
        <n v="28.31"/>
        <n v="37.93"/>
        <n v="41.15"/>
        <n v="29.75"/>
        <n v="57.82"/>
        <n v="18.94"/>
        <n v="22.05"/>
        <n v="19.22"/>
        <n v="11.64"/>
        <n v="35.87"/>
        <n v="20.55"/>
        <n v="28.76"/>
        <n v="15.17"/>
        <n v="18.26"/>
        <n v="32.62"/>
        <n v="30.51"/>
        <n v="30.58"/>
        <n v="62.4"/>
        <n v="19.66"/>
        <n v="22.71"/>
        <n v="16.19"/>
        <n v="19.86"/>
        <n v="43.52"/>
        <n v="30.05"/>
        <n v="26.88"/>
        <n v="19.3"/>
        <n v="17.28"/>
        <n v="32.67"/>
        <n v="28.63"/>
        <n v="31.73"/>
        <n v="30.98"/>
        <n v="34.15"/>
        <n v="64.95"/>
        <n v="27.92"/>
        <n v="24.64"/>
        <n v="14.48"/>
        <n v="8.39"/>
        <n v="21.73"/>
        <n v="45.03"/>
        <n v="33.31"/>
        <n v="22.28"/>
        <n v="25.6"/>
        <n v="30.83"/>
        <n v="24.17"/>
        <n v="32.29"/>
        <n v="25.01"/>
        <n v="20.06"/>
        <n v="61.92"/>
        <n v="20.41"/>
        <n v="24.67"/>
        <n v="12.09"/>
        <n v="6"/>
        <n v="14.19"/>
        <n v="35.15"/>
        <n v="24.91"/>
        <n v="12.89"/>
        <n v="14.43"/>
        <n v="33.43"/>
        <n v="30.93"/>
        <n v="31.75"/>
        <n v="33.99"/>
        <n v="20.93"/>
        <n v="23.12"/>
        <n v="53.7"/>
        <n v="24.32"/>
        <n v="23.96"/>
        <n v="15.2"/>
        <n v="47.62"/>
        <n v="21.35"/>
        <n v="37.63"/>
        <n v="30.01"/>
        <n v="17.17"/>
        <n v="27.41"/>
        <n v="29.21"/>
        <n v="33.18"/>
        <n v="31.24"/>
        <n v="36.83"/>
        <n v="27.44"/>
        <n v="21.62"/>
        <n v="45.97"/>
        <n v="22.12"/>
        <n v="18.99"/>
        <n v="14.93"/>
        <n v="12.06"/>
        <n v="37.99"/>
        <n v="24.77"/>
        <n v="20.26"/>
        <n v="25.14"/>
        <n v="39.4"/>
        <n v="27.45"/>
        <n v="33.65"/>
        <n v="38.09"/>
        <n v="27.67"/>
        <n v="18.4"/>
        <n v="44.81"/>
        <n v="19.88"/>
        <n v="17.76"/>
        <n v="25.19"/>
        <n v="12.76"/>
        <n v="37.09"/>
        <n v="22.44"/>
        <n v="19.02"/>
        <n v="23.81"/>
        <n v="33.12"/>
        <n v="32.73"/>
        <n v="39.56"/>
        <n v="40.34"/>
        <n v="18.27"/>
        <n v="35.08"/>
        <n v="21.75"/>
        <n v="20.97"/>
        <n v="19.78"/>
        <n v="8.36"/>
        <n v="39.61"/>
        <n v="27.97"/>
        <n v="18.12"/>
        <n v="14.95"/>
        <n v="27.58"/>
        <n v="28.53"/>
        <n v="29.49"/>
        <n v="39.8"/>
        <n v="23.2"/>
        <n v="19.28"/>
        <n v="64.28"/>
        <n v="21.43"/>
        <n v="23.79"/>
        <n v="18.66"/>
        <n v="30.31"/>
        <n v="13.93"/>
        <n v="16.79"/>
        <n v="18.8"/>
        <n v="27.87"/>
        <n v="31.49"/>
        <n v="36.63"/>
        <n v="37.43"/>
        <n v="34.06"/>
        <n v="15.04"/>
        <n v="44.44"/>
        <n v="23"/>
        <n v="22.13"/>
        <n v="19.59"/>
        <n v="43.94"/>
        <n v="32.5"/>
        <n v="15.3"/>
        <n v="11.27"/>
        <n v="41.85"/>
        <n v="34.18"/>
        <n v="38.92"/>
        <n v="36.55"/>
        <n v="29.01"/>
        <n v="12.88"/>
        <n v="50.63"/>
        <n v="23.97"/>
        <n v="28.1"/>
        <n v="25.9"/>
        <n v="14.63"/>
        <n v="37.06"/>
        <n v="27.53"/>
        <n v="25.94"/>
        <n v="22.92"/>
        <n v="42.46"/>
        <n v="47.53"/>
        <n v="40.3"/>
        <n v="24.62"/>
        <n v="16.55"/>
        <n v="44.75"/>
        <n v="25.39"/>
        <n v="24.22"/>
        <n v="37.84"/>
        <n v="17.83"/>
        <n v="45.6"/>
        <n v="35.98"/>
        <n v="20.25"/>
        <n v="8.86"/>
        <n v="18.43"/>
        <n v="26.52"/>
        <n v="49.02"/>
        <n v="37.62"/>
        <n v="20.58"/>
        <n v="17.04"/>
        <n v="74.92"/>
        <n v="32.09"/>
        <n v="17.05"/>
        <n v="24.3"/>
        <n v="50.8"/>
        <n v="29.94"/>
        <n v="22.97"/>
        <n v="31.72"/>
        <n v="34.81"/>
        <n v="24.73"/>
        <n v="42.27"/>
        <n v="36.21"/>
        <n v="26.96"/>
        <n v="18.52"/>
        <n v="47.52"/>
        <n v="21.67"/>
        <n v="23.08"/>
        <n v="13.58"/>
        <n v="12.73"/>
        <n v="38.16"/>
        <n v="28.55"/>
        <n v="19.91"/>
        <n v="22.76"/>
        <n v="28.85"/>
        <n v="27.72"/>
        <n v="38.06"/>
        <n v="35.1"/>
        <n v="26.27"/>
        <n v="17.99"/>
        <n v="41.68"/>
        <n v="15.48"/>
        <n v="23.73"/>
        <n v="31.84"/>
        <n v="28.64"/>
        <n v="22.63"/>
        <n v="25.62"/>
        <n v="23.27"/>
        <n v="33.7"/>
        <n v="36.62"/>
        <n v="15.27"/>
        <n v="21.63"/>
        <n v="17.7"/>
        <n v="36.47"/>
        <n v="25.06"/>
        <n v="22.41"/>
        <n v="21.68"/>
        <n v="26.2"/>
        <n v="40.19"/>
        <n v="32.11"/>
        <n v="23.39"/>
        <n v="17.11"/>
        <n v="53.95"/>
        <n v="22.36"/>
        <n v="20.3"/>
        <n v="39.25"/>
        <n v="29.13"/>
        <n v="22.9"/>
        <n v="22.19"/>
        <n v="33.27"/>
        <n v="27.68"/>
        <n v="37.75"/>
        <n v="36.18"/>
        <n v="26.05"/>
        <n v="19.24"/>
        <n v="38.7"/>
        <n v="21.38"/>
        <n v="18.49"/>
        <n v="31.3"/>
        <n v="29.83"/>
        <n v="26.19"/>
        <n v="19.85"/>
        <n v="27.26"/>
        <n v="22.61"/>
        <n v="29.07"/>
        <n v="18.97"/>
        <n v="60.27"/>
        <n v="25.87"/>
        <n v="23.85"/>
        <n v="38.56"/>
        <n v="18.72"/>
        <n v="24.02"/>
        <n v="8.13"/>
        <n v="31.15"/>
        <n v="27.13"/>
        <n v="34.87"/>
        <n v="34.01"/>
        <n v="40.76"/>
        <n v="26.61"/>
        <n v="27.16"/>
        <n v="22.51"/>
        <n v="31.52"/>
        <n v="26.97"/>
        <n v="36.9"/>
        <n v="34.91"/>
        <n v="19.23"/>
        <n v="40.56"/>
        <n v="25.8"/>
        <n v="25.26"/>
        <n v="42.19"/>
        <n v="28.86"/>
        <n v="26.34"/>
        <n v="25.29"/>
        <n v="25.18"/>
        <n v="37.8"/>
        <n v="30.41"/>
        <n v="19.44"/>
        <n v="42.34"/>
        <n v="23.66"/>
        <n v="26.73"/>
        <n v="45.61"/>
        <n v="31.7"/>
        <n v="21.78"/>
        <n v="23.7"/>
        <n v="47.81"/>
        <n v="25.89"/>
        <n v="35.88"/>
        <n v="34.57"/>
        <n v="22.26"/>
        <n v="47.73"/>
        <n v="43.78"/>
        <n v="30.73"/>
        <n v="24.12"/>
        <n v="34.85"/>
        <n v="22.37"/>
        <n v="33.05"/>
        <n v="35.24"/>
        <n v="16.25"/>
        <n v="50.38"/>
        <n v="22.77"/>
        <n v="24.39"/>
        <n v="41.17"/>
        <n v="36.41"/>
        <n v="16.51"/>
        <n v="23.55"/>
        <n v="57.15"/>
        <n v="18.04"/>
        <n v="37.55"/>
        <n v="41.41"/>
        <n v="21.89"/>
        <n v="25.02"/>
        <n v="24.11"/>
        <n v="60.84"/>
        <n v="21.95"/>
        <n v="21.07"/>
        <n v="32.13"/>
        <n v="30.37"/>
        <n v="20.22"/>
        <n v="35.39"/>
        <n v="36.77"/>
        <n v="43.05"/>
        <n v="15.7"/>
        <n v="15.61"/>
        <n v="20.31"/>
        <n v="18.55"/>
        <n v="17.16"/>
        <n v="73.21"/>
        <n v="28.84"/>
        <n v="25.34"/>
        <n v="37.74"/>
        <n v="37.48"/>
        <n v="27.74"/>
        <n v="19.51"/>
        <n v="44.96"/>
        <n v="33"/>
        <n v="51.9"/>
        <n v="39.29"/>
        <n v="20.11"/>
        <n v="26.25"/>
        <n v="26.7"/>
        <n v="61.09"/>
        <n v="21.93"/>
        <n v="28.7"/>
        <n v="25.81"/>
        <n v="17.43"/>
        <n v="19.72"/>
        <n v="20.18"/>
        <n v="45.1"/>
        <n v="21.53"/>
        <n v="20.49"/>
        <n v="31.47"/>
        <n v="23.76"/>
        <n v="58.89"/>
        <n v="23.17"/>
        <n v="19.41"/>
        <n v="43.32"/>
        <n v="28.79"/>
        <n v="25"/>
        <n v="57.4"/>
        <n v="29.38"/>
        <n v="43.71"/>
        <n v="18.85"/>
        <n v="21.46"/>
        <n v="21.86"/>
        <n v="50.01"/>
        <n v="19.13"/>
        <n v="34.71"/>
        <n v="36.43"/>
        <n v="33.25"/>
        <n v="24.07"/>
        <n v="49.85"/>
        <n v="40.69"/>
        <n v="41.48"/>
        <n v="44.12"/>
        <n v="22.34"/>
        <n v="24.49"/>
        <n v="37.57"/>
        <n v="23.14"/>
        <n v="45.19"/>
        <n v="18.83"/>
        <n v="25.72"/>
        <n v="21.47"/>
        <n v="17.97"/>
        <n v="41.57"/>
        <n v="37.51"/>
        <n v="19.53"/>
        <n v="17.92"/>
        <n v="28.06"/>
        <n v="19.32"/>
        <n v="45.68"/>
        <n v="20.73"/>
        <n v="23.57"/>
        <n v="46.15"/>
        <n v="25.31"/>
        <n v="39.44"/>
        <n v="32.63"/>
        <n v="41.23"/>
        <n v="32.06"/>
        <n v="16.9"/>
        <n v="18.17"/>
        <n v="35.72"/>
        <n v="17.96"/>
        <n v="17.53"/>
        <n v="37.31"/>
        <n v="32.85"/>
        <n v="32.53"/>
        <n v="26.26"/>
        <n v="35.09"/>
        <n v="36.79"/>
        <n v="16.32"/>
        <n v="17.07"/>
        <n v="28.97"/>
        <n v="17.29"/>
        <n v="38.59"/>
        <n v="23.03"/>
        <n v="29.34"/>
        <n v="21.8"/>
        <n v="23.31"/>
        <n v="32.92"/>
        <n v="29.82"/>
        <n v="27.29"/>
        <n v="44.13"/>
        <n v="37.72"/>
        <n v="16.04"/>
        <n v="18.35"/>
        <n v="23.94"/>
        <n v="20.47"/>
        <n v="19.65"/>
        <n v="58"/>
        <n v="8.06"/>
        <n v="30.09"/>
        <n v="230"/>
        <n v="7.5"/>
        <m/>
      </sharedItems>
    </cacheField>
    <cacheField name="点赞" numFmtId="0">
      <sharedItems containsString="0" containsBlank="1" containsNumber="1" containsInteger="1" minValue="-1" maxValue="10" count="10">
        <n v="0"/>
        <n v="1"/>
        <n v="2"/>
        <n v="4"/>
        <n v="3"/>
        <n v="5"/>
        <n v="6"/>
        <n v="-1"/>
        <n v="10"/>
        <m/>
      </sharedItems>
    </cacheField>
    <cacheField name="评论" numFmtId="0">
      <sharedItems containsString="0" containsBlank="1" containsNumber="1" containsInteger="1" minValue="0" maxValue="9" count="9">
        <n v="1"/>
        <n v="0"/>
        <n v="3"/>
        <n v="2"/>
        <n v="4"/>
        <n v="6"/>
        <n v="5"/>
        <n v="9"/>
        <m/>
      </sharedItems>
    </cacheField>
    <cacheField name="收藏" numFmtId="0">
      <sharedItems containsString="0" containsBlank="1" containsNumber="1" containsInteger="1" minValue="-1" maxValue="3" count="6">
        <n v="0"/>
        <n v="1"/>
        <n v="2"/>
        <n v="3"/>
        <n v="-1"/>
        <m/>
      </sharedItems>
    </cacheField>
    <cacheField name="关注" numFmtId="0">
      <sharedItems containsString="0" containsBlank="1" containsNumber="1" containsInteger="1" minValue="-1" maxValue="5" count="8">
        <n v="0"/>
        <n v="4"/>
        <n v="1"/>
        <n v="3"/>
        <n v="2"/>
        <n v="-1"/>
        <n v="5"/>
        <m/>
      </sharedItems>
    </cacheField>
    <cacheField name="分享" numFmtId="0">
      <sharedItems containsString="0" containsBlank="1" containsNumber="1" containsInteger="1" minValue="0" maxValue="2" count="4">
        <n v="0"/>
        <n v="1"/>
        <n v="2"/>
        <m/>
      </sharedItems>
    </cacheField>
    <cacheField name="互动量" numFmtId="0">
      <sharedItems containsString="0" containsBlank="1" containsNumber="1" containsInteger="1" minValue="-1" maxValue="16" count="19">
        <n v="1"/>
        <n v="0"/>
        <n v="9"/>
        <n v="7"/>
        <n v="2"/>
        <n v="4"/>
        <n v="11"/>
        <n v="6"/>
        <n v="3"/>
        <n v="13"/>
        <n v="5"/>
        <n v="12"/>
        <n v="15"/>
        <n v="10"/>
        <n v="8"/>
        <n v="14"/>
        <n v="16"/>
        <n v="-1"/>
        <m/>
      </sharedItems>
    </cacheField>
    <cacheField name="平均互动成本" numFmtId="0">
      <sharedItems containsString="0" containsBlank="1" containsNumber="1" minValue="0" maxValue="222.51" count="468">
        <n v="222.51"/>
        <n v="0"/>
        <n v="16.88"/>
        <n v="27.3"/>
        <n v="13.67"/>
        <n v="27.44"/>
        <n v="5.26"/>
        <n v="200.79"/>
        <n v="12.17"/>
        <n v="8.92"/>
        <n v="17.36"/>
        <n v="32.61"/>
        <n v="20.02"/>
        <n v="15.51"/>
        <n v="43.34"/>
        <n v="8.99"/>
        <n v="18.3"/>
        <n v="50.94"/>
        <n v="26.06"/>
        <n v="85.94"/>
        <n v="53.88"/>
        <n v="7.15"/>
        <n v="29.85"/>
        <n v="6"/>
        <n v="8.14"/>
        <n v="10.47"/>
        <n v="7.98"/>
        <n v="15.45"/>
        <n v="16.92"/>
        <n v="45.99"/>
        <n v="10.3"/>
        <n v="58.77"/>
        <n v="50.75"/>
        <n v="17.71"/>
        <n v="31.79"/>
        <n v="5.45"/>
        <n v="11.48"/>
        <n v="21.11"/>
        <n v="18.32"/>
        <n v="19"/>
        <n v="31.14"/>
        <n v="27.84"/>
        <n v="16.45"/>
        <n v="49.09"/>
        <n v="26.55"/>
        <n v="13.86"/>
        <n v="3.08"/>
        <n v="25.03"/>
        <n v="15.23"/>
        <n v="41.45"/>
        <n v="18.33"/>
        <n v="10.92"/>
        <n v="22.17"/>
        <n v="133.3"/>
        <n v="16.66"/>
        <n v="29.72"/>
        <n v="9.95"/>
        <n v="12.36"/>
        <n v="46.73"/>
        <n v="33.88"/>
        <n v="33.48"/>
        <n v="13.22"/>
        <n v="15.95"/>
        <n v="24.11"/>
        <n v="19.25"/>
        <n v="35.56"/>
        <n v="5.03"/>
        <n v="11.96"/>
        <n v="3.54"/>
        <n v="10.84"/>
        <n v="40.17"/>
        <n v="20.89"/>
        <n v="30.93"/>
        <n v="9.16"/>
        <n v="47.75"/>
        <n v="38.2"/>
        <n v="19.6"/>
        <n v="11.19"/>
        <n v="10.5"/>
        <n v="16.3"/>
        <n v="20.14"/>
        <n v="52.39"/>
        <n v="24.72"/>
        <n v="27.59"/>
        <n v="25.91"/>
        <n v="46.75"/>
        <n v="19.7"/>
        <n v="4.88"/>
        <n v="12"/>
        <n v="17.35"/>
        <n v="19.15"/>
        <n v="62.88"/>
        <n v="17.39"/>
        <n v="4.89"/>
        <n v="39.98"/>
        <n v="67.76"/>
        <n v="34.26"/>
        <n v="55.44"/>
        <n v="18.06"/>
        <n v="10.01"/>
        <n v="36.87"/>
        <n v="30.13"/>
        <n v="5.18"/>
        <n v="16.13"/>
        <n v="69.32"/>
        <n v="32.41"/>
        <n v="18.18"/>
        <n v="12.65"/>
        <n v="11.68"/>
        <n v="35.22"/>
        <n v="6.94"/>
        <n v="31.23"/>
        <n v="38.05"/>
        <n v="22.95"/>
        <n v="28.07"/>
        <n v="18.11"/>
        <n v="34"/>
        <n v="21.3"/>
        <n v="22.64"/>
        <n v="29.48"/>
        <n v="13.65"/>
        <n v="44.32"/>
        <n v="25.15"/>
        <n v="36"/>
        <n v="14.14"/>
        <n v="11.14"/>
        <n v="41.1"/>
        <n v="9.89"/>
        <n v="20.19"/>
        <n v="42.94"/>
        <n v="7.89"/>
        <n v="10.55"/>
        <n v="27.6"/>
        <n v="33.73"/>
        <n v="8.69"/>
        <n v="25.6"/>
        <n v="9.59"/>
        <n v="23.56"/>
        <n v="21.94"/>
        <n v="18.35"/>
        <n v="15.08"/>
        <n v="11.26"/>
        <n v="23.33"/>
        <n v="5.82"/>
        <n v="19.45"/>
        <n v="25.96"/>
        <n v="35.33"/>
        <n v="31.29"/>
        <n v="42.43"/>
        <n v="16.4"/>
        <n v="28.32"/>
        <n v="26.67"/>
        <n v="12.49"/>
        <n v="46.1"/>
        <n v="41.56"/>
        <n v="13.58"/>
        <n v="17.8"/>
        <n v="39.4"/>
        <n v="15.44"/>
        <n v="24.86"/>
        <n v="29.34"/>
        <n v="19.65"/>
        <n v="48.26"/>
        <n v="20.52"/>
        <n v="13.33"/>
        <n v="17.26"/>
        <n v="7.69"/>
        <n v="36.46"/>
        <n v="49.05"/>
        <n v="42.64"/>
        <n v="61.9"/>
        <n v="11.12"/>
        <n v="23.15"/>
        <n v="50.73"/>
        <n v="22.48"/>
        <n v="9.29"/>
        <n v="20.6"/>
        <n v="41.68"/>
        <n v="14.89"/>
        <n v="22.26"/>
        <n v="29.12"/>
        <n v="8.6"/>
        <n v="35.71"/>
        <n v="2.72"/>
        <n v="2.49"/>
        <n v="66.44"/>
        <n v="8.81"/>
        <n v="22.89"/>
        <n v="13.61"/>
        <n v="41.69"/>
        <n v="20.92"/>
        <n v="40.4"/>
        <n v="16.68"/>
        <n v="10.77"/>
        <n v="9.87"/>
        <n v="32.13"/>
        <n v="16.57"/>
        <n v="8.96"/>
        <n v="5.68"/>
        <n v="26.72"/>
        <n v="25.3"/>
        <n v="95.35"/>
        <n v="16.42"/>
        <n v="40.85"/>
        <n v="10.1"/>
        <n v="7.64"/>
        <n v="21.31"/>
        <n v="9.88"/>
        <n v="9.75"/>
        <n v="8.38"/>
        <n v="10.06"/>
        <n v="7.42"/>
        <n v="21.07"/>
        <n v="22.25"/>
        <n v="25.07"/>
        <n v="15.14"/>
        <n v="12.63"/>
        <n v="17.83"/>
        <n v="28.72"/>
        <n v="4.04"/>
        <n v="51.9"/>
        <n v="11.85"/>
        <n v="47.26"/>
        <n v="18.25"/>
        <n v="42.15"/>
        <n v="12.19"/>
        <n v="15.18"/>
        <n v="4.61"/>
        <n v="11.3"/>
        <n v="53.42"/>
        <n v="43.24"/>
        <n v="26.37"/>
        <n v="11.17"/>
        <n v="20.63"/>
        <n v="130.47"/>
        <n v="17.07"/>
        <n v="37.08"/>
        <n v="1.01"/>
        <n v="13.78"/>
        <n v="8.55"/>
        <n v="14.49"/>
        <n v="14.86"/>
        <n v="17.79"/>
        <n v="51.57"/>
        <n v="15.32"/>
        <n v="31.48"/>
        <n v="90.53"/>
        <n v="15.73"/>
        <n v="10.91"/>
        <n v="32.15"/>
        <n v="6.27"/>
        <n v="9.62"/>
        <n v="13.51"/>
        <n v="21.63"/>
        <n v="16.06"/>
        <n v="16.32"/>
        <n v="44.13"/>
        <n v="12.62"/>
        <n v="18.59"/>
        <n v="62.64"/>
        <n v="6.22"/>
        <n v="12.39"/>
        <n v="15.13"/>
        <n v="12.5"/>
        <n v="23.4"/>
        <n v="6.39"/>
        <n v="16.74"/>
        <n v="15.61"/>
        <n v="20.27"/>
        <n v="122.59"/>
        <n v="11.77"/>
        <n v="14.99"/>
        <n v="39.76"/>
        <n v="13.9"/>
        <n v="18.02"/>
        <n v="5.28"/>
        <n v="27.4"/>
        <n v="9.73"/>
        <n v="78.98"/>
        <n v="27.92"/>
        <n v="10.12"/>
        <n v="7.9"/>
        <n v="24.76"/>
        <n v="10.82"/>
        <n v="5.11"/>
        <n v="14.3"/>
        <n v="42.28"/>
        <n v="67.67"/>
        <n v="16.47"/>
        <n v="20"/>
        <n v="24.15"/>
        <n v="59.7"/>
        <n v="29.9"/>
        <n v="19.38"/>
        <n v="16.98"/>
        <n v="21.22"/>
        <n v="17.34"/>
        <n v="24.29"/>
        <n v="24.4"/>
        <n v="12.54"/>
        <n v="17.24"/>
        <n v="13.53"/>
        <n v="8.53"/>
        <n v="19.42"/>
        <n v="9.26"/>
        <n v="67.99"/>
        <n v="17.01"/>
        <n v="111.82"/>
        <n v="22.75"/>
        <n v="12.76"/>
        <n v="39.08"/>
        <n v="49.01"/>
        <n v="28.81"/>
        <n v="19.08"/>
        <n v="19.27"/>
        <n v="34.75"/>
        <n v="13.73"/>
        <n v="20.04"/>
        <n v="32.92"/>
        <n v="40.34"/>
        <n v="23.2"/>
        <n v="25.97"/>
        <n v="22.74"/>
        <n v="38.58"/>
        <n v="31.46"/>
        <n v="64.92"/>
        <n v="20.86"/>
        <n v="24.61"/>
        <n v="24.19"/>
        <n v="7.23"/>
        <n v="29.68"/>
        <n v="42.73"/>
        <n v="23.18"/>
        <n v="8.64"/>
        <n v="60.46"/>
        <n v="5.94"/>
        <n v="12.06"/>
        <n v="15.9"/>
        <n v="10.4"/>
        <n v="18.26"/>
        <n v="14.93"/>
        <n v="17.64"/>
        <n v="139.46"/>
        <n v="27.31"/>
        <n v="8.48"/>
        <n v="9.49"/>
        <n v="14.9"/>
        <n v="14.87"/>
        <n v="26.69"/>
        <n v="18.61"/>
        <n v="23.05"/>
        <n v="18.72"/>
        <n v="30.12"/>
        <n v="8.26"/>
        <n v="15.22"/>
        <n v="23.72"/>
        <n v="26.56"/>
        <n v="21.61"/>
        <n v="23.11"/>
        <n v="28.9"/>
        <n v="40.02"/>
        <n v="74.72"/>
        <n v="25.57"/>
        <n v="34.25"/>
        <n v="5.24"/>
        <n v="6.49"/>
        <n v="11.54"/>
        <n v="46.68"/>
        <n v="24.39"/>
        <n v="25.55"/>
        <n v="11.35"/>
        <n v="109.4"/>
        <n v="23.71"/>
        <n v="17.66"/>
        <n v="93.63"/>
        <n v="9.01"/>
        <n v="18.84"/>
        <n v="7"/>
        <n v="5.25"/>
        <n v="10.17"/>
        <n v="6.99"/>
        <n v="35.48"/>
        <n v="22.66"/>
        <n v="23.09"/>
        <n v="27.66"/>
        <n v="32.42"/>
        <n v="92.32"/>
        <n v="14.76"/>
        <n v="22.91"/>
        <n v="3.4"/>
        <n v="9.13"/>
        <n v="13.26"/>
        <n v="42.82"/>
        <n v="25.8"/>
        <n v="25.47"/>
        <n v="22.38"/>
        <n v="10.7"/>
        <n v="11.67"/>
        <n v="6.3"/>
        <n v="14.33"/>
        <n v="13.48"/>
        <n v="52.76"/>
        <n v="24"/>
        <n v="18.4"/>
        <n v="22.6"/>
        <n v="9.05"/>
        <n v="20.31"/>
        <n v="15"/>
        <n v="11.56"/>
        <n v="31.22"/>
        <n v="17.41"/>
        <n v="65.74"/>
        <n v="24.13"/>
        <n v="8.15"/>
        <n v="17.29"/>
        <n v="95.01"/>
        <n v="50.72"/>
        <n v="10.34"/>
        <n v="15.06"/>
        <n v="6.71"/>
        <n v="48.12"/>
        <n v="22.4"/>
        <n v="16.33"/>
        <n v="44.83"/>
        <n v="7.99"/>
        <n v="20.11"/>
        <n v="3.32"/>
        <n v="17.51"/>
        <n v="14.18"/>
        <n v="68.17"/>
        <n v="42.72"/>
        <n v="27.75"/>
        <n v="8.83"/>
        <n v="99.26"/>
        <n v="21.28"/>
        <n v="5.97"/>
        <n v="18.47"/>
        <n v="15.5"/>
        <n v="33.45"/>
        <n v="28.4"/>
        <n v="14.31"/>
        <n v="20.23"/>
        <n v="23.86"/>
        <n v="10.2"/>
        <n v="47.47"/>
        <n v="13.68"/>
        <n v="34.03"/>
        <n v="10.04"/>
        <n v="16.69"/>
        <n v="28.49"/>
        <n v="23.02"/>
        <n v="51.1"/>
        <n v="27.23"/>
        <n v="60.85"/>
        <n v="14.58"/>
        <n v="52.07"/>
        <n v="10.11"/>
        <n v="48.99"/>
        <n v="18.34"/>
        <n v="17.96"/>
        <n v="17.62"/>
        <n v="6.33"/>
        <n v="20.88"/>
        <n v="23.29"/>
        <n v="26.6"/>
        <n v="13.49"/>
        <n v="10.03"/>
        <m/>
      </sharedItems>
    </cacheField>
    <cacheField name="行动按钮点击量" numFmtId="0">
      <sharedItems containsString="0" containsBlank="1" containsNumber="1" containsInteger="1" minValue="0" maxValue="19" count="19">
        <n v="6"/>
        <n v="0"/>
        <n v="3"/>
        <n v="11"/>
        <n v="1"/>
        <n v="13"/>
        <n v="12"/>
        <n v="5"/>
        <n v="2"/>
        <n v="9"/>
        <n v="8"/>
        <n v="10"/>
        <n v="7"/>
        <n v="14"/>
        <n v="19"/>
        <n v="4"/>
        <n v="15"/>
        <n v="16"/>
        <m/>
      </sharedItems>
    </cacheField>
    <cacheField name="行动按钮点击率" numFmtId="0">
      <sharedItems containsString="0" containsBlank="1" containsNumber="1" minValue="0" maxValue="0.2" count="242">
        <n v="0.0259"/>
        <n v="0"/>
        <n v="0.0127"/>
        <n v="0.0588"/>
        <n v="0.0145"/>
        <n v="0.0305"/>
        <n v="0.0122"/>
        <n v="0.0049"/>
        <n v="0.05"/>
        <n v="0.0052"/>
        <n v="0.0133"/>
        <n v="0.0071"/>
        <n v="0.0671"/>
        <n v="0.0136"/>
        <n v="0.0377"/>
        <n v="0.0042"/>
        <n v="0.0213"/>
        <n v="0.006"/>
        <n v="0.0118"/>
        <n v="0.0222"/>
        <n v="0.0188"/>
        <n v="0.2"/>
        <n v="0.0035"/>
        <n v="0.027"/>
        <n v="0.0045"/>
        <n v="0.0215"/>
        <n v="0.0521"/>
        <n v="0.0183"/>
        <n v="0.0025"/>
        <n v="0.0119"/>
        <n v="0.0154"/>
        <n v="0.0172"/>
        <n v="0.0034"/>
        <n v="0.0236"/>
        <n v="0.023"/>
        <n v="0.0299"/>
        <n v="0.0393"/>
        <n v="0.0114"/>
        <n v="0.0292"/>
        <n v="0.0112"/>
        <n v="0.0238"/>
        <n v="0.0105"/>
        <n v="0.0088"/>
        <n v="0.02"/>
        <n v="0.0207"/>
        <n v="0.0103"/>
        <n v="0.013"/>
        <n v="0.0028"/>
        <n v="0.0159"/>
        <n v="0.0281"/>
        <n v="0.028"/>
        <n v="0.0242"/>
        <n v="0.0187"/>
        <n v="0.0294"/>
        <n v="0.0073"/>
        <n v="0.0146"/>
        <n v="0.0169"/>
        <n v="0.0367"/>
        <n v="0.0241"/>
        <n v="0.0033"/>
        <n v="0.0061"/>
        <n v="0.0278"/>
        <n v="0.0031"/>
        <n v="0.0941"/>
        <n v="0.021"/>
        <n v="0.0286"/>
        <n v="0.0652"/>
        <n v="0.0095"/>
        <n v="0.0312"/>
        <n v="0.0059"/>
        <n v="0.018"/>
        <n v="0.0097"/>
        <n v="0.0324"/>
        <n v="0.037"/>
        <n v="0.0345"/>
        <n v="0.004"/>
        <n v="0.0091"/>
        <n v="0.0104"/>
        <n v="0.0067"/>
        <n v="0.0332"/>
        <n v="0.012"/>
        <n v="0.0076"/>
        <n v="0.0099"/>
        <n v="0.0084"/>
        <n v="0.0101"/>
        <n v="0.0039"/>
        <n v="0.015"/>
        <n v="0.0199"/>
        <n v="0.0208"/>
        <n v="0.0116"/>
        <n v="0.0132"/>
        <n v="0.0078"/>
        <n v="0.0125"/>
        <n v="0.0186"/>
        <n v="0.039"/>
        <n v="0.0111"/>
        <n v="0.0194"/>
        <n v="0.0233"/>
        <n v="0.0198"/>
        <n v="0.04"/>
        <n v="0.0189"/>
        <n v="0.0282"/>
        <n v="0.0123"/>
        <n v="0.0562"/>
        <n v="0.0143"/>
        <n v="0.0179"/>
        <n v="0.0065"/>
        <n v="0.0149"/>
        <n v="0.0075"/>
        <n v="0.0678"/>
        <n v="0.0211"/>
        <n v="0.0134"/>
        <n v="0.0069"/>
        <n v="0.0571"/>
        <n v="0.0055"/>
        <n v="0.0293"/>
        <n v="0.0251"/>
        <n v="0.0253"/>
        <n v="0.0158"/>
        <n v="0.0106"/>
        <n v="0.0168"/>
        <n v="0.0417"/>
        <n v="0.0196"/>
        <n v="0.0037"/>
        <n v="0.0732"/>
        <n v="0.0203"/>
        <n v="0.0161"/>
        <n v="0.0192"/>
        <n v="0.0368"/>
        <n v="0.0323"/>
        <n v="0.1667"/>
        <n v="0.0182"/>
        <n v="0.0256"/>
        <n v="0.0423"/>
        <n v="0.0212"/>
        <n v="0.0137"/>
        <n v="0.0352"/>
        <n v="0.0459"/>
        <n v="0.0225"/>
        <n v="0.0303"/>
        <n v="0.0077"/>
        <n v="0.0109"/>
        <n v="0.0047"/>
        <n v="0.0178"/>
        <n v="0.047"/>
        <n v="0.0263"/>
        <n v="0.0024"/>
        <n v="0.0431"/>
        <n v="0.0247"/>
        <n v="0.0741"/>
        <n v="0.0909"/>
        <n v="0.0139"/>
        <n v="0.0185"/>
        <n v="0.003"/>
        <n v="0.011"/>
        <n v="0.016"/>
        <n v="0.0769"/>
        <n v="0.0235"/>
        <n v="0.0089"/>
        <n v="0.0283"/>
        <n v="0.0184"/>
        <n v="0.0373"/>
        <n v="0.0085"/>
        <n v="0.0223"/>
        <n v="0.0191"/>
        <n v="0.0086"/>
        <n v="0.0162"/>
        <n v="0.0458"/>
        <n v="0.0048"/>
        <n v="0.0339"/>
        <n v="0.0121"/>
        <n v="0.0081"/>
        <n v="0.0117"/>
        <n v="0.0153"/>
        <n v="0.0135"/>
        <n v="0.0093"/>
        <n v="0.0541"/>
        <n v="0.0057"/>
        <n v="0.0164"/>
        <n v="0.0476"/>
        <n v="0.0056"/>
        <n v="0.0138"/>
        <n v="0.0216"/>
        <n v="0.0333"/>
        <n v="0.0269"/>
        <n v="0.0141"/>
        <n v="0.0577"/>
        <n v="0.0197"/>
        <n v="0.0074"/>
        <n v="0.0054"/>
        <n v="0.017"/>
        <n v="0.0053"/>
        <n v="0.0255"/>
        <n v="0.0062"/>
        <n v="0.0038"/>
        <n v="0.0094"/>
        <n v="0.0273"/>
        <n v="0.0276"/>
        <n v="0.0227"/>
        <n v="0.0046"/>
        <n v="0.0508"/>
        <n v="0.03"/>
        <n v="0.0051"/>
        <n v="0.0147"/>
        <n v="0.0148"/>
        <n v="0.0244"/>
        <n v="0.0079"/>
        <n v="0.0115"/>
        <n v="0.0108"/>
        <n v="0.0204"/>
        <n v="0.0066"/>
        <n v="0.0597"/>
        <n v="0.0128"/>
        <n v="0.0488"/>
        <n v="0.061"/>
        <n v="0.007"/>
        <n v="0.0019"/>
        <n v="0.0175"/>
        <n v="0.0645"/>
        <n v="0.0348"/>
        <n v="0.0124"/>
        <n v="0.0641"/>
        <n v="0.0224"/>
        <n v="0.0249"/>
        <n v="0.0026"/>
        <n v="0.0959"/>
        <n v="0.0087"/>
        <n v="0.0098"/>
        <n v="0.0021"/>
        <n v="0.0226"/>
        <n v="0.0027"/>
        <n v="0.1111"/>
        <n v="0.0408"/>
        <n v="0.0357"/>
        <n v="0.0177"/>
        <n v="0.0526"/>
        <n v="0.0606"/>
        <n v="0.0274"/>
        <n v="0.0289"/>
        <n v="0.0107"/>
        <n v="0.0714"/>
        <m/>
      </sharedItems>
    </cacheField>
    <cacheField name="截图" numFmtId="0">
      <sharedItems containsString="0" containsBlank="1" containsNumber="1" containsInteger="1" minValue="0" maxValue="12" count="11">
        <n v="2"/>
        <n v="0"/>
        <n v="1"/>
        <n v="3"/>
        <n v="5"/>
        <n v="4"/>
        <n v="6"/>
        <n v="8"/>
        <n v="7"/>
        <n v="12"/>
        <m/>
      </sharedItems>
    </cacheField>
    <cacheField name="保存图片" numFmtId="0">
      <sharedItems containsString="0" containsBlank="1" containsNumber="1" containsInteger="1" minValue="0" maxValue="12" count="12">
        <n v="1"/>
        <n v="0"/>
        <n v="3"/>
        <n v="2"/>
        <n v="5"/>
        <n v="6"/>
        <n v="4"/>
        <n v="12"/>
        <n v="8"/>
        <n v="7"/>
        <n v="9"/>
        <m/>
      </sharedItems>
    </cacheField>
    <cacheField name="私信咨询人数" numFmtId="0">
      <sharedItems containsString="0" containsBlank="1" containsNumber="1" containsInteger="1" minValue="0" maxValue="15" count="17">
        <n v="6"/>
        <n v="0"/>
        <n v="2"/>
        <n v="10"/>
        <n v="1"/>
        <n v="12"/>
        <n v="9"/>
        <n v="3"/>
        <n v="8"/>
        <n v="4"/>
        <n v="11"/>
        <n v="5"/>
        <n v="15"/>
        <n v="13"/>
        <n v="14"/>
        <n v="7"/>
        <m/>
      </sharedItems>
    </cacheField>
    <cacheField name="私信咨询条数" numFmtId="0">
      <sharedItems containsString="0" containsBlank="1" containsNumber="1" containsInteger="1" minValue="0" maxValue="35" count="34">
        <n v="11"/>
        <n v="0"/>
        <n v="2"/>
        <n v="25"/>
        <n v="1"/>
        <n v="34"/>
        <n v="9"/>
        <n v="7"/>
        <n v="6"/>
        <n v="21"/>
        <n v="12"/>
        <n v="18"/>
        <n v="4"/>
        <n v="5"/>
        <n v="22"/>
        <n v="3"/>
        <n v="20"/>
        <n v="29"/>
        <n v="10"/>
        <n v="15"/>
        <n v="35"/>
        <n v="8"/>
        <n v="13"/>
        <n v="17"/>
        <n v="19"/>
        <n v="26"/>
        <n v="14"/>
        <n v="27"/>
        <n v="32"/>
        <n v="31"/>
        <n v="16"/>
        <n v="23"/>
        <n v="30"/>
        <m/>
      </sharedItems>
    </cacheField>
    <cacheField name="私信咨询数" numFmtId="0">
      <sharedItems containsString="0" containsBlank="1" containsNumber="1" containsInteger="1" minValue="0" maxValue="16" count="18">
        <n v="6"/>
        <n v="0"/>
        <n v="2"/>
        <n v="10"/>
        <n v="1"/>
        <n v="12"/>
        <n v="9"/>
        <n v="4"/>
        <n v="11"/>
        <n v="3"/>
        <n v="5"/>
        <n v="16"/>
        <n v="15"/>
        <n v="7"/>
        <n v="14"/>
        <n v="8"/>
        <n v="13"/>
        <m/>
      </sharedItems>
    </cacheField>
    <cacheField name="私信开口数" numFmtId="0">
      <sharedItems containsString="0" containsBlank="1" containsNumber="1" containsInteger="1" minValue="0" maxValue="8" count="10">
        <n v="2"/>
        <n v="0"/>
        <n v="5"/>
        <n v="7"/>
        <n v="1"/>
        <n v="4"/>
        <n v="6"/>
        <n v="3"/>
        <n v="8"/>
        <m/>
      </sharedItems>
    </cacheField>
    <cacheField name="私信咨询成本" numFmtId="0">
      <sharedItems containsString="0" containsBlank="1" containsNumber="1" minValue="0" maxValue="158.97" count="406">
        <n v="37.08"/>
        <n v="0"/>
        <n v="8.44"/>
        <n v="24.57"/>
        <n v="13.67"/>
        <n v="16.01"/>
        <n v="28.34"/>
        <n v="10.52"/>
        <n v="22.31"/>
        <n v="4.91"/>
        <n v="21.3"/>
        <n v="17.84"/>
        <n v="22.83"/>
        <n v="28.43"/>
        <n v="43.34"/>
        <n v="12.42"/>
        <n v="33.55"/>
        <n v="20.29"/>
        <n v="101.89"/>
        <n v="107.76"/>
        <n v="14.3"/>
        <n v="19.9"/>
        <n v="42.03"/>
        <n v="2.12"/>
        <n v="50.2"/>
        <n v="16.92"/>
        <n v="137.98"/>
        <n v="30.91"/>
        <n v="18.45"/>
        <n v="11.81"/>
        <n v="158.97"/>
        <n v="31.71"/>
        <n v="21.11"/>
        <n v="40.3"/>
        <n v="20.76"/>
        <n v="27.84"/>
        <n v="49.36"/>
        <n v="19.63"/>
        <n v="13.28"/>
        <n v="10.4"/>
        <n v="50.06"/>
        <n v="24.95"/>
        <n v="20.72"/>
        <n v="22.41"/>
        <n v="10.92"/>
        <n v="133.3"/>
        <n v="34.67"/>
        <n v="29.86"/>
        <n v="30.9"/>
        <n v="23.36"/>
        <n v="33.88"/>
        <n v="24.33"/>
        <n v="66.97"/>
        <n v="26.44"/>
        <n v="18.61"/>
        <n v="44.46"/>
        <n v="39.29"/>
        <n v="15.63"/>
        <n v="29.9"/>
        <n v="21.68"/>
        <n v="20.09"/>
        <n v="20.67"/>
        <n v="25.07"/>
        <n v="61.86"/>
        <n v="71.62"/>
        <n v="38.2"/>
        <n v="12.47"/>
        <n v="22.38"/>
        <n v="40.29"/>
        <n v="104.78"/>
        <n v="24.72"/>
        <n v="64.76"/>
        <n v="15.58"/>
        <n v="48.43"/>
        <n v="22.52"/>
        <n v="5.8"/>
        <n v="59.99"/>
        <n v="19.15"/>
        <n v="17.5"/>
        <n v="62.88"/>
        <n v="52.16"/>
        <n v="12.22"/>
        <n v="39.98"/>
        <n v="40.66"/>
        <n v="34.26"/>
        <n v="11.88"/>
        <n v="54.17"/>
        <n v="17.91"/>
        <n v="36.87"/>
        <n v="15.06"/>
        <n v="7.76"/>
        <n v="12.55"/>
        <n v="145.15"/>
        <n v="69.32"/>
        <n v="23.86"/>
        <n v="54.02"/>
        <n v="72.72"/>
        <n v="9.03"/>
        <n v="18.36"/>
        <n v="35.22"/>
        <n v="38.05"/>
        <n v="17.12"/>
        <n v="70.18"/>
        <n v="72.44"/>
        <n v="68"/>
        <n v="63.91"/>
        <n v="19.81"/>
        <n v="14.74"/>
        <n v="13.65"/>
        <n v="13.08"/>
        <n v="29.54"/>
        <n v="36"/>
        <n v="56.54"/>
        <n v="76.17"/>
        <n v="49.46"/>
        <n v="24.23"/>
        <n v="28.63"/>
        <n v="27.6"/>
        <n v="16.41"/>
        <n v="13.38"/>
        <n v="55.21"/>
        <n v="11.22"/>
        <n v="33.73"/>
        <n v="17.38"/>
        <n v="25.6"/>
        <n v="30.68"/>
        <n v="47.13"/>
        <n v="29.36"/>
        <n v="16.59"/>
        <n v="28.15"/>
        <n v="23.33"/>
        <n v="14.39"/>
        <n v="77.81"/>
        <n v="31.29"/>
        <n v="42.43"/>
        <n v="70.79"/>
        <n v="27.66"/>
        <n v="15.11"/>
        <n v="49.92"/>
        <n v="13.58"/>
        <n v="26.27"/>
        <n v="36.68"/>
        <n v="36.2"/>
        <n v="47.56"/>
        <n v="16.79"/>
        <n v="55.15"/>
        <n v="10.47"/>
        <n v="0.06"/>
        <n v="24.3"/>
        <n v="24.52"/>
        <n v="31.98"/>
        <n v="27.8"/>
        <n v="19.29"/>
        <n v="6.4"/>
        <n v="27.88"/>
        <n v="17.98"/>
        <n v="61.82"/>
        <n v="41.68"/>
        <n v="29.78"/>
        <n v="22.26"/>
        <n v="16.64"/>
        <n v="17.86"/>
        <n v="6.8"/>
        <n v="17.62"/>
        <n v="109.18"/>
        <n v="83.38"/>
        <n v="33.36"/>
        <n v="8.98"/>
        <n v="2.04"/>
        <n v="19.74"/>
        <n v="32.13"/>
        <n v="33.14"/>
        <n v="35.63"/>
        <n v="50.6"/>
        <n v="13.62"/>
        <n v="16.42"/>
        <n v="17.51"/>
        <n v="25.25"/>
        <n v="13.37"/>
        <n v="12.62"/>
        <n v="63.93"/>
        <n v="29.24"/>
        <n v="33.53"/>
        <n v="21.07"/>
        <n v="44.5"/>
        <n v="62.67"/>
        <n v="8.75"/>
        <n v="10.7"/>
        <n v="28.8"/>
        <n v="14.36"/>
        <n v="12.11"/>
        <n v="15.02"/>
        <n v="51.9"/>
        <n v="19.76"/>
        <n v="18.25"/>
        <n v="31.61"/>
        <n v="60.97"/>
        <n v="34.73"/>
        <n v="35.62"/>
        <n v="15.07"/>
        <n v="103.13"/>
        <n v="26.09"/>
        <n v="17.07"/>
        <n v="12.36"/>
        <n v="5.03"/>
        <n v="1.2"/>
        <n v="27.57"/>
        <n v="28.98"/>
        <n v="35.57"/>
        <n v="17.88"/>
        <n v="94.45"/>
        <n v="90.53"/>
        <n v="15.73"/>
        <n v="10"/>
        <n v="32.15"/>
        <n v="12.54"/>
        <n v="28.85"/>
        <n v="2.11"/>
        <n v="13.51"/>
        <n v="32.45"/>
        <n v="28.1"/>
        <n v="24.48"/>
        <n v="44.13"/>
        <n v="12.39"/>
        <n v="62.64"/>
        <n v="15.54"/>
        <n v="15.13"/>
        <n v="33.48"/>
        <n v="30.4"/>
        <n v="40.86"/>
        <n v="15.7"/>
        <n v="14.99"/>
        <n v="13.9"/>
        <n v="36.03"/>
        <n v="8.82"/>
        <n v="109.6"/>
        <n v="87.57"/>
        <n v="29.09"/>
        <n v="13.16"/>
        <n v="18.62"/>
        <n v="60.73"/>
        <n v="7.9"/>
        <n v="32.47"/>
        <n v="17.65"/>
        <n v="28.18"/>
        <n v="33.84"/>
        <n v="24.15"/>
        <n v="39.8"/>
        <n v="59.81"/>
        <n v="15.88"/>
        <n v="50.59"/>
        <n v="33.96"/>
        <n v="24.09"/>
        <n v="7.07"/>
        <n v="28.9"/>
        <n v="36.43"/>
        <n v="48.8"/>
        <n v="20.89"/>
        <n v="50.17"/>
        <n v="17.24"/>
        <n v="10.83"/>
        <n v="67.99"/>
        <n v="28.35"/>
        <n v="18.64"/>
        <n v="68.24"/>
        <n v="30.73"/>
        <n v="17.01"/>
        <n v="9.77"/>
        <n v="19.08"/>
        <n v="6.42"/>
        <n v="34.33"/>
        <n v="40.07"/>
        <n v="65.83"/>
        <n v="67.24"/>
        <n v="46.41"/>
        <n v="12.99"/>
        <n v="30.62"/>
        <n v="31.56"/>
        <n v="68.22"/>
        <n v="28.93"/>
        <n v="31.46"/>
        <n v="32.46"/>
        <n v="41.72"/>
        <n v="11.19"/>
        <n v="48.38"/>
        <n v="14.96"/>
        <n v="21.75"/>
        <n v="85.46"/>
        <n v="49.02"/>
        <n v="69.16"/>
        <n v="20.15"/>
        <n v="14.25"/>
        <n v="10.05"/>
        <n v="31.88"/>
        <n v="26.92"/>
        <n v="73.06"/>
        <n v="34.83"/>
        <n v="35.28"/>
        <n v="27.89"/>
        <n v="18.21"/>
        <n v="19.79"/>
        <n v="50.03"/>
        <n v="29.81"/>
        <n v="26.69"/>
        <n v="55.82"/>
        <n v="57.62"/>
        <n v="28.08"/>
        <n v="90.35"/>
        <n v="57.82"/>
        <n v="38.06"/>
        <n v="47.19"/>
        <n v="23.72"/>
        <n v="30.44"/>
        <n v="21.61"/>
        <n v="30.81"/>
        <n v="20.01"/>
        <n v="72.26"/>
        <n v="18.68"/>
        <n v="15.34"/>
        <n v="34.25"/>
        <n v="7.86"/>
        <n v="12.98"/>
        <n v="46.68"/>
        <n v="48.78"/>
        <n v="19.16"/>
        <n v="28.38"/>
        <n v="109.4"/>
        <n v="29.64"/>
        <n v="17.66"/>
        <n v="23.41"/>
        <n v="5.41"/>
        <n v="23.56"/>
        <n v="20.79"/>
        <n v="34.95"/>
        <n v="45.32"/>
        <n v="115.47"/>
        <n v="15.09"/>
        <n v="32.42"/>
        <n v="18.46"/>
        <n v="11.07"/>
        <n v="45.82"/>
        <n v="10.25"/>
        <n v="26.52"/>
        <n v="14.17"/>
        <n v="18.06"/>
        <n v="37.3"/>
        <n v="23.44"/>
        <n v="67.42"/>
        <n v="47.99"/>
        <n v="36.81"/>
        <n v="12.91"/>
        <n v="36.21"/>
        <n v="81.23"/>
        <n v="15"/>
        <n v="26.12"/>
        <n v="21.91"/>
        <n v="14.08"/>
        <n v="16.3"/>
        <n v="138.34"/>
        <n v="95.01"/>
        <n v="40.27"/>
        <n v="16.91"/>
        <n v="13.66"/>
        <n v="30.11"/>
        <n v="60.36"/>
        <n v="23.02"/>
        <n v="24.06"/>
        <n v="13.79"/>
        <n v="18.67"/>
        <n v="97.98"/>
        <n v="44.83"/>
        <n v="15.98"/>
        <n v="33.52"/>
        <n v="12.56"/>
        <n v="4.98"/>
        <n v="12.52"/>
        <n v="105.06"/>
        <n v="42.55"/>
        <n v="22.72"/>
        <n v="34.18"/>
        <n v="35.33"/>
        <n v="33.09"/>
        <n v="21.28"/>
        <n v="19.46"/>
        <n v="5.97"/>
        <n v="11.11"/>
        <n v="33.45"/>
        <n v="22.76"/>
        <n v="61.21"/>
        <n v="94.94"/>
        <n v="54.73"/>
        <n v="17.02"/>
        <n v="14.24"/>
        <n v="25.55"/>
        <n v="81.68"/>
        <n v="20.28"/>
        <n v="26.04"/>
        <n v="19.6"/>
        <n v="9.17"/>
        <n v="17.96"/>
        <n v="24.37"/>
        <n v="25.33"/>
        <n v="41.76"/>
        <n v="33.26"/>
        <n v="3.28"/>
        <m/>
      </sharedItems>
    </cacheField>
    <cacheField name="私信开口成本" numFmtId="0">
      <sharedItems containsString="0" containsBlank="1" containsNumber="1" minValue="0" maxValue="200.91" count="248">
        <n v="111.26"/>
        <n v="0"/>
        <n v="49.14"/>
        <n v="27.44"/>
        <n v="4.91"/>
        <n v="42.59"/>
        <n v="17.84"/>
        <n v="57.06"/>
        <n v="85.3"/>
        <n v="43.34"/>
        <n v="14.3"/>
        <n v="29.85"/>
        <n v="137.98"/>
        <n v="61.82"/>
        <n v="29"/>
        <n v="21.11"/>
        <n v="124.57"/>
        <n v="55.68"/>
        <n v="39.27"/>
        <n v="26.55"/>
        <n v="33.27"/>
        <n v="41.45"/>
        <n v="10.92"/>
        <n v="133.3"/>
        <n v="52"/>
        <n v="61.8"/>
        <n v="46.73"/>
        <n v="33.88"/>
        <n v="24.33"/>
        <n v="200.91"/>
        <n v="55.83"/>
        <n v="177.82"/>
        <n v="39.07"/>
        <n v="200.86"/>
        <n v="20.67"/>
        <n v="62.68"/>
        <n v="61.86"/>
        <n v="143.25"/>
        <n v="22.38"/>
        <n v="49.43"/>
        <n v="129.53"/>
        <n v="33.39"/>
        <n v="48.43"/>
        <n v="78.81"/>
        <n v="5.8"/>
        <n v="59.99"/>
        <n v="24.44"/>
        <n v="159.91"/>
        <n v="101.64"/>
        <n v="41.58"/>
        <n v="54.17"/>
        <n v="15.53"/>
        <n v="23.86"/>
        <n v="162.06"/>
        <n v="145.43"/>
        <n v="31.62"/>
        <n v="32.12"/>
        <n v="70.43"/>
        <n v="17.12"/>
        <n v="72.44"/>
        <n v="127.82"/>
        <n v="39.62"/>
        <n v="29.48"/>
        <n v="61.42"/>
        <n v="13.08"/>
        <n v="88.63"/>
        <n v="76.17"/>
        <n v="40.38"/>
        <n v="85.89"/>
        <n v="27.6"/>
        <n v="36.93"/>
        <n v="22.44"/>
        <n v="17.38"/>
        <n v="76.7"/>
        <n v="48.93"/>
        <n v="23.7"/>
        <n v="56.3"/>
        <n v="46.66"/>
        <n v="141.58"/>
        <n v="46.1"/>
        <n v="23.75"/>
        <n v="49.92"/>
        <n v="24.89"/>
        <n v="78.8"/>
        <n v="146.71"/>
        <n v="72.4"/>
        <n v="23.08"/>
        <n v="20.95"/>
        <n v="72.91"/>
        <n v="127.92"/>
        <n v="57.86"/>
        <n v="27.88"/>
        <n v="17.98"/>
        <n v="119.1"/>
        <n v="66.77"/>
        <n v="29.12"/>
        <n v="53.56"/>
        <n v="109.18"/>
        <n v="83.38"/>
        <n v="60.56"/>
        <n v="53.86"/>
        <n v="59.23"/>
        <n v="33.14"/>
        <n v="17.91"/>
        <n v="50.6"/>
        <n v="95.35"/>
        <n v="40.85"/>
        <n v="106.94"/>
        <n v="63.93"/>
        <n v="29.24"/>
        <n v="35.12"/>
        <n v="125.34"/>
        <n v="16.24"/>
        <n v="53.48"/>
        <n v="14.36"/>
        <n v="12.11"/>
        <n v="103.79"/>
        <n v="19.76"/>
        <n v="22.81"/>
        <n v="126.44"/>
        <n v="60.97"/>
        <n v="26.56"/>
        <n v="34.73"/>
        <n v="106.85"/>
        <n v="52.74"/>
        <n v="103.13"/>
        <n v="65.24"/>
        <n v="25.61"/>
        <n v="37.08"/>
        <n v="15.09"/>
        <n v="55.14"/>
        <n v="28.98"/>
        <n v="26.81"/>
        <n v="62.92"/>
        <n v="23.99"/>
        <n v="12.54"/>
        <n v="4.22"/>
        <n v="60.82"/>
        <n v="64.9"/>
        <n v="56.21"/>
        <n v="48.96"/>
        <n v="25.24"/>
        <n v="31.08"/>
        <n v="100.45"/>
        <n v="122.59"/>
        <n v="23.54"/>
        <n v="34.98"/>
        <n v="17.64"/>
        <n v="87.26"/>
        <n v="78.98"/>
        <n v="111.7"/>
        <n v="13.83"/>
        <n v="32.47"/>
        <n v="84.55"/>
        <n v="67.67"/>
        <n v="49.4"/>
        <n v="119.4"/>
        <n v="27.8"/>
        <n v="50.59"/>
        <n v="10.61"/>
        <n v="86.69"/>
        <n v="60.33"/>
        <n v="27.06"/>
        <n v="85.05"/>
        <n v="37.27"/>
        <n v="46.09"/>
        <n v="17.01"/>
        <n v="26.05"/>
        <n v="19.27"/>
        <n v="68.66"/>
        <n v="80.14"/>
        <n v="65.83"/>
        <n v="77.92"/>
        <n v="63.13"/>
        <n v="136.44"/>
        <n v="43.28"/>
        <n v="17.58"/>
        <n v="40.3"/>
        <n v="35.62"/>
        <n v="24.12"/>
        <n v="104.49"/>
        <n v="34.86"/>
        <n v="54.62"/>
        <n v="59.36"/>
        <n v="50.03"/>
        <n v="111.65"/>
        <n v="115.25"/>
        <n v="90.35"/>
        <n v="47.19"/>
        <n v="23.72"/>
        <n v="30.44"/>
        <n v="92.44"/>
        <n v="40.02"/>
        <n v="144.51"/>
        <n v="74.72"/>
        <n v="25.57"/>
        <n v="34.25"/>
        <n v="15.73"/>
        <n v="97.56"/>
        <n v="39.52"/>
        <n v="35.33"/>
        <n v="46.82"/>
        <n v="27.04"/>
        <n v="47.11"/>
        <n v="45.32"/>
        <n v="41.5"/>
        <n v="32.42"/>
        <n v="30.77"/>
        <n v="22.14"/>
        <n v="10.25"/>
        <n v="56.69"/>
        <n v="60.2"/>
        <n v="111.89"/>
        <n v="23.44"/>
        <n v="21.4"/>
        <n v="93.38"/>
        <n v="67.42"/>
        <n v="110.43"/>
        <n v="30.13"/>
        <n v="81.23"/>
        <n v="52.23"/>
        <n v="32.87"/>
        <n v="168.9"/>
        <n v="95.01"/>
        <n v="50.72"/>
        <n v="30.11"/>
        <n v="60.36"/>
        <n v="48.12"/>
        <n v="35.84"/>
        <n v="50.28"/>
        <n v="105.06"/>
        <n v="170.89"/>
        <n v="49.63"/>
        <n v="32.43"/>
        <n v="35.78"/>
        <n v="91.04"/>
        <n v="61.21"/>
        <n v="54.73"/>
        <n v="102.1"/>
        <n v="51.1"/>
        <n v="81.68"/>
        <n v="60.85"/>
        <n v="48.99"/>
        <n v="18.34"/>
        <n v="25.33"/>
        <n v="41.76"/>
        <n v="66.51"/>
        <m/>
      </sharedItems>
    </cacheField>
    <cacheField name="笔记标题" numFmtId="0">
      <sharedItems containsBlank="1" count="29">
        <e v="#N/A"/>
        <s v="翡翠小米珠已经不多了❓听说你们都在找🧐🧐"/>
        <s v="这尊翡翠佛公的喜乐，谁见了谁欢喜🌱🙏"/>
        <s v="听说你们最近很喜欢小米珠📿翡翠手串哦💚"/>
        <s v="千呼万唤的翡翠双环耳坠🔥来啦‼️谁戴谁美"/>
        <s v="什么珠宝单品，让人一看就知道你是高阶玩家"/>
        <s v="第一次买满绿翡翠怎么挑？高性价比🉐‼️"/>
        <s v="翡翠界的绝美仙仙耳坠都在这里‼️高级富贵"/>
        <s v="一看就是大户人家的金枝玉叶💖娇艳欲滴的美"/>
        <s v="翡翠佛公 | 辣色vs阳色，你站哪一队"/>
        <s v="翡翠福瓜的寓意，把美好祝福送给自己"/>
        <s v="翡翠手镯 | 美丽与收藏，能不动心吗～"/>
        <s v="性价比翡翠美货上新💖寓意都是如此美好💯"/>
        <s v="这家翡翠源头商家你还不知道吗‼️"/>
        <s v="喜欢蛋面的尽管来找我，应有尽有"/>
        <s v="福禄双全💕翡翠绿葫芦太适合女性了～"/>
        <s v="取悦自己，惊艳时光 | 满绿翡翠双环"/>
        <s v="年会宴会战袍缺少亮点❓只需一串翡翠珠链"/>
        <s v="鉴赏 | 顶峰相见的翡翠无事牌，真香‼️"/>
        <s v="女人的首饰盒里，永远都少一件珠宝～"/>
        <s v="用千年等这一回，化身一道美的传说～"/>
        <s v="翡翠纠结选种还是选色❓看完这篇你就懂"/>
        <s v="鉴赏 | 两套传承系列翡翠蛋面套链"/>
        <s v="只需一眼，这份灵气甜美就深入人心"/>
        <s v="笑意祥和的佛，福气满满💚大肚能容天下事"/>
        <s v="拍卖成交3304W的翡翠福瓜，凭什么这么贵❓"/>
        <s v="翡翠戒指💍明码实价‼️总有一款是你的心头爱"/>
        <s v="小五可入的满绿翡翠珠珠手串🔥太抢眼了～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1.5885416667" refreshedBy="Administrator" recordCount="701">
  <cacheSource type="worksheet">
    <worksheetSource ref="A1:AH999745" sheet="总数据源"/>
  </cacheSource>
  <cacheFields count="41">
    <cacheField name="时间" numFmtId="0">
      <sharedItems containsBlank="1" count="46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m/>
      </sharedItems>
    </cacheField>
    <cacheField name="创意名称" numFmtId="0">
      <sharedItems containsBlank="1" count="41">
        <s v="翡翠小米珠"/>
        <s v="客资收集_创意_20220601_1"/>
        <s v="客资收集_创意_20220606_1"/>
        <s v="客资收集_创意_20220621_1"/>
        <s v="客资收集_创意_20220628_1"/>
        <s v="客资收集_创意_20220717_1"/>
        <s v="客资收集_创意_20220817_1"/>
        <s v="客资收集_创意_20220820_1"/>
        <s v="客资收集_创意_20220825_1"/>
        <s v="客资收集_创意_20220902_1"/>
        <s v="客资收集_创意_20221012_1"/>
        <s v="客资收集_创意_20221018_1"/>
        <s v="客资收集_创意_20221023_1"/>
        <s v="客资收集_创意_20220701_1"/>
        <s v="客资收集_创意_20221108_1"/>
        <s v="客资收集_创意_20220927_1"/>
        <s v="636e1b54000000001b00c417"/>
        <s v="客资收集_创意_20221115_1"/>
        <s v="客资收集_创意_20220614_1"/>
        <s v="6284e0e3000000000102d2c3"/>
        <s v="611e475b000000002103d27a"/>
        <s v="62b17b60000000000f00120e"/>
        <s v="62b9dede000000002103faba"/>
        <s v="62bacf8a0000000004000de4"/>
        <s v="62cfb7b6000000000f00538c"/>
        <s v="5f96ebbb000000000100aed1"/>
        <s v="62fcce0b000000000f015814"/>
        <s v="63089d3b000000001b023e93"/>
        <s v="632c2d10000000000800bcad"/>
        <s v="63493eda0000000007036293"/>
        <s v="631087110000000012016b9a"/>
        <s v="635275d9000000001402ad88"/>
        <s v="63469cd10000000007014a0f"/>
        <s v="6364e88a00000000090012cb"/>
        <s v="63351022000000001c00e946"/>
        <s v="客资收集_创意_20220922_1"/>
        <s v="637759ac000000001f02364d"/>
        <s v="63774b26000000001b00c1d4"/>
        <s v="6389d462000000001f009469"/>
        <s v="6390682b000000001f023103"/>
        <m/>
      </sharedItems>
    </cacheField>
    <cacheField name="创意ID" numFmtId="0">
      <sharedItems containsString="0" containsBlank="1" containsNumber="1" containsInteger="1" minValue="0" maxValue="25387709" count="29">
        <n v="14596181"/>
        <n v="15010998"/>
        <n v="15235389"/>
        <n v="16039498"/>
        <n v="16360864"/>
        <n v="17088322"/>
        <n v="18410732"/>
        <n v="18547170"/>
        <n v="18754187"/>
        <n v="18754237"/>
        <n v="19089034"/>
        <n v="21062561"/>
        <n v="21062611"/>
        <n v="21387260"/>
        <n v="21810383"/>
        <n v="21810413"/>
        <n v="21810468"/>
        <n v="16492628"/>
        <n v="23020424"/>
        <n v="20244950"/>
        <n v="23479837"/>
        <n v="23479892"/>
        <n v="15637911"/>
        <n v="20019396"/>
        <n v="25234140"/>
        <n v="25234221"/>
        <n v="25234026"/>
        <n v="25387709"/>
        <m/>
      </sharedItems>
    </cacheField>
    <cacheField name="广告类型" numFmtId="0">
      <sharedItems containsBlank="1" count="3">
        <s v="信息流广告"/>
        <m/>
        <s v="全站智投广告" u="1"/>
      </sharedItems>
    </cacheField>
    <cacheField name="笔记ID" numFmtId="0">
      <sharedItems containsBlank="1" count="44">
        <s v="628b3f680000000021035d7d"/>
        <s v="6284e0e3000000000102d2c3"/>
        <s v="611e475b000000002103d27a"/>
        <s v="62b17b60000000000f00120e"/>
        <s v="62b9dede000000002103faba"/>
        <s v="62cfb7b6000000000f00538c"/>
        <s v="5f96ebbb000000000100aed1"/>
        <s v="62fcce0b000000000f015814"/>
        <s v="630750d6000000001d03461b"/>
        <s v="630617eb000000001800dba4"/>
        <s v="63089d3b000000001b023e93"/>
        <s v="63351022000000001c00e946"/>
        <s v="632c2d10000000000800bcad"/>
        <s v="63493eda0000000007036293"/>
        <s v="631087110000000012016b9a"/>
        <s v="635275d9000000001402ad88"/>
        <s v="6347d631000000000701693b"/>
        <s v="62bacf8a0000000004000de4"/>
        <s v="63469cd10000000007014a0f"/>
        <s v="632d777d000000001801b9ac"/>
        <s v="636e1b54000000001b00c417"/>
        <s v="6364e88a00000000090012cb"/>
        <s v="623b0832000000000102605e"/>
        <s v="63243a0b00000000080094ea"/>
        <s v="637759ac000000001f02364d"/>
        <s v="63774b26000000001b00c1d4"/>
        <s v="6389d462000000001f009469"/>
        <s v="6390682b000000001f023103"/>
        <m/>
        <s v="6246d3320000000021036914" u="1"/>
        <s v="5fcb49260000000001007112" u="1"/>
        <s v="6227193e000000000102a2d6" u="1"/>
        <s v="62baa90300000000040053d9" u="1"/>
        <s v="62c3b6a2000000000a002276" u="1"/>
        <s v="6311ce5d0000000012017668" u="1"/>
        <s v="632d8f030000000018019a1d" u="1"/>
        <s v="63423db7000000000b010977" u="1"/>
        <s v="6357bacd000000001502c8f2" u="1"/>
        <s v="63527985000000001400c2e5" u="1"/>
        <s v="634e79660000000007035aca" u="1"/>
        <s v="635bb15400000000150214a3" u="1"/>
        <s v="6364c98d0000000009000098" u="1"/>
        <s v="6334273600000000170164f1" u="1"/>
        <s v="6360edc0000000000801168c" u="1"/>
      </sharedItems>
    </cacheField>
    <cacheField name="单元名称" numFmtId="0">
      <sharedItems containsBlank="1" count="27">
        <s v="0523-客资-信息流- 翡翠小米珠"/>
        <s v="0601-客资-信息流-小米珠"/>
        <s v="0606-客资-信息流-翡翠佛公"/>
        <s v="0617-客资-信息流-翡翠小米珠"/>
        <s v="0628-客资-信息流-翡翠耳环"/>
        <s v="0817-客资-信息流-满绿翡翠"/>
        <s v="0820-客资-信息流- 翡翠耳坠-点击"/>
        <s v="0825-客资-信息流-翡翠叶子-点击"/>
        <s v="0825-客资-信息流-翡翠佛公-点击"/>
        <s v="0902-客资-信息流-翡翠福瓜-点击"/>
        <s v="1012-客资-信息流- 翡翠手镯"/>
        <s v="1012-客资-信息流- 性价比翡翠美货上新"/>
        <s v="1018-客资-信息流- 拒绝花钱买教训"/>
        <s v="1023-私信-信息流-翡翠蛋面-点击"/>
        <s v="1023-私信-信息流-翡翠绿葫芦-点击_复制"/>
        <s v="1023-私信-信息流-翡翠绿葫芦-点击_复制205243"/>
        <s v="1023-私信-信息流-翡翠绿葫芦-点击_复制191621"/>
        <s v="翡翠无事牌"/>
        <s v="1115-私信-信息流- 女人的首饰盒"/>
        <s v="1115-私信-信息流-  用千年等这一回"/>
        <s v="0614-客资-信息流-翡翠知识科普"/>
        <s v="0922-客资-信息流-翡翠蛋面套链-私信"/>
        <s v="1206-私信-信息流-只需一眼"/>
        <s v="1206-私信-信息流-笑意祥和的佛"/>
        <s v="1206-私信-信息流-拍卖成交3304W-点击"/>
        <s v="1208-私信-信息流-翡翠戒指"/>
        <m/>
      </sharedItems>
    </cacheField>
    <cacheField name="单元ID" numFmtId="0">
      <sharedItems containsString="0" containsBlank="1" containsNumber="1" containsInteger="1" minValue="0" maxValue="6906754" count="27">
        <n v="2936476"/>
        <n v="2988798"/>
        <n v="3012790"/>
        <n v="3126882"/>
        <n v="3185522"/>
        <n v="3754285"/>
        <n v="3820901"/>
        <n v="3921563"/>
        <n v="3921599"/>
        <n v="4075191"/>
        <n v="5049683"/>
        <n v="5049698"/>
        <n v="5205079"/>
        <n v="5396826"/>
        <n v="5396833"/>
        <n v="5396857"/>
        <n v="5981098"/>
        <n v="4628762"/>
        <n v="6212932"/>
        <n v="6212945"/>
        <n v="3059525"/>
        <n v="4508715"/>
        <n v="6837092"/>
        <n v="6837125"/>
        <n v="6837067"/>
        <n v="6906754"/>
        <m/>
      </sharedItems>
    </cacheField>
    <cacheField name="计划名称" numFmtId="0">
      <sharedItems containsBlank="1" count="27">
        <s v="0523-客资-信息流- 翡翠小米珠"/>
        <s v="0601-客资-信息流-小米珠"/>
        <s v="0606-客资-信息流-翡翠佛公"/>
        <s v="0617-客资-信息流-翡翠小米珠"/>
        <s v="0628-客资-信息流-翡翠耳环"/>
        <s v="0817-客资-信息流-满绿翡翠-点击"/>
        <s v="0820-客资-信息流- 翡翠耳坠-点击_复制"/>
        <s v="0825-客资-信息流-翡翠叶子-点击"/>
        <s v="0825-客资-信息流-翡翠佛公-点击"/>
        <s v="0902-客资-信息流-翡翠福瓜-点击"/>
        <s v="1012-客资-信息流- 翡翠手镯"/>
        <s v="1012-客资-信息流- 性价比翡翠美货上新"/>
        <s v="1018-客资-信息流- 拒绝花钱买教训"/>
        <s v="1023-私信-信息流-翡翠蛋面-点击"/>
        <s v="1023-私信-信息流-翡翠绿葫芦-点击_复制"/>
        <s v="1023-私信-信息流-翡翠开心佛点击"/>
        <s v="1108-私信-信息流- 年会宴会战袍"/>
        <s v="0927-客资-信息流-翡翠无事牌-点击"/>
        <s v="1115-私信-信息流- 女人的首饰盒"/>
        <s v="1115-私信-信息流-  用千年等这一回"/>
        <s v="0614-客资-信息流-翡翠知识科普"/>
        <s v="0922-客资-信息流-翡翠蛋面套链-私信"/>
        <s v="1206-私信-信息流-只需一眼"/>
        <s v="1206-私信-信息流-笑意祥和的佛"/>
        <s v="1206-私信-信息流-拍卖成交3304W-点击"/>
        <s v="1208-私信-信息流-翡翠戒指"/>
        <m/>
      </sharedItems>
    </cacheField>
    <cacheField name="计划ID" numFmtId="0">
      <sharedItems containsString="0" containsBlank="1" containsNumber="1" containsInteger="1" minValue="0" maxValue="5705035" count="27">
        <n v="2341327"/>
        <n v="2389802"/>
        <n v="2410711"/>
        <n v="2521382"/>
        <n v="2573850"/>
        <n v="3139499"/>
        <n v="3205913"/>
        <n v="3306696"/>
        <n v="3306735"/>
        <n v="3457726"/>
        <n v="4273845"/>
        <n v="4273852"/>
        <n v="4389047"/>
        <n v="4535097"/>
        <n v="4535107"/>
        <n v="4535123"/>
        <n v="4980950"/>
        <n v="3960132"/>
        <n v="5155873"/>
        <n v="5155900"/>
        <n v="2457194"/>
        <n v="3867281"/>
        <n v="5649724"/>
        <n v="5649750"/>
        <n v="5649688"/>
        <n v="5705035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245.69" count="663">
        <n v="222.51"/>
        <n v="1.31"/>
        <n v="1.05"/>
        <n v="1.76"/>
        <n v="0.18"/>
        <n v="0.05"/>
        <n v="2.3"/>
        <n v="0"/>
        <n v="0.21"/>
        <n v="1.89"/>
        <n v="0.46"/>
        <n v="16.88"/>
        <n v="0.49"/>
        <n v="0.74"/>
        <n v="4"/>
        <n v="1.48"/>
        <n v="245.69"/>
        <n v="13.67"/>
        <n v="192.09"/>
        <n v="0.11"/>
        <n v="28.34"/>
        <n v="2.51"/>
        <n v="10.52"/>
        <n v="17.74"/>
        <n v="5.22"/>
        <n v="200.79"/>
        <n v="4.91"/>
        <n v="12.92"/>
        <n v="85.18"/>
        <n v="35.67"/>
        <n v="34.73"/>
        <n v="228.26"/>
        <n v="20.02"/>
        <n v="170.59"/>
        <n v="0.13"/>
        <n v="0.44"/>
        <n v="43.34"/>
        <n v="16.94"/>
        <n v="24.84"/>
        <n v="17.99"/>
        <n v="201.31"/>
        <n v="12.44"/>
        <n v="20.29"/>
        <n v="101.89"/>
        <n v="52.11"/>
        <n v="85.94"/>
        <n v="215.51"/>
        <n v="14.3"/>
        <n v="179.12"/>
        <n v="0.28"/>
        <n v="42.03"/>
        <n v="2.12"/>
        <n v="16.29"/>
        <n v="31.42"/>
        <n v="15.97"/>
        <n v="200.8"/>
        <n v="12.56"/>
        <n v="16.92"/>
        <n v="137.98"/>
        <n v="61.82"/>
        <n v="58.77"/>
        <n v="203"/>
        <n v="35.42"/>
        <n v="158.97"/>
        <n v="0.85"/>
        <n v="1.58"/>
        <n v="48.83"/>
        <n v="10.9"/>
        <n v="22.96"/>
        <n v="31.71"/>
        <n v="21.11"/>
        <n v="201.5"/>
        <n v="19"/>
        <n v="22.79"/>
        <n v="124.57"/>
        <n v="55.68"/>
        <n v="49.36"/>
        <n v="196.35"/>
        <n v="26.55"/>
        <n v="166.37"/>
        <n v="3.08"/>
        <n v="1.85"/>
        <n v="50.06"/>
        <n v="15.23"/>
        <n v="24.95"/>
        <n v="41.45"/>
        <n v="24.03"/>
        <n v="201.65"/>
        <n v="21.84"/>
        <n v="22.17"/>
        <n v="133.3"/>
        <n v="49.99"/>
        <n v="26.62"/>
        <n v="208.01"/>
        <n v="29.86"/>
        <n v="185.4"/>
        <n v="2.36"/>
        <n v="2.28"/>
        <n v="46.73"/>
        <n v="13.85"/>
        <n v="25.55"/>
        <n v="33.88"/>
        <n v="24.33"/>
        <n v="200.91"/>
        <n v="26.44"/>
        <n v="22.43"/>
        <n v="111.66"/>
        <n v="48.22"/>
        <n v="19.25"/>
        <n v="177.82"/>
        <n v="39.29"/>
        <n v="156.27"/>
        <n v="5.03"/>
        <n v="0.47"/>
        <n v="3.6"/>
        <n v="59.8"/>
        <n v="17.68"/>
        <n v="21.68"/>
        <n v="39.75"/>
        <n v="20.7"/>
        <n v="200.86"/>
        <n v="20.67"/>
        <n v="24.17"/>
        <n v="125.36"/>
        <n v="61.86"/>
        <n v="27.48"/>
        <n v="143.25"/>
        <n v="38.2"/>
        <n v="137.21"/>
        <n v="0.43"/>
        <n v="3.19"/>
        <n v="44.75"/>
        <n v="13.8"/>
        <n v="20.99"/>
        <n v="32.59"/>
        <n v="21.91"/>
        <n v="201.45"/>
        <n v="15.09"/>
        <n v="19.79"/>
        <n v="104.78"/>
        <n v="49.43"/>
        <n v="27.59"/>
        <n v="129.53"/>
        <n v="233.76"/>
        <n v="48.43"/>
        <n v="157.61"/>
        <n v="4.88"/>
        <n v="5.8"/>
        <n v="59.99"/>
        <n v="17.35"/>
        <n v="19.15"/>
        <n v="38.45"/>
        <n v="23.63"/>
        <n v="17.5"/>
        <n v="26.08"/>
        <n v="125.77"/>
        <n v="52.16"/>
        <n v="24.44"/>
        <n v="159.91"/>
        <n v="203.29"/>
        <n v="34.26"/>
        <n v="166.33"/>
        <n v="4.94"/>
        <n v="0.34"/>
        <n v="3.58"/>
        <n v="54.17"/>
        <n v="17.91"/>
        <n v="36.87"/>
        <n v="30.13"/>
        <n v="15.53"/>
        <n v="25.1"/>
        <n v="145.15"/>
        <n v="69.32"/>
        <n v="23.86"/>
        <n v="162.06"/>
        <n v="145.43"/>
        <n v="63.24"/>
        <n v="128.5"/>
        <n v="14.2"/>
        <n v="0.48"/>
        <n v="8.04"/>
        <n v="70.43"/>
        <n v="27.78"/>
        <n v="31.23"/>
        <n v="38.05"/>
        <n v="34.24"/>
        <n v="22.95"/>
        <n v="23.47"/>
        <n v="140.37"/>
        <n v="72.44"/>
        <n v="68"/>
        <n v="127.82"/>
        <n v="158.48"/>
        <n v="58.97"/>
        <n v="122.84"/>
        <n v="13.08"/>
        <n v="0.36"/>
        <n v="7.08"/>
        <n v="88.63"/>
        <n v="25.15"/>
        <n v="36"/>
        <n v="56.54"/>
        <n v="29.17"/>
        <n v="22.28"/>
        <n v="23.53"/>
        <n v="123.29"/>
        <n v="76.17"/>
        <n v="49.46"/>
        <n v="121.15"/>
        <n v="171.78"/>
        <n v="55.21"/>
        <n v="147.71"/>
        <n v="13.38"/>
        <n v="5.11"/>
        <n v="22.44"/>
        <n v="31.65"/>
        <n v="41.04"/>
        <n v="33.73"/>
        <n v="17.38"/>
        <n v="25.6"/>
        <n v="153.41"/>
        <n v="47.13"/>
        <n v="43.88"/>
        <n v="146.8"/>
        <n v="165.92"/>
        <n v="56.3"/>
        <n v="139.99"/>
        <n v="14.39"/>
        <n v="5.82"/>
        <n v="77.81"/>
        <n v="25.96"/>
        <n v="35.33"/>
        <n v="31.29"/>
        <n v="42.43"/>
        <n v="16.4"/>
        <n v="24.34"/>
        <n v="141.58"/>
        <n v="53.34"/>
        <n v="37.48"/>
        <n v="138.3"/>
        <n v="166.26"/>
        <n v="49.92"/>
        <n v="149.34"/>
        <n v="17.8"/>
        <n v="6.39"/>
        <n v="78.8"/>
        <n v="36.61"/>
        <n v="30.88"/>
        <n v="24.86"/>
        <n v="23.43"/>
        <n v="146.71"/>
        <n v="58.94"/>
        <n v="144.79"/>
        <n v="20.28"/>
        <n v="47.56"/>
        <n v="184.64"/>
        <n v="55.15"/>
        <n v="146.64"/>
        <n v="3.18"/>
        <n v="0.06"/>
        <n v="1.66"/>
        <n v="34.52"/>
        <n v="11.51"/>
        <n v="9.02"/>
        <n v="3.81"/>
        <n v="7.69"/>
        <n v="145.82"/>
        <n v="49.05"/>
        <n v="127.92"/>
        <n v="4.04"/>
        <n v="30.4"/>
        <n v="123.79"/>
        <n v="55.59"/>
        <n v="115.73"/>
        <n v="6.4"/>
        <n v="2"/>
        <n v="4.76"/>
        <n v="50.73"/>
        <n v="22.48"/>
        <n v="27.88"/>
        <n v="17.98"/>
        <n v="15.48"/>
        <n v="123.63"/>
        <n v="41.68"/>
        <n v="119.1"/>
        <n v="16.05"/>
        <n v="66.77"/>
        <n v="116.48"/>
        <n v="60.23"/>
        <n v="107.13"/>
        <n v="13.6"/>
        <n v="0.72"/>
        <n v="4.98"/>
        <n v="66.44"/>
        <n v="36.36"/>
        <n v="28.85"/>
        <n v="17.62"/>
        <n v="22.89"/>
        <n v="109.18"/>
        <n v="40.82"/>
        <n v="83.38"/>
        <n v="20.92"/>
        <n v="80.8"/>
        <n v="121.13"/>
        <n v="66.73"/>
        <n v="107.72"/>
        <n v="12.47"/>
        <n v="2.04"/>
        <n v="3.98"/>
        <n v="59.23"/>
        <n v="32.13"/>
        <n v="33.14"/>
        <n v="17.05"/>
        <n v="106.9"/>
        <n v="50.6"/>
        <n v="95.35"/>
        <n v="16.42"/>
        <n v="82.95"/>
        <n v="122.56"/>
        <n v="50.5"/>
        <n v="106.94"/>
        <n v="12.62"/>
        <n v="2.4"/>
        <n v="63.93"/>
        <n v="29.65"/>
        <n v="29.24"/>
        <n v="11.63"/>
        <n v="16.77"/>
        <n v="100.58"/>
        <n v="51.94"/>
        <n v="105.35"/>
        <n v="13.18"/>
        <n v="89"/>
        <n v="125.34"/>
        <n v="45.43"/>
        <n v="113.7"/>
        <n v="16.79"/>
        <n v="0.97"/>
        <n v="2.09"/>
        <n v="53.48"/>
        <n v="28.8"/>
        <n v="28.72"/>
        <n v="12.11"/>
        <n v="15.02"/>
        <n v="103.79"/>
        <n v="59.27"/>
        <n v="94.52"/>
        <n v="19.55"/>
        <n v="91.23"/>
        <n v="126.44"/>
        <n v="60.97"/>
        <n v="106.23"/>
        <n v="12.09"/>
        <n v="1.45"/>
        <n v="1.3"/>
        <n v="69.46"/>
        <n v="23.05"/>
        <n v="22.6"/>
        <n v="2.57"/>
        <n v="13.77"/>
        <n v="106.85"/>
        <n v="43.24"/>
        <n v="105.47"/>
        <n v="11.17"/>
        <n v="103.13"/>
        <n v="130.47"/>
        <n v="51.22"/>
        <n v="111.23"/>
        <n v="1.01"/>
        <n v="1.2"/>
        <n v="55.14"/>
        <n v="25.66"/>
        <n v="28.98"/>
        <n v="7.22"/>
        <n v="14.86"/>
        <n v="106.72"/>
        <n v="51.57"/>
        <n v="107.25"/>
        <n v="7.68"/>
        <n v="94.45"/>
        <n v="90.53"/>
        <n v="62.92"/>
        <n v="119.96"/>
        <n v="7.74"/>
        <n v="1.4"/>
        <n v="64.3"/>
        <n v="25.08"/>
        <n v="4.22"/>
        <n v="121.63"/>
        <n v="64.9"/>
        <n v="112.42"/>
        <n v="3.17"/>
        <n v="97.93"/>
        <n v="132.39"/>
        <n v="50.49"/>
        <n v="111.54"/>
        <n v="21.98"/>
        <n v="1.92"/>
        <n v="62.64"/>
        <n v="31.08"/>
        <n v="24.78"/>
        <n v="15.13"/>
        <n v="24.99"/>
        <n v="116.99"/>
        <n v="38.34"/>
        <n v="100.45"/>
        <n v="15.61"/>
        <n v="60.8"/>
        <n v="122.59"/>
        <n v="47.09"/>
        <n v="104.93"/>
        <n v="17.72"/>
        <n v="0.7"/>
        <n v="39.76"/>
        <n v="27.81"/>
        <n v="36.03"/>
        <n v="17.64"/>
        <n v="21.12"/>
        <n v="109.6"/>
        <n v="87.57"/>
        <n v="87.26"/>
        <n v="18.05"/>
        <n v="78.98"/>
        <n v="111.7"/>
        <n v="60.73"/>
        <n v="110.64"/>
        <n v="24.76"/>
        <n v="1.78"/>
        <n v="64.93"/>
        <n v="30.65"/>
        <n v="28.61"/>
        <n v="17.65"/>
        <n v="12.49"/>
        <n v="84.55"/>
        <n v="67.67"/>
        <n v="98.8"/>
        <n v="20"/>
        <n v="119.4"/>
        <n v="59.81"/>
        <n v="111.19"/>
        <n v="19.38"/>
        <n v="50.59"/>
        <n v="33.96"/>
        <n v="24.09"/>
        <n v="21.22"/>
        <n v="15.93"/>
        <n v="86.69"/>
        <n v="72.86"/>
        <n v="97.59"/>
        <n v="20.98"/>
        <n v="125.33"/>
        <n v="50.17"/>
        <n v="120.66"/>
        <n v="54.13"/>
        <n v="34.11"/>
        <n v="38.84"/>
        <n v="18.53"/>
        <n v="16.57"/>
        <n v="67.99"/>
        <n v="85.05"/>
        <n v="111.82"/>
        <n v="16.07"/>
        <n v="68.24"/>
        <n v="92.18"/>
        <n v="51.04"/>
        <n v="78.15"/>
        <n v="49.01"/>
        <n v="22.31"/>
        <n v="28.81"/>
        <n v="19.08"/>
        <n v="19.27"/>
        <n v="69.5"/>
        <n v="68.66"/>
        <n v="80.14"/>
        <n v="14.99"/>
        <n v="65.83"/>
        <n v="201.71"/>
        <n v="46.41"/>
        <n v="155.83"/>
        <n v="30.62"/>
        <n v="2.79"/>
        <n v="14.27"/>
        <n v="2.39"/>
        <n v="3.24"/>
        <n v="63.13"/>
        <n v="136.44"/>
        <n v="129.85"/>
        <n v="41.72"/>
        <n v="123.06"/>
        <n v="48.38"/>
        <n v="21.7"/>
        <n v="29.68"/>
        <n v="29.91"/>
        <n v="21.75"/>
        <n v="85.46"/>
        <n v="115.88"/>
        <n v="98.04"/>
        <n v="69.16"/>
        <n v="120.91"/>
        <n v="71.24"/>
        <n v="120.61"/>
        <n v="63.62"/>
        <n v="20.81"/>
        <n v="31.88"/>
        <n v="26.92"/>
        <n v="15.07"/>
        <n v="73.06"/>
        <n v="104.49"/>
        <n v="92.68"/>
        <n v="70.55"/>
        <n v="139.46"/>
        <n v="54.62"/>
        <n v="118.72"/>
        <n v="50.03"/>
        <n v="18.99"/>
        <n v="29.81"/>
        <n v="24.62"/>
        <n v="14.87"/>
        <n v="80.08"/>
        <n v="111.65"/>
        <n v="115.25"/>
        <n v="56.15"/>
        <n v="90.35"/>
        <n v="57.82"/>
        <n v="76.12"/>
        <n v="47.19"/>
        <n v="23.72"/>
        <n v="30.44"/>
        <n v="26.56"/>
        <n v="21.61"/>
        <n v="92.44"/>
        <n v="120.06"/>
        <n v="144.51"/>
        <n v="80.03"/>
        <n v="74.72"/>
        <n v="27.87"/>
        <n v="76.71"/>
        <n v="34.25"/>
        <n v="15.73"/>
        <n v="12.98"/>
        <n v="11.54"/>
        <n v="9.83"/>
        <n v="46.68"/>
        <n v="97.56"/>
        <n v="76.65"/>
        <n v="56.77"/>
        <n v="109.4"/>
        <n v="118.56"/>
        <n v="93.63"/>
        <n v="27.04"/>
        <n v="94.22"/>
        <n v="20.79"/>
        <n v="14"/>
        <n v="15.74"/>
        <n v="10.17"/>
        <n v="8.99"/>
        <n v="34.95"/>
        <n v="53.1"/>
        <n v="70.95"/>
        <n v="45.32"/>
        <n v="115.47"/>
        <n v="165.98"/>
        <n v="32.42"/>
        <n v="4.6"/>
        <n v="92.32"/>
        <n v="44.27"/>
        <n v="91.63"/>
        <n v="17.7"/>
        <n v="15.03"/>
        <n v="15.2"/>
        <n v="6.79"/>
        <n v="10.25"/>
        <n v="27.39"/>
        <n v="53.04"/>
        <n v="56.69"/>
        <n v="42.82"/>
        <n v="180.59"/>
        <n v="25.47"/>
        <n v="111.89"/>
        <n v="93.77"/>
        <n v="42.79"/>
        <n v="93.38"/>
        <n v="12.39"/>
        <n v="13.43"/>
        <n v="12.6"/>
        <n v="5.66"/>
        <n v="28.66"/>
        <n v="67.42"/>
        <n v="40.4"/>
        <n v="52.76"/>
        <n v="191.97"/>
        <n v="36.85"/>
        <n v="110.43"/>
        <n v="90.4"/>
        <n v="36.21"/>
        <n v="81.23"/>
        <n v="17.89"/>
        <n v="10.94"/>
        <n v="15"/>
        <n v="6.67"/>
        <n v="12.8"/>
        <n v="23.12"/>
        <n v="62.45"/>
        <n v="52.23"/>
        <n v="65.74"/>
        <n v="168.9"/>
        <n v="32.61"/>
        <n v="138.34"/>
        <n v="95.01"/>
        <n v="40.27"/>
        <n v="101.45"/>
        <n v="17.23"/>
        <n v="10.34"/>
        <n v="7.62"/>
        <n v="13.66"/>
        <n v="30.11"/>
        <n v="60.36"/>
        <n v="69.05"/>
        <n v="48.12"/>
        <n v="179.21"/>
        <n v="18.67"/>
        <n v="97.98"/>
        <n v="89.66"/>
        <n v="31.96"/>
        <n v="100.57"/>
        <n v="31.46"/>
        <n v="9.96"/>
        <n v="13.01"/>
        <n v="25.04"/>
        <n v="105.06"/>
        <n v="42.55"/>
        <n v="68.17"/>
        <n v="170.89"/>
        <n v="27.75"/>
        <n v="70.66"/>
        <n v="99.26"/>
        <n v="42.56"/>
        <n v="97.29"/>
        <n v="30.09"/>
        <n v="18.47"/>
        <n v="11.11"/>
        <n v="15.5"/>
        <n v="33.45"/>
        <n v="46.09"/>
        <n v="56.81"/>
        <n v="71.57"/>
        <n v="182.07"/>
        <n v="61.21"/>
        <n v="94.94"/>
        <n v="54.73"/>
        <n v="102.1"/>
        <n v="27.72"/>
        <n v="20.07"/>
        <n v="23.09"/>
        <n v="17.77"/>
        <n v="16.69"/>
        <n v="28.49"/>
        <n v="23.02"/>
        <n v="51.1"/>
        <n v="81.68"/>
        <n v="182.54"/>
        <n v="52.07"/>
        <m/>
      </sharedItems>
    </cacheField>
    <cacheField name="展现量" numFmtId="0">
      <sharedItems containsString="0" containsBlank="1" containsNumber="1" containsInteger="1" minValue="0" maxValue="30177" count="622">
        <n v="4803"/>
        <n v="46"/>
        <n v="55"/>
        <n v="157"/>
        <n v="4"/>
        <n v="13"/>
        <n v="64"/>
        <n v="10"/>
        <n v="5"/>
        <n v="53"/>
        <n v="39"/>
        <n v="2351"/>
        <n v="33"/>
        <n v="19"/>
        <n v="135"/>
        <n v="41"/>
        <n v="3527"/>
        <n v="591"/>
        <n v="6477"/>
        <n v="24"/>
        <n v="628"/>
        <n v="82"/>
        <n v="563"/>
        <n v="679"/>
        <n v="340"/>
        <n v="30177"/>
        <n v="218"/>
        <n v="445"/>
        <n v="2321"/>
        <n v="914"/>
        <n v="2956"/>
        <n v="3509"/>
        <n v="579"/>
        <n v="5117"/>
        <n v="1"/>
        <n v="886"/>
        <n v="180"/>
        <n v="675"/>
        <n v="630"/>
        <n v="791"/>
        <n v="26139"/>
        <n v="338"/>
        <n v="511"/>
        <n v="2056"/>
        <n v="1012"/>
        <n v="4171"/>
        <n v="2662"/>
        <n v="522"/>
        <n v="5992"/>
        <n v="2"/>
        <n v="36"/>
        <n v="928"/>
        <n v="521"/>
        <n v="1075"/>
        <n v="686"/>
        <n v="26709"/>
        <n v="359"/>
        <n v="345"/>
        <n v="2838"/>
        <n v="1306"/>
        <n v="1705"/>
        <n v="3365"/>
        <n v="1309"/>
        <n v="5811"/>
        <n v="99"/>
        <n v="88"/>
        <n v="964"/>
        <n v="358"/>
        <n v="1016"/>
        <n v="1301"/>
        <n v="26753"/>
        <n v="796"/>
        <n v="620"/>
        <n v="1389"/>
        <n v="1504"/>
        <n v="3434"/>
        <n v="926"/>
        <n v="6857"/>
        <n v="126"/>
        <n v="97"/>
        <n v="1013"/>
        <n v="416"/>
        <n v="983"/>
        <n v="1047"/>
        <n v="26141"/>
        <n v="768"/>
        <n v="3945"/>
        <n v="1211"/>
        <n v="650"/>
        <n v="3213"/>
        <n v="1219"/>
        <n v="6890"/>
        <n v="136"/>
        <n v="103"/>
        <n v="988"/>
        <n v="441"/>
        <n v="1117"/>
        <n v="1503"/>
        <n v="1132"/>
        <n v="26908"/>
        <n v="1071"/>
        <n v="601"/>
        <n v="2548"/>
        <n v="981"/>
        <n v="545"/>
        <n v="3265"/>
        <n v="1528"/>
        <n v="7109"/>
        <n v="299"/>
        <n v="223"/>
        <n v="1401"/>
        <n v="618"/>
        <n v="641"/>
        <n v="1476"/>
        <n v="1424"/>
        <n v="23921"/>
        <n v="1061"/>
        <n v="453"/>
        <n v="3287"/>
        <n v="1521"/>
        <n v="534"/>
        <n v="2200"/>
        <n v="1857"/>
        <n v="5792"/>
        <n v="158"/>
        <n v="142"/>
        <n v="1082"/>
        <n v="426"/>
        <n v="905"/>
        <n v="1322"/>
        <n v="1213"/>
        <n v="24215"/>
        <n v="702"/>
        <n v="541"/>
        <n v="2846"/>
        <n v="1263"/>
        <n v="405"/>
        <n v="5295"/>
        <n v="3129"/>
        <n v="2365"/>
        <n v="6250"/>
        <n v="279"/>
        <n v="9"/>
        <n v="221"/>
        <n v="1507"/>
        <n v="568"/>
        <n v="730"/>
        <n v="1332"/>
        <n v="1342"/>
        <n v="818"/>
        <n v="573"/>
        <n v="2667"/>
        <n v="1422"/>
        <n v="6979"/>
        <n v="2934"/>
        <n v="1234"/>
        <n v="6805"/>
        <n v="216"/>
        <n v="12"/>
        <n v="225"/>
        <n v="1090"/>
        <n v="581"/>
        <n v="499"/>
        <n v="1456"/>
        <n v="1377"/>
        <n v="637"/>
        <n v="537"/>
        <n v="3570"/>
        <n v="1434"/>
        <n v="617"/>
        <n v="4684"/>
        <n v="2817"/>
        <n v="2835"/>
        <n v="5954"/>
        <n v="43"/>
        <n v="517"/>
        <n v="1997"/>
        <n v="878"/>
        <n v="1224"/>
        <n v="1595"/>
        <n v="1338"/>
        <n v="1379"/>
        <n v="520"/>
        <n v="4599"/>
        <n v="2097"/>
        <n v="1777"/>
        <n v="4507"/>
        <n v="2709"/>
        <n v="2876"/>
        <n v="5286"/>
        <n v="714"/>
        <n v="25"/>
        <n v="525"/>
        <n v="2534"/>
        <n v="744"/>
        <n v="1490"/>
        <n v="2606"/>
        <n v="1351"/>
        <n v="0"/>
        <n v="1054"/>
        <n v="575"/>
        <n v="4355"/>
        <n v="2008"/>
        <n v="1202"/>
        <n v="4072"/>
        <n v="2971"/>
        <n v="2915"/>
        <n v="6699"/>
        <n v="696"/>
        <n v="20"/>
        <n v="439"/>
        <n v="1539"/>
        <n v="792"/>
        <n v="1540"/>
        <n v="1427"/>
        <n v="2224"/>
        <n v="952"/>
        <n v="619"/>
        <n v="5011"/>
        <n v="1445"/>
        <n v="1438"/>
        <n v="4801"/>
        <n v="2659"/>
        <n v="2863"/>
        <n v="6165"/>
        <n v="889"/>
        <n v="29"/>
        <n v="293"/>
        <n v="1788"/>
        <n v="864"/>
        <n v="1725"/>
        <n v="1164"/>
        <n v="2198"/>
        <n v="949"/>
        <n v="745"/>
        <n v="4945"/>
        <n v="1681"/>
        <n v="1210"/>
        <n v="4050"/>
        <n v="2560"/>
        <n v="6062"/>
        <n v="1229"/>
        <n v="56"/>
        <n v="294"/>
        <n v="1750"/>
        <n v="1099"/>
        <n v="1386"/>
        <n v="971"/>
        <n v="844"/>
        <n v="4759"/>
        <n v="2439"/>
        <n v="4484"/>
        <n v="811"/>
        <n v="2371"/>
        <n v="2982"/>
        <n v="2702"/>
        <n v="5944"/>
        <n v="263"/>
        <n v="117"/>
        <n v="982"/>
        <n v="462"/>
        <n v="700"/>
        <n v="264"/>
        <n v="230"/>
        <n v="4714"/>
        <n v="1545"/>
        <n v="3763"/>
        <n v="193"/>
        <n v="1315"/>
        <n v="2305"/>
        <n v="2286"/>
        <n v="4831"/>
        <n v="421"/>
        <n v="42"/>
        <n v="1348"/>
        <n v="749"/>
        <n v="1624"/>
        <n v="656"/>
        <n v="530"/>
        <n v="3726"/>
        <n v="1334"/>
        <n v="3234"/>
        <n v="585"/>
        <n v="3088"/>
        <n v="2723"/>
        <n v="5640"/>
        <n v="911"/>
        <n v="72"/>
        <n v="413"/>
        <n v="1749"/>
        <n v="1468"/>
        <n v="701"/>
        <n v="3978"/>
        <n v="2189"/>
        <n v="756"/>
        <n v="4391"/>
        <n v="2703"/>
        <n v="3356"/>
        <n v="5151"/>
        <n v="81"/>
        <n v="312"/>
        <n v="1597"/>
        <n v="1432"/>
        <n v="1742"/>
        <n v="741"/>
        <n v="716"/>
        <n v="3228"/>
        <n v="1546"/>
        <n v="2410"/>
        <n v="407"/>
        <n v="4540"/>
        <n v="3494"/>
        <n v="2322"/>
        <n v="5100"/>
        <n v="638"/>
        <n v="287"/>
        <n v="1614"/>
        <n v="1060"/>
        <n v="778"/>
        <n v="608"/>
        <n v="3525"/>
        <n v="1761"/>
        <n v="2647"/>
        <n v="4616"/>
        <n v="1950"/>
        <n v="2120"/>
        <n v="4779"/>
        <n v="900"/>
        <n v="32"/>
        <n v="150"/>
        <n v="868"/>
        <n v="1711"/>
        <n v="644"/>
        <n v="539"/>
        <n v="3296"/>
        <n v="1618"/>
        <n v="2525"/>
        <n v="574"/>
        <n v="6065"/>
        <n v="2845"/>
        <n v="2651"/>
        <n v="2137"/>
        <n v="804"/>
        <n v="1477"/>
        <n v="228"/>
        <n v="329"/>
        <n v="3126"/>
        <n v="1111"/>
        <n v="2886"/>
        <n v="385"/>
        <n v="8007"/>
        <n v="2577"/>
        <n v="4641"/>
        <n v="1488"/>
        <n v="932"/>
        <n v="315"/>
        <n v="350"/>
        <n v="4170"/>
        <n v="1085"/>
        <n v="2661"/>
        <n v="5706"/>
        <n v="2023"/>
        <n v="2478"/>
        <n v="4952"/>
        <n v="529"/>
        <n v="37"/>
        <n v="83"/>
        <n v="1410"/>
        <n v="697"/>
        <n v="1425"/>
        <n v="229"/>
        <n v="4586"/>
        <n v="1324"/>
        <n v="2988"/>
        <n v="154"/>
        <n v="5748"/>
        <n v="1767"/>
        <n v="2004"/>
        <n v="3476"/>
        <n v="1289"/>
        <n v="79"/>
        <n v="1233"/>
        <n v="1038"/>
        <n v="1079"/>
        <n v="477"/>
        <n v="718"/>
        <n v="4731"/>
        <n v="907"/>
        <n v="2774"/>
        <n v="3283"/>
        <n v="2580"/>
        <n v="2173"/>
        <n v="4547"/>
        <n v="1305"/>
        <n v="1042"/>
        <n v="974"/>
        <n v="1810"/>
        <n v="775"/>
        <n v="732"/>
        <n v="3954"/>
        <n v="2301"/>
        <n v="2486"/>
        <n v="687"/>
        <n v="2680"/>
        <n v="2825"/>
        <n v="5826"/>
        <n v="1600"/>
        <n v="75"/>
        <n v="2039"/>
        <n v="1070"/>
        <n v="1264"/>
        <n v="689"/>
        <n v="476"/>
        <n v="3634"/>
        <n v="2698"/>
        <n v="4744"/>
        <n v="2512"/>
        <n v="2765"/>
        <n v="5768"/>
        <n v="1095"/>
        <n v="1387"/>
        <n v="1355"/>
        <n v="979"/>
        <n v="2900"/>
        <n v="1813"/>
        <n v="3039"/>
        <n v="897"/>
        <n v="4722"/>
        <n v="2323"/>
        <n v="2244"/>
        <n v="5943"/>
        <n v="1171"/>
        <n v="1696"/>
        <n v="835"/>
        <n v="498"/>
        <n v="2456"/>
        <n v="2253"/>
        <n v="3091"/>
        <n v="3546"/>
        <n v="2382"/>
        <n v="2387"/>
        <n v="4226"/>
        <n v="1566"/>
        <n v="748"/>
        <n v="1100"/>
        <n v="961"/>
        <n v="707"/>
        <n v="3074"/>
        <n v="1865"/>
        <n v="2757"/>
        <n v="353"/>
        <n v="3470"/>
        <n v="3347"/>
        <n v="1794"/>
        <n v="6533"/>
        <n v="794"/>
        <n v="149"/>
        <n v="594"/>
        <n v="104"/>
        <n v="2327"/>
        <n v="3913"/>
        <n v="3403"/>
        <n v="2722"/>
        <n v="3186"/>
        <n v="1799"/>
        <n v="4625"/>
        <n v="799"/>
        <n v="1275"/>
        <n v="1329"/>
        <n v="690"/>
        <n v="3169"/>
        <n v="3140"/>
        <n v="2808"/>
        <n v="3596"/>
        <n v="2981"/>
        <n v="2761"/>
        <n v="4775"/>
        <n v="1508"/>
        <n v="721"/>
        <n v="1378"/>
        <n v="1022"/>
        <n v="596"/>
        <n v="2901"/>
        <n v="2764"/>
        <n v="3048"/>
        <n v="3630"/>
        <n v="3294"/>
        <n v="2309"/>
        <n v="4441"/>
        <n v="1097"/>
        <n v="599"/>
        <n v="1369"/>
        <n v="1039"/>
        <n v="311"/>
        <n v="3093"/>
        <n v="3112"/>
        <n v="3334"/>
        <n v="2522"/>
        <n v="1893"/>
        <n v="2378"/>
        <n v="3558"/>
        <n v="1078"/>
        <n v="772"/>
        <n v="1619"/>
        <n v="1101"/>
        <n v="4133"/>
        <n v="3633"/>
        <n v="4101"/>
        <n v="3460"/>
        <n v="8"/>
        <n v="1483"/>
        <n v="3145"/>
        <n v="832"/>
        <n v="432"/>
        <n v="786"/>
        <n v="490"/>
        <n v="172"/>
        <n v="2588"/>
        <n v="2598"/>
        <n v="1851"/>
        <n v="2594"/>
        <n v="4372"/>
        <n v="4917"/>
        <n v="2440"/>
        <n v="1232"/>
        <n v="4472"/>
        <n v="647"/>
        <n v="461"/>
        <n v="970"/>
        <n v="503"/>
        <n v="254"/>
        <n v="1318"/>
        <n v="1444"/>
        <n v="1648"/>
        <n v="2887"/>
        <n v="7397"/>
        <n v="8173"/>
        <n v="1748"/>
        <n v="268"/>
        <n v="1261"/>
        <n v="1535"/>
        <n v="3616"/>
        <n v="469"/>
        <n v="401"/>
        <n v="548"/>
        <n v="348"/>
        <n v="830"/>
        <n v="1443"/>
        <n v="2129"/>
        <n v="6880"/>
        <n v="954"/>
        <n v="4670"/>
        <n v="1951"/>
        <n v="3254"/>
        <n v="480"/>
        <n v="723"/>
        <n v="237"/>
        <n v="1420"/>
        <n v="1495"/>
        <n v="1015"/>
        <n v="2450"/>
        <n v="9370"/>
        <n v="4647"/>
        <n v="1563"/>
        <n v="4186"/>
        <n v="380"/>
        <n v="600"/>
        <n v="787"/>
        <n v="1195"/>
        <n v="3487"/>
        <n v="7870"/>
        <n v="1168"/>
        <n v="6329"/>
        <n v="1900"/>
        <n v="2105"/>
        <n v="2923"/>
        <n v="473"/>
        <n v="558"/>
        <n v="316"/>
        <n v="274"/>
        <n v="740"/>
        <n v="1455"/>
        <n v="1565"/>
        <n v="2154"/>
        <n v="7318"/>
        <n v="497"/>
        <n v="4235"/>
        <n v="1984"/>
        <n v="1697"/>
        <n v="5458"/>
        <n v="1223"/>
        <n v="836"/>
        <n v="328"/>
        <n v="313"/>
        <n v="996"/>
        <n v="2801"/>
        <n v="1394"/>
        <n v="3491"/>
        <n v="9534"/>
        <n v="989"/>
        <n v="3657"/>
        <n v="2053"/>
        <n v="4127"/>
        <n v="652"/>
        <n v="858"/>
        <n v="393"/>
        <n v="1025"/>
        <n v="1118"/>
        <n v="1772"/>
        <n v="4236"/>
        <n v="10020"/>
        <n v="3138"/>
        <n v="2658"/>
        <n v="5824"/>
        <n v="743"/>
        <n v="1040"/>
        <n v="513"/>
        <n v="5006"/>
        <n v="10695"/>
        <n v="1007"/>
        <n v="3012"/>
        <m/>
      </sharedItems>
    </cacheField>
    <cacheField name="点击量" numFmtId="0">
      <sharedItems containsString="0" containsBlank="1" containsNumber="1" containsInteger="1" minValue="0" maxValue="2436" count="285">
        <n v="232"/>
        <n v="2"/>
        <n v="3"/>
        <n v="12"/>
        <n v="1"/>
        <n v="5"/>
        <n v="0"/>
        <n v="6"/>
        <n v="236"/>
        <n v="16"/>
        <n v="187"/>
        <n v="69"/>
        <n v="426"/>
        <n v="82"/>
        <n v="17"/>
        <n v="52"/>
        <n v="22"/>
        <n v="2436"/>
        <n v="20"/>
        <n v="34"/>
        <n v="194"/>
        <n v="75"/>
        <n v="141"/>
        <n v="164"/>
        <n v="64"/>
        <n v="367"/>
        <n v="81"/>
        <n v="13"/>
        <n v="26"/>
        <n v="53"/>
        <n v="50"/>
        <n v="2130"/>
        <n v="29"/>
        <n v="47"/>
        <n v="168"/>
        <n v="86"/>
        <n v="140"/>
        <n v="170"/>
        <n v="45"/>
        <n v="425"/>
        <n v="2308"/>
        <n v="32"/>
        <n v="37"/>
        <n v="221"/>
        <n v="93"/>
        <n v="192"/>
        <n v="109"/>
        <n v="403"/>
        <n v="7"/>
        <n v="84"/>
        <n v="21"/>
        <n v="65"/>
        <n v="58"/>
        <n v="2063"/>
        <n v="44"/>
        <n v="212"/>
        <n v="87"/>
        <n v="67"/>
        <n v="178"/>
        <n v="88"/>
        <n v="480"/>
        <n v="10"/>
        <n v="89"/>
        <n v="42"/>
        <n v="95"/>
        <n v="59"/>
        <n v="2160"/>
        <n v="46"/>
        <n v="220"/>
        <n v="76"/>
        <n v="193"/>
        <n v="484"/>
        <n v="8"/>
        <n v="9"/>
        <n v="77"/>
        <n v="33"/>
        <n v="38"/>
        <n v="78"/>
        <n v="61"/>
        <n v="2123"/>
        <n v="63"/>
        <n v="68"/>
        <n v="31"/>
        <n v="143"/>
        <n v="113"/>
        <n v="455"/>
        <n v="107"/>
        <n v="40"/>
        <n v="56"/>
        <n v="54"/>
        <n v="206"/>
        <n v="36"/>
        <n v="116"/>
        <n v="118"/>
        <n v="354"/>
        <n v="15"/>
        <n v="83"/>
        <n v="30"/>
        <n v="55"/>
        <n v="2148"/>
        <n v="41"/>
        <n v="163"/>
        <n v="72"/>
        <n v="319"/>
        <n v="159"/>
        <n v="381"/>
        <n v="18"/>
        <n v="108"/>
        <n v="35"/>
        <n v="60"/>
        <n v="211"/>
        <n v="337"/>
        <n v="167"/>
        <n v="103"/>
        <n v="401"/>
        <n v="100"/>
        <n v="27"/>
        <n v="249"/>
        <n v="110"/>
        <n v="289"/>
        <n v="150"/>
        <n v="416"/>
        <n v="132"/>
        <n v="101"/>
        <n v="51"/>
        <n v="297"/>
        <n v="119"/>
        <n v="99"/>
        <n v="259"/>
        <n v="160"/>
        <n v="200"/>
        <n v="402"/>
        <n v="48"/>
        <n v="172"/>
        <n v="128"/>
        <n v="315"/>
        <n v="124"/>
        <n v="80"/>
        <n v="269"/>
        <n v="154"/>
        <n v="180"/>
        <n v="465"/>
        <n v="43"/>
        <n v="318"/>
        <n v="71"/>
        <n v="66"/>
        <n v="325"/>
        <n v="188"/>
        <n v="420"/>
        <n v="133"/>
        <n v="306"/>
        <n v="79"/>
        <n v="286"/>
        <n v="177"/>
        <n v="474"/>
        <n v="28"/>
        <n v="149"/>
        <n v="57"/>
        <n v="331"/>
        <n v="326"/>
        <n v="145"/>
        <n v="175"/>
        <n v="183"/>
        <n v="410"/>
        <n v="14"/>
        <n v="279"/>
        <n v="253"/>
        <n v="358"/>
        <n v="24"/>
        <n v="4"/>
        <n v="19"/>
        <n v="268"/>
        <n v="235"/>
        <n v="226"/>
        <n v="123"/>
        <n v="197"/>
        <n v="372"/>
        <n v="85"/>
        <n v="136"/>
        <n v="228"/>
        <n v="371"/>
        <n v="112"/>
        <n v="102"/>
        <n v="258"/>
        <n v="39"/>
        <n v="309"/>
        <n v="142"/>
        <n v="179"/>
        <n v="377"/>
        <n v="231"/>
        <n v="219"/>
        <n v="328"/>
        <n v="369"/>
        <n v="73"/>
        <n v="92"/>
        <n v="203"/>
        <n v="335"/>
        <n v="126"/>
        <n v="393"/>
        <n v="255"/>
        <n v="412"/>
        <n v="364"/>
        <n v="11"/>
        <n v="111"/>
        <n v="288"/>
        <n v="216"/>
        <n v="332"/>
        <n v="91"/>
        <n v="204"/>
        <n v="419"/>
        <n v="125"/>
        <n v="341"/>
        <n v="338"/>
        <n v="106"/>
        <n v="295"/>
        <n v="117"/>
        <n v="282"/>
        <n v="198"/>
        <n v="169"/>
        <n v="366"/>
        <n v="70"/>
        <n v="271"/>
        <n v="185"/>
        <n v="131"/>
        <n v="207"/>
        <n v="413"/>
        <n v="130"/>
        <n v="248"/>
        <n v="256"/>
        <n v="127"/>
        <n v="391"/>
        <n v="94"/>
        <n v="74"/>
        <n v="214"/>
        <n v="105"/>
        <n v="90"/>
        <n v="186"/>
        <n v="229"/>
        <n v="176"/>
        <n v="431"/>
        <n v="162"/>
        <n v="264"/>
        <n v="233"/>
        <n v="218"/>
        <n v="181"/>
        <n v="247"/>
        <n v="333"/>
        <n v="97"/>
        <n v="196"/>
        <n v="239"/>
        <n v="209"/>
        <n v="254"/>
        <n v="49"/>
        <n v="238"/>
        <n v="223"/>
        <n v="303"/>
        <n v="415"/>
        <n v="261"/>
        <n v="25"/>
        <n v="536"/>
        <n v="684"/>
        <n v="62"/>
        <n v="115"/>
        <n v="643"/>
        <n v="379"/>
        <n v="134"/>
        <n v="201"/>
        <n v="23"/>
        <n v="668"/>
        <n v="605"/>
        <n v="482"/>
        <n v="129"/>
        <n v="205"/>
        <n v="151"/>
        <n v="665"/>
        <n v="368"/>
        <n v="96"/>
        <n v="285"/>
        <n v="688"/>
        <n v="299"/>
        <n v="283"/>
        <n v="173"/>
        <n v="260"/>
        <n v="640"/>
        <m/>
      </sharedItems>
    </cacheField>
    <cacheField name="点击率" numFmtId="0">
      <sharedItems containsString="0" containsBlank="1" containsNumber="1" minValue="0" maxValue="0.4" count="410">
        <n v="0.0483"/>
        <n v="0.0435"/>
        <n v="0.0545"/>
        <n v="0.0764"/>
        <n v="0.25"/>
        <n v="0.0769"/>
        <n v="0.0781"/>
        <n v="0"/>
        <n v="0.4"/>
        <n v="0.1132"/>
        <n v="0.0256"/>
        <n v="0.1004"/>
        <n v="0.0303"/>
        <n v="0.1579"/>
        <n v="0.1185"/>
        <n v="0.0732"/>
        <n v="0.053"/>
        <n v="0.1168"/>
        <n v="0.0658"/>
        <n v="0.125"/>
        <n v="0.1306"/>
        <n v="0.0302"/>
        <n v="0.0766"/>
        <n v="0.0647"/>
        <n v="0.0807"/>
        <n v="0.0917"/>
        <n v="0.0836"/>
        <n v="0.0821"/>
        <n v="0.0477"/>
        <n v="0.0467"/>
        <n v="0.1105"/>
        <n v="0.0717"/>
        <n v="0.0488"/>
        <n v="0.0914"/>
        <n v="0.0722"/>
        <n v="0.0385"/>
        <n v="0.0841"/>
        <n v="0.0632"/>
        <n v="0.0815"/>
        <n v="0.0858"/>
        <n v="0.092"/>
        <n v="0.0817"/>
        <n v="0.085"/>
        <n v="0.0336"/>
        <n v="0.0639"/>
        <n v="0.0862"/>
        <n v="0.0709"/>
        <n v="0.0278"/>
        <n v="0.0884"/>
        <n v="0.0318"/>
        <n v="0.0499"/>
        <n v="0.0698"/>
        <n v="0.0685"/>
        <n v="0.0864"/>
        <n v="0.0891"/>
        <n v="0.1072"/>
        <n v="0.0779"/>
        <n v="0.0712"/>
        <n v="0.0481"/>
        <n v="0.0571"/>
        <n v="0.0833"/>
        <n v="0.0694"/>
        <n v="0.0795"/>
        <n v="0.0871"/>
        <n v="0.0587"/>
        <n v="0.0405"/>
        <n v="0.064"/>
        <n v="0.0446"/>
        <n v="0.0771"/>
        <n v="0.0553"/>
        <n v="0.0855"/>
        <n v="0.063"/>
        <n v="0.0626"/>
        <n v="0.0445"/>
        <n v="0.0518"/>
        <n v="0.095"/>
        <n v="0.07"/>
        <n v="0.0794"/>
        <n v="0.0879"/>
        <n v="0.0427"/>
        <n v="0.0557"/>
        <n v="0.0564"/>
        <n v="0.0826"/>
        <n v="0.0651"/>
        <n v="0.073"/>
        <n v="0.0558"/>
        <n v="0.0628"/>
        <n v="0.0523"/>
        <n v="0.0601"/>
        <n v="0.0702"/>
        <n v="0.0588"/>
        <n v="0.0874"/>
        <n v="0.0748"/>
        <n v="0.034"/>
        <n v="0.0519"/>
        <n v="0.0539"/>
        <n v="0.0789"/>
        <n v="0.0699"/>
        <n v="0.0693"/>
        <n v="0.0569"/>
        <n v="0.0438"/>
        <n v="0.074"/>
        <n v="0.0535"/>
        <n v="0.2"/>
        <n v="0.0762"/>
        <n v="0.0365"/>
        <n v="0.0528"/>
        <n v="0.1192"/>
        <n v="0.0627"/>
        <n v="0.0625"/>
        <n v="0.0674"/>
        <n v="0.0527"/>
        <n v="0.0635"/>
        <n v="0.0611"/>
        <n v="0.0949"/>
        <n v="0.0845"/>
        <n v="0.0767"/>
        <n v="0.0704"/>
        <n v="0.0522"/>
        <n v="0.0453"/>
        <n v="0.0887"/>
        <n v="0.0758"/>
        <n v="0.0573"/>
        <n v="0.057"/>
        <n v="0.0716"/>
        <n v="0.0602"/>
        <n v="0.0543"/>
        <n v="0.0672"/>
        <n v="0.061"/>
        <n v="0.0645"/>
        <n v="0.0995"/>
        <n v="0.0669"/>
        <n v="0.0479"/>
        <n v="0.0631"/>
        <n v="0.0562"/>
        <n v="0.1047"/>
        <n v="0.0791"/>
        <n v="0.0577"/>
        <n v="0.0726"/>
        <n v="0.0835"/>
        <n v="0.0589"/>
        <n v="0.0787"/>
        <n v="0.0711"/>
        <n v="0.0706"/>
        <n v="0.0541"/>
        <n v="0.0529"/>
        <n v="0.0738"/>
        <n v="0.108"/>
        <n v="0.0697"/>
        <n v="0.06"/>
        <n v="0.0617"/>
        <n v="0.0532"/>
        <n v="0.0744"/>
        <n v="0.0736"/>
        <n v="0.0465"/>
        <n v="0.0638"/>
        <n v="0.0661"/>
        <n v="0.0683"/>
        <n v="0.0498"/>
        <n v="0.0514"/>
        <n v="0.0755"/>
        <n v="0.0399"/>
        <n v="0.0981"/>
        <n v="0.0646"/>
        <n v="0.0567"/>
        <n v="0.0575"/>
        <n v="0.0591"/>
        <n v="0.0695"/>
        <n v="0.076"/>
        <n v="0.04"/>
        <n v="0.0552"/>
        <n v="0.0679"/>
        <n v="0.0753"/>
        <n v="0.051"/>
        <n v="0.0491"/>
        <n v="0.0644"/>
        <n v="0.0922"/>
        <n v="0.0723"/>
        <n v="0.0618"/>
        <n v="0.0666"/>
        <n v="0.0478"/>
        <n v="0.0656"/>
        <n v="0.039"/>
        <n v="0.0808"/>
        <n v="0.0459"/>
        <n v="0.0677"/>
        <n v="0.0657"/>
        <n v="0.0681"/>
        <n v="0.0861"/>
        <n v="0.0576"/>
        <n v="0.0605"/>
        <n v="0.0464"/>
        <n v="0.0619"/>
        <n v="0.047"/>
        <n v="0.043"/>
        <n v="0.0691"/>
        <n v="0.0951"/>
        <n v="0.0782"/>
        <n v="0.0578"/>
        <n v="0.0357"/>
        <n v="0.0952"/>
        <n v="0.0851"/>
        <n v="0.081"/>
        <n v="0.0742"/>
        <n v="0.0675"/>
        <n v="0.0696"/>
        <n v="0.0406"/>
        <n v="0.0727"/>
        <n v="0.0506"/>
        <n v="0.0612"/>
        <n v="0.069"/>
        <n v="0.1"/>
        <n v="0.0703"/>
        <n v="0.0606"/>
        <n v="0.0568"/>
        <n v="0.0652"/>
        <n v="0.0592"/>
        <n v="0.0511"/>
        <n v="0.0466"/>
        <n v="0.0822"/>
        <n v="0.0741"/>
        <n v="0.0852"/>
        <n v="0.0749"/>
        <n v="0.0774"/>
        <n v="0.0542"/>
        <n v="0.0777"/>
        <n v="0.066"/>
        <n v="0.0719"/>
        <n v="0.0502"/>
        <n v="0.0581"/>
        <n v="0.0485"/>
        <n v="0.0593"/>
        <n v="0.0417"/>
        <n v="0.0533"/>
        <n v="0.0579"/>
        <n v="0.0636"/>
        <n v="0.0544"/>
        <n v="0.0763"/>
        <n v="0.0701"/>
        <n v="0.0503"/>
        <n v="0.072"/>
        <n v="0.0609"/>
        <n v="0.058"/>
        <n v="0.0586"/>
        <n v="0.0517"/>
        <n v="0.0799"/>
        <n v="0.055"/>
        <n v="0.0797"/>
        <n v="0.0958"/>
        <n v="0.0739"/>
        <n v="0.0705"/>
        <n v="0.0418"/>
        <n v="0.0818"/>
        <n v="0.0489"/>
        <n v="0.0501"/>
        <n v="0.0526"/>
        <n v="0.0655"/>
        <n v="0.0471"/>
        <n v="0.0827"/>
        <n v="0.0563"/>
        <n v="0.0682"/>
        <n v="0.0772"/>
        <n v="0.0667"/>
        <n v="0.0938"/>
        <n v="0.0829"/>
        <n v="0.052"/>
        <n v="0.0786"/>
        <n v="0.0804"/>
        <n v="0.0443"/>
        <n v="0.08"/>
        <n v="0.0819"/>
        <n v="0.1515"/>
        <n v="0.1389"/>
        <n v="0.0784"/>
        <n v="0.0582"/>
        <n v="0.0614"/>
        <n v="0.1033"/>
        <n v="0.0816"/>
        <n v="0.079"/>
        <n v="0.0883"/>
        <n v="0.0515"/>
        <n v="0.045"/>
        <n v="0.0842"/>
        <n v="0.1006"/>
        <n v="0.1341"/>
        <n v="0.0746"/>
        <n v="0.0761"/>
        <n v="0.1079"/>
        <n v="0.12"/>
        <n v="0.0802"/>
        <n v="0.0812"/>
        <n v="0.0823"/>
        <n v="0.0846"/>
        <n v="0.1622"/>
        <n v="0.1205"/>
        <n v="0.109"/>
        <n v="0.0759"/>
        <n v="0.0876"/>
        <n v="0.0756"/>
        <n v="0.0909"/>
        <n v="0.0813"/>
        <n v="0.0849"/>
        <n v="0.0596"/>
        <n v="0.065"/>
        <n v="0.0603"/>
        <n v="0.0554"/>
        <n v="0.0778"/>
        <n v="0.0805"/>
        <n v="0.0641"/>
        <n v="0.0642"/>
        <n v="0.0613"/>
        <n v="0.0733"/>
        <n v="0.0725"/>
        <n v="0.0798"/>
        <n v="0.054"/>
        <n v="0.0745"/>
        <n v="0.0678"/>
        <n v="0.0648"/>
        <n v="0.0743"/>
        <n v="0.0688"/>
        <n v="0.0707"/>
        <n v="0.0574"/>
        <n v="0.078"/>
        <n v="0.0616"/>
        <n v="0.0754"/>
        <n v="0.0783"/>
        <n v="0.0729"/>
        <n v="0.0751"/>
        <n v="0.0623"/>
        <n v="0.0378"/>
        <n v="0.0775"/>
        <n v="0.09"/>
        <n v="0.1076"/>
        <n v="0.1042"/>
        <n v="0.0882"/>
        <n v="0.0872"/>
        <n v="0.101"/>
        <n v="0.0714"/>
        <n v="0.0962"/>
        <n v="0.0345"/>
        <n v="0.0788"/>
        <n v="0.0662"/>
        <n v="0.0396"/>
        <n v="0.0895"/>
        <n v="0.0929"/>
        <n v="0.0793"/>
        <n v="0.0676"/>
        <n v="0.0413"/>
        <n v="0.0902"/>
        <n v="0.1002"/>
        <n v="0.1125"/>
        <n v="0.0433"/>
        <n v="0.0881"/>
        <n v="0.0452"/>
        <n v="0.0747"/>
        <n v="0.1088"/>
        <n v="0.1279"/>
        <n v="0.046"/>
        <n v="0.0713"/>
        <n v="0.0838"/>
        <n v="0.0439"/>
        <n v="0.0584"/>
        <n v="0.0556"/>
        <n v="0.0911"/>
        <n v="0.0984"/>
        <n v="0.0495"/>
        <n v="0.0837"/>
        <n v="0.0492"/>
        <n v="0.097"/>
        <n v="0.0925"/>
        <n v="0.0803"/>
        <n v="0.1096"/>
        <n v="0.0615"/>
        <n v="0.0935"/>
        <n v="0.0566"/>
        <n v="0.0508"/>
        <n v="0.0687"/>
        <n v="0.0928"/>
        <n v="0.0444"/>
        <n v="0.0476"/>
        <n v="0.0547"/>
        <n v="0.0654"/>
        <n v="0.0947"/>
        <n v="0.0583"/>
        <n v="0.1345"/>
        <n v="0.0686"/>
        <n v="0.0912"/>
        <n v="0.0585"/>
        <n v="0.0442"/>
        <n v="0.0868"/>
        <n v="0.0663"/>
        <n v="0.0728"/>
        <n v="0.135"/>
        <n v="0.0905"/>
        <n v="0.0825"/>
        <n v="0.0869"/>
        <n v="0.0398"/>
        <n v="0.049"/>
        <n v="0.1022"/>
        <n v="0.0624"/>
        <n v="0.0387"/>
        <n v="0.0752"/>
        <n v="0.1018"/>
        <n v="0.0796"/>
        <n v="0.0621"/>
        <n v="0.0832"/>
        <n v="0.0384"/>
        <n v="0.0531"/>
        <n v="0.0598"/>
        <m/>
      </sharedItems>
    </cacheField>
    <cacheField name="平均点击成本" numFmtId="0">
      <sharedItems containsString="0" containsBlank="1" containsNumber="1" minValue="0" maxValue="1.49" count="102">
        <n v="0.96"/>
        <n v="0.66"/>
        <n v="0.35"/>
        <n v="0.15"/>
        <n v="0.18"/>
        <n v="0.05"/>
        <n v="0.46"/>
        <n v="0"/>
        <n v="0.1"/>
        <n v="0.32"/>
        <n v="0.07"/>
        <n v="0.49"/>
        <n v="0.25"/>
        <n v="1.31"/>
        <n v="0.2"/>
        <n v="0.45"/>
        <n v="0.04"/>
        <n v="0.42"/>
        <n v="0.62"/>
        <n v="0.34"/>
        <n v="0.24"/>
        <n v="0.08"/>
        <n v="0.38"/>
        <n v="0.44"/>
        <n v="0.48"/>
        <n v="1.39"/>
        <n v="0.31"/>
        <n v="0.13"/>
        <n v="0.22"/>
        <n v="0.54"/>
        <n v="0.4"/>
        <n v="0.65"/>
        <n v="0.47"/>
        <n v="0.36"/>
        <n v="0.09"/>
        <n v="0.43"/>
        <n v="0.61"/>
        <n v="1.27"/>
        <n v="0.28"/>
        <n v="0.51"/>
        <n v="0.63"/>
        <n v="0.39"/>
        <n v="0.72"/>
        <n v="1.06"/>
        <n v="0.23"/>
        <n v="0.58"/>
        <n v="0.52"/>
        <n v="0.59"/>
        <n v="0.64"/>
        <n v="0.74"/>
        <n v="1.1"/>
        <n v="0.3"/>
        <n v="0.26"/>
        <n v="0.56"/>
        <n v="0.41"/>
        <n v="0.78"/>
        <n v="1.08"/>
        <n v="0.67"/>
        <n v="0.53"/>
        <n v="0.71"/>
        <n v="1.24"/>
        <n v="0.21"/>
        <n v="0.37"/>
        <n v="0.76"/>
        <n v="1.23"/>
        <n v="0.27"/>
        <n v="0.69"/>
        <n v="0.95"/>
        <n v="1.38"/>
        <n v="0.55"/>
        <n v="0.6"/>
        <n v="1.22"/>
        <n v="0.33"/>
        <n v="0.29"/>
        <n v="0.97"/>
        <n v="0.99"/>
        <n v="1.12"/>
        <n v="1.04"/>
        <n v="0.68"/>
        <n v="0.94"/>
        <n v="0.06"/>
        <n v="0.5"/>
        <n v="0.83"/>
        <n v="0.89"/>
        <n v="0.86"/>
        <n v="1"/>
        <n v="0.11"/>
        <n v="0.17"/>
        <n v="0.12"/>
        <n v="1.25"/>
        <n v="0.57"/>
        <n v="0.85"/>
        <n v="1.13"/>
        <n v="1.02"/>
        <n v="1.15"/>
        <n v="1.18"/>
        <n v="1.03"/>
        <n v="1.14"/>
        <n v="1.49"/>
        <n v="1.2"/>
        <n v="0.93"/>
        <m/>
      </sharedItems>
    </cacheField>
    <cacheField name="平均千次展示费用" numFmtId="0">
      <sharedItems containsString="0" containsBlank="1" containsNumber="1" minValue="0" maxValue="86" count="628">
        <n v="46.33"/>
        <n v="28.48"/>
        <n v="19.09"/>
        <n v="11.21"/>
        <n v="45"/>
        <n v="3.85"/>
        <n v="35.94"/>
        <n v="0"/>
        <n v="42"/>
        <n v="35.66"/>
        <n v="11.79"/>
        <n v="7.18"/>
        <n v="14.85"/>
        <n v="38.95"/>
        <n v="29.63"/>
        <n v="36.1"/>
        <n v="69.66"/>
        <n v="23.13"/>
        <n v="29.66"/>
        <n v="4.58"/>
        <n v="45.13"/>
        <n v="30.61"/>
        <n v="18.69"/>
        <n v="26.13"/>
        <n v="15.35"/>
        <n v="6.65"/>
        <n v="22.52"/>
        <n v="29.03"/>
        <n v="36.7"/>
        <n v="39.03"/>
        <n v="11.75"/>
        <n v="65.05"/>
        <n v="34.58"/>
        <n v="33.34"/>
        <n v="10"/>
        <n v="10.73"/>
        <n v="48.92"/>
        <n v="29"/>
        <n v="25.1"/>
        <n v="39.43"/>
        <n v="22.74"/>
        <n v="7.7"/>
        <n v="36.8"/>
        <n v="39.71"/>
        <n v="49.56"/>
        <n v="51.49"/>
        <n v="20.6"/>
        <n v="80.96"/>
        <n v="27.39"/>
        <n v="29.89"/>
        <n v="7.78"/>
        <n v="45.29"/>
        <n v="13.5"/>
        <n v="31.27"/>
        <n v="29.23"/>
        <n v="23.28"/>
        <n v="7.52"/>
        <n v="34.99"/>
        <n v="49.04"/>
        <n v="48.62"/>
        <n v="47.34"/>
        <n v="34.47"/>
        <n v="60.33"/>
        <n v="27.06"/>
        <n v="27.36"/>
        <n v="8.59"/>
        <n v="17.95"/>
        <n v="50.65"/>
        <n v="30.45"/>
        <n v="25.12"/>
        <n v="31.21"/>
        <n v="16.23"/>
        <n v="7.53"/>
        <n v="23.87"/>
        <n v="36.76"/>
        <n v="37.02"/>
        <n v="40.09"/>
        <n v="32.82"/>
        <n v="57.18"/>
        <n v="28.67"/>
        <n v="24.26"/>
        <n v="24.44"/>
        <n v="19.07"/>
        <n v="49.42"/>
        <n v="36.61"/>
        <n v="25.38"/>
        <n v="24.31"/>
        <n v="22.95"/>
        <n v="7.71"/>
        <n v="28.44"/>
        <n v="35.19"/>
        <n v="33.79"/>
        <n v="41.28"/>
        <n v="40.95"/>
        <n v="64.74"/>
        <n v="24.5"/>
        <n v="26.91"/>
        <n v="17.35"/>
        <n v="22.14"/>
        <n v="47.3"/>
        <n v="31.41"/>
        <n v="22.87"/>
        <n v="22.54"/>
        <n v="21.49"/>
        <n v="7.47"/>
        <n v="24.69"/>
        <n v="37.32"/>
        <n v="43.82"/>
        <n v="49.15"/>
        <n v="35.32"/>
        <n v="54.46"/>
        <n v="25.71"/>
        <n v="21.98"/>
        <n v="16.82"/>
        <n v="47"/>
        <n v="16.14"/>
        <n v="42.68"/>
        <n v="28.61"/>
        <n v="33.82"/>
        <n v="26.93"/>
        <n v="14.54"/>
        <n v="8.4"/>
        <n v="19.48"/>
        <n v="53.36"/>
        <n v="38.14"/>
        <n v="40.67"/>
        <n v="51.46"/>
        <n v="65.11"/>
        <n v="20.57"/>
        <n v="23.69"/>
        <n v="33.04"/>
        <n v="86"/>
        <n v="22.46"/>
        <n v="41.36"/>
        <n v="32.39"/>
        <n v="23.19"/>
        <n v="24.65"/>
        <n v="18.06"/>
        <n v="8.32"/>
        <n v="21.5"/>
        <n v="36.58"/>
        <n v="36.82"/>
        <n v="39.14"/>
        <n v="68.12"/>
        <n v="24.46"/>
        <n v="74.71"/>
        <n v="20.48"/>
        <n v="25.22"/>
        <n v="17.49"/>
        <n v="26.24"/>
        <n v="39.81"/>
        <n v="30.55"/>
        <n v="26.23"/>
        <n v="28.87"/>
        <n v="17.61"/>
        <n v="21.39"/>
        <n v="45.51"/>
        <n v="47.16"/>
        <n v="36.68"/>
        <n v="55.42"/>
        <n v="22.91"/>
        <n v="69.29"/>
        <n v="27.76"/>
        <n v="28.33"/>
        <n v="15.91"/>
        <n v="49.7"/>
        <n v="34.46"/>
        <n v="35.89"/>
        <n v="25.32"/>
        <n v="21.88"/>
        <n v="24.38"/>
        <n v="46.74"/>
        <n v="40.66"/>
        <n v="48.34"/>
        <n v="38.67"/>
        <n v="34.6"/>
        <n v="51.63"/>
        <n v="22.31"/>
        <n v="21.58"/>
        <n v="20.91"/>
        <n v="11.16"/>
        <n v="15.55"/>
        <n v="35.27"/>
        <n v="31.64"/>
        <n v="25.51"/>
        <n v="23.86"/>
        <n v="25.59"/>
        <n v="16.64"/>
        <n v="30.52"/>
        <n v="34.54"/>
        <n v="38.27"/>
        <n v="28.36"/>
        <n v="58.5"/>
        <n v="20.5"/>
        <n v="23.24"/>
        <n v="18.32"/>
        <n v="14.4"/>
        <n v="13.49"/>
        <n v="34.98"/>
        <n v="33.8"/>
        <n v="24.16"/>
        <n v="21.7"/>
        <n v="21.59"/>
        <n v="21.14"/>
        <n v="40.92"/>
        <n v="28.31"/>
        <n v="37.93"/>
        <n v="41.15"/>
        <n v="29.75"/>
        <n v="57.82"/>
        <n v="18.94"/>
        <n v="22.05"/>
        <n v="19.22"/>
        <n v="11.64"/>
        <n v="35.87"/>
        <n v="20.55"/>
        <n v="28.76"/>
        <n v="15.17"/>
        <n v="18.26"/>
        <n v="32.62"/>
        <n v="30.51"/>
        <n v="30.58"/>
        <n v="62.4"/>
        <n v="19.66"/>
        <n v="22.71"/>
        <n v="16.19"/>
        <n v="19.86"/>
        <n v="43.52"/>
        <n v="30.05"/>
        <n v="26.88"/>
        <n v="19.3"/>
        <n v="17.28"/>
        <n v="32.67"/>
        <n v="28.63"/>
        <n v="31.73"/>
        <n v="30.98"/>
        <n v="34.15"/>
        <n v="64.95"/>
        <n v="27.92"/>
        <n v="24.64"/>
        <n v="14.48"/>
        <n v="8.39"/>
        <n v="21.73"/>
        <n v="45.03"/>
        <n v="33.31"/>
        <n v="22.28"/>
        <n v="25.6"/>
        <n v="30.83"/>
        <n v="24.17"/>
        <n v="32.29"/>
        <n v="25.01"/>
        <n v="20.06"/>
        <n v="61.92"/>
        <n v="20.41"/>
        <n v="24.67"/>
        <n v="12.09"/>
        <n v="6"/>
        <n v="14.19"/>
        <n v="35.15"/>
        <n v="24.91"/>
        <n v="12.89"/>
        <n v="14.43"/>
        <n v="33.43"/>
        <n v="30.93"/>
        <n v="31.75"/>
        <n v="33.99"/>
        <n v="20.93"/>
        <n v="23.12"/>
        <n v="53.7"/>
        <n v="24.32"/>
        <n v="23.96"/>
        <n v="15.2"/>
        <n v="47.62"/>
        <n v="21.35"/>
        <n v="37.63"/>
        <n v="30.01"/>
        <n v="17.17"/>
        <n v="27.41"/>
        <n v="29.21"/>
        <n v="33.18"/>
        <n v="31.24"/>
        <n v="36.83"/>
        <n v="27.44"/>
        <n v="21.62"/>
        <n v="45.97"/>
        <n v="22.12"/>
        <n v="18.99"/>
        <n v="14.93"/>
        <n v="12.06"/>
        <n v="37.99"/>
        <n v="24.77"/>
        <n v="20.26"/>
        <n v="25.14"/>
        <n v="39.4"/>
        <n v="27.45"/>
        <n v="33.65"/>
        <n v="38.09"/>
        <n v="27.67"/>
        <n v="18.4"/>
        <n v="44.81"/>
        <n v="19.88"/>
        <n v="17.76"/>
        <n v="25.19"/>
        <n v="12.76"/>
        <n v="37.09"/>
        <n v="22.44"/>
        <n v="19.02"/>
        <n v="23.81"/>
        <n v="33.12"/>
        <n v="32.73"/>
        <n v="39.56"/>
        <n v="40.34"/>
        <n v="18.27"/>
        <n v="35.08"/>
        <n v="21.75"/>
        <n v="20.97"/>
        <n v="19.78"/>
        <n v="8.36"/>
        <n v="39.61"/>
        <n v="27.97"/>
        <n v="18.12"/>
        <n v="14.95"/>
        <n v="27.58"/>
        <n v="28.53"/>
        <n v="29.49"/>
        <n v="39.8"/>
        <n v="23.2"/>
        <n v="19.28"/>
        <n v="64.28"/>
        <n v="21.43"/>
        <n v="23.79"/>
        <n v="18.66"/>
        <n v="30.31"/>
        <n v="13.93"/>
        <n v="16.79"/>
        <n v="18.8"/>
        <n v="27.87"/>
        <n v="31.49"/>
        <n v="36.63"/>
        <n v="37.43"/>
        <n v="34.06"/>
        <n v="15.04"/>
        <n v="44.44"/>
        <n v="23"/>
        <n v="22.13"/>
        <n v="19.59"/>
        <n v="43.94"/>
        <n v="32.5"/>
        <n v="15.3"/>
        <n v="11.27"/>
        <n v="41.85"/>
        <n v="34.18"/>
        <n v="38.92"/>
        <n v="36.55"/>
        <n v="29.01"/>
        <n v="12.88"/>
        <n v="50.63"/>
        <n v="23.97"/>
        <n v="28.1"/>
        <n v="25.9"/>
        <n v="14.63"/>
        <n v="37.06"/>
        <n v="27.53"/>
        <n v="25.94"/>
        <n v="22.92"/>
        <n v="42.46"/>
        <n v="47.53"/>
        <n v="40.3"/>
        <n v="24.62"/>
        <n v="16.55"/>
        <n v="44.75"/>
        <n v="25.39"/>
        <n v="24.22"/>
        <n v="37.84"/>
        <n v="17.83"/>
        <n v="45.6"/>
        <n v="35.98"/>
        <n v="20.25"/>
        <n v="8.86"/>
        <n v="18.43"/>
        <n v="26.52"/>
        <n v="49.02"/>
        <n v="37.62"/>
        <n v="20.58"/>
        <n v="17.04"/>
        <n v="74.92"/>
        <n v="32.09"/>
        <n v="17.05"/>
        <n v="24.3"/>
        <n v="50.8"/>
        <n v="29.94"/>
        <n v="22.97"/>
        <n v="31.72"/>
        <n v="34.81"/>
        <n v="24.73"/>
        <n v="42.27"/>
        <n v="36.21"/>
        <n v="26.96"/>
        <n v="18.52"/>
        <n v="47.52"/>
        <n v="21.67"/>
        <n v="23.08"/>
        <n v="13.58"/>
        <n v="12.73"/>
        <n v="38.16"/>
        <n v="28.55"/>
        <n v="19.91"/>
        <n v="22.76"/>
        <n v="28.85"/>
        <n v="27.72"/>
        <n v="38.06"/>
        <n v="35.1"/>
        <n v="26.27"/>
        <n v="17.99"/>
        <n v="41.68"/>
        <n v="15.48"/>
        <n v="23.73"/>
        <n v="31.84"/>
        <n v="28.64"/>
        <n v="22.63"/>
        <n v="25.62"/>
        <n v="23.27"/>
        <n v="33.7"/>
        <n v="36.62"/>
        <n v="15.27"/>
        <n v="21.63"/>
        <n v="17.7"/>
        <n v="36.47"/>
        <n v="25.06"/>
        <n v="22.41"/>
        <n v="21.68"/>
        <n v="26.2"/>
        <n v="40.19"/>
        <n v="32.11"/>
        <n v="23.39"/>
        <n v="17.11"/>
        <n v="53.95"/>
        <n v="22.36"/>
        <n v="20.3"/>
        <n v="39.25"/>
        <n v="29.13"/>
        <n v="22.9"/>
        <n v="22.19"/>
        <n v="33.27"/>
        <n v="27.68"/>
        <n v="37.75"/>
        <n v="36.18"/>
        <n v="26.05"/>
        <n v="19.24"/>
        <n v="38.7"/>
        <n v="21.38"/>
        <n v="18.49"/>
        <n v="31.3"/>
        <n v="29.83"/>
        <n v="26.19"/>
        <n v="19.85"/>
        <n v="27.26"/>
        <n v="22.61"/>
        <n v="29.07"/>
        <n v="18.97"/>
        <n v="60.27"/>
        <n v="25.87"/>
        <n v="23.85"/>
        <n v="38.56"/>
        <n v="18.72"/>
        <n v="24.02"/>
        <n v="8.13"/>
        <n v="31.15"/>
        <n v="27.13"/>
        <n v="34.87"/>
        <n v="34.01"/>
        <n v="40.76"/>
        <n v="26.61"/>
        <n v="27.16"/>
        <n v="22.51"/>
        <n v="31.52"/>
        <n v="26.97"/>
        <n v="36.9"/>
        <n v="34.91"/>
        <n v="19.23"/>
        <n v="40.56"/>
        <n v="25.8"/>
        <n v="25.26"/>
        <n v="42.19"/>
        <n v="28.86"/>
        <n v="26.34"/>
        <n v="25.29"/>
        <n v="25.18"/>
        <n v="37.8"/>
        <n v="30.41"/>
        <n v="19.44"/>
        <n v="42.34"/>
        <n v="23.66"/>
        <n v="26.73"/>
        <n v="45.61"/>
        <n v="31.7"/>
        <n v="21.78"/>
        <n v="23.7"/>
        <n v="47.81"/>
        <n v="25.89"/>
        <n v="35.88"/>
        <n v="34.57"/>
        <n v="22.26"/>
        <n v="47.73"/>
        <n v="43.78"/>
        <n v="30.73"/>
        <n v="24.12"/>
        <n v="34.85"/>
        <n v="22.37"/>
        <n v="33.05"/>
        <n v="35.24"/>
        <n v="16.25"/>
        <n v="50.38"/>
        <n v="22.77"/>
        <n v="24.39"/>
        <n v="41.17"/>
        <n v="36.41"/>
        <n v="16.51"/>
        <n v="23.55"/>
        <n v="57.15"/>
        <n v="18.04"/>
        <n v="37.55"/>
        <n v="41.41"/>
        <n v="21.89"/>
        <n v="25.02"/>
        <n v="24.11"/>
        <n v="60.84"/>
        <n v="21.95"/>
        <n v="21.07"/>
        <n v="32.13"/>
        <n v="30.37"/>
        <n v="20.22"/>
        <n v="35.39"/>
        <n v="36.77"/>
        <n v="43.05"/>
        <n v="15.7"/>
        <n v="15.61"/>
        <n v="20.31"/>
        <n v="18.55"/>
        <n v="17.16"/>
        <n v="73.21"/>
        <n v="28.84"/>
        <n v="25.34"/>
        <n v="37.74"/>
        <n v="37.48"/>
        <n v="27.74"/>
        <n v="19.51"/>
        <n v="44.96"/>
        <n v="33"/>
        <n v="51.9"/>
        <n v="39.29"/>
        <n v="20.11"/>
        <n v="26.25"/>
        <n v="26.7"/>
        <n v="61.09"/>
        <n v="21.93"/>
        <n v="28.7"/>
        <n v="25.81"/>
        <n v="17.43"/>
        <n v="19.72"/>
        <n v="20.18"/>
        <n v="45.1"/>
        <n v="21.53"/>
        <n v="20.49"/>
        <n v="31.47"/>
        <n v="23.76"/>
        <n v="58.89"/>
        <n v="23.17"/>
        <n v="19.41"/>
        <n v="43.32"/>
        <n v="28.79"/>
        <n v="25"/>
        <n v="57.4"/>
        <n v="29.38"/>
        <n v="43.71"/>
        <n v="18.85"/>
        <n v="21.46"/>
        <n v="21.86"/>
        <n v="50.01"/>
        <n v="19.13"/>
        <n v="34.71"/>
        <n v="36.43"/>
        <n v="33.25"/>
        <n v="24.07"/>
        <n v="49.85"/>
        <n v="40.69"/>
        <n v="41.48"/>
        <n v="44.12"/>
        <n v="22.34"/>
        <n v="24.49"/>
        <n v="37.57"/>
        <n v="23.14"/>
        <n v="45.19"/>
        <n v="18.83"/>
        <n v="25.72"/>
        <n v="21.47"/>
        <n v="17.97"/>
        <n v="41.57"/>
        <n v="37.51"/>
        <n v="19.53"/>
        <n v="17.92"/>
        <n v="28.06"/>
        <n v="19.32"/>
        <n v="45.68"/>
        <n v="20.73"/>
        <n v="23.57"/>
        <n v="46.15"/>
        <n v="25.31"/>
        <n v="39.44"/>
        <n v="32.63"/>
        <n v="41.23"/>
        <n v="32.06"/>
        <n v="16.9"/>
        <n v="18.17"/>
        <n v="35.72"/>
        <n v="17.96"/>
        <n v="17.53"/>
        <n v="37.31"/>
        <n v="32.85"/>
        <n v="32.53"/>
        <n v="26.26"/>
        <n v="35.09"/>
        <n v="36.79"/>
        <n v="16.32"/>
        <n v="17.07"/>
        <n v="28.97"/>
        <n v="17.29"/>
        <m/>
      </sharedItems>
    </cacheField>
    <cacheField name="点赞" numFmtId="0">
      <sharedItems containsString="0" containsBlank="1" containsNumber="1" containsInteger="1" minValue="-1" maxValue="10" count="10">
        <n v="0"/>
        <n v="1"/>
        <n v="2"/>
        <n v="4"/>
        <n v="3"/>
        <n v="5"/>
        <n v="6"/>
        <n v="-1"/>
        <n v="10"/>
        <m/>
      </sharedItems>
    </cacheField>
    <cacheField name="评论" numFmtId="0">
      <sharedItems containsString="0" containsBlank="1" containsNumber="1" containsInteger="1" minValue="0" maxValue="9" count="9">
        <n v="1"/>
        <n v="0"/>
        <n v="3"/>
        <n v="2"/>
        <n v="4"/>
        <n v="6"/>
        <n v="5"/>
        <n v="9"/>
        <m/>
      </sharedItems>
    </cacheField>
    <cacheField name="收藏" numFmtId="0">
      <sharedItems containsString="0" containsBlank="1" containsNumber="1" containsInteger="1" minValue="-1" maxValue="3" count="6">
        <n v="0"/>
        <n v="1"/>
        <n v="2"/>
        <n v="3"/>
        <n v="-1"/>
        <m/>
      </sharedItems>
    </cacheField>
    <cacheField name="关注" numFmtId="0">
      <sharedItems containsString="0" containsBlank="1" containsNumber="1" containsInteger="1" minValue="-1" maxValue="5" count="8">
        <n v="0"/>
        <n v="4"/>
        <n v="1"/>
        <n v="3"/>
        <n v="2"/>
        <n v="-1"/>
        <n v="5"/>
        <m/>
      </sharedItems>
    </cacheField>
    <cacheField name="分享" numFmtId="0">
      <sharedItems containsString="0" containsBlank="1" containsNumber="1" containsInteger="1" minValue="0" maxValue="2" count="4">
        <n v="0"/>
        <n v="1"/>
        <n v="2"/>
        <m/>
      </sharedItems>
    </cacheField>
    <cacheField name="互动量" numFmtId="0">
      <sharedItems containsString="0" containsBlank="1" containsNumber="1" containsInteger="1" minValue="-1" maxValue="16" count="19">
        <n v="1"/>
        <n v="0"/>
        <n v="9"/>
        <n v="7"/>
        <n v="2"/>
        <n v="4"/>
        <n v="11"/>
        <n v="6"/>
        <n v="3"/>
        <n v="13"/>
        <n v="5"/>
        <n v="12"/>
        <n v="15"/>
        <n v="10"/>
        <n v="8"/>
        <n v="14"/>
        <n v="16"/>
        <n v="-1"/>
        <m/>
      </sharedItems>
    </cacheField>
    <cacheField name="平均互动成本" numFmtId="0">
      <sharedItems containsString="0" containsBlank="1" containsNumber="1" minValue="0" maxValue="222.51" count="457">
        <n v="222.51"/>
        <n v="0"/>
        <n v="16.88"/>
        <n v="27.3"/>
        <n v="13.67"/>
        <n v="27.44"/>
        <n v="5.26"/>
        <n v="200.79"/>
        <n v="12.17"/>
        <n v="8.92"/>
        <n v="17.36"/>
        <n v="32.61"/>
        <n v="20.02"/>
        <n v="15.51"/>
        <n v="43.34"/>
        <n v="8.99"/>
        <n v="18.3"/>
        <n v="50.94"/>
        <n v="26.06"/>
        <n v="85.94"/>
        <n v="53.88"/>
        <n v="7.15"/>
        <n v="29.85"/>
        <n v="6"/>
        <n v="8.14"/>
        <n v="10.47"/>
        <n v="7.98"/>
        <n v="15.45"/>
        <n v="16.92"/>
        <n v="45.99"/>
        <n v="10.3"/>
        <n v="58.77"/>
        <n v="50.75"/>
        <n v="17.71"/>
        <n v="31.79"/>
        <n v="5.45"/>
        <n v="11.48"/>
        <n v="21.11"/>
        <n v="18.32"/>
        <n v="19"/>
        <n v="31.14"/>
        <n v="27.84"/>
        <n v="16.45"/>
        <n v="49.09"/>
        <n v="26.55"/>
        <n v="13.86"/>
        <n v="3.08"/>
        <n v="25.03"/>
        <n v="15.23"/>
        <n v="41.45"/>
        <n v="18.33"/>
        <n v="10.92"/>
        <n v="22.17"/>
        <n v="133.3"/>
        <n v="16.66"/>
        <n v="29.72"/>
        <n v="9.95"/>
        <n v="12.36"/>
        <n v="46.73"/>
        <n v="33.88"/>
        <n v="33.48"/>
        <n v="13.22"/>
        <n v="15.95"/>
        <n v="24.11"/>
        <n v="19.25"/>
        <n v="35.56"/>
        <n v="5.03"/>
        <n v="11.96"/>
        <n v="3.54"/>
        <n v="10.84"/>
        <n v="40.17"/>
        <n v="20.89"/>
        <n v="30.93"/>
        <n v="9.16"/>
        <n v="47.75"/>
        <n v="38.2"/>
        <n v="19.6"/>
        <n v="11.19"/>
        <n v="10.5"/>
        <n v="16.3"/>
        <n v="20.14"/>
        <n v="52.39"/>
        <n v="24.72"/>
        <n v="27.59"/>
        <n v="25.91"/>
        <n v="46.75"/>
        <n v="19.7"/>
        <n v="4.88"/>
        <n v="12"/>
        <n v="17.35"/>
        <n v="19.15"/>
        <n v="62.88"/>
        <n v="17.39"/>
        <n v="4.89"/>
        <n v="39.98"/>
        <n v="67.76"/>
        <n v="34.26"/>
        <n v="55.44"/>
        <n v="18.06"/>
        <n v="10.01"/>
        <n v="36.87"/>
        <n v="30.13"/>
        <n v="5.18"/>
        <n v="16.13"/>
        <n v="69.32"/>
        <n v="32.41"/>
        <n v="18.18"/>
        <n v="12.65"/>
        <n v="11.68"/>
        <n v="35.22"/>
        <n v="6.94"/>
        <n v="31.23"/>
        <n v="38.05"/>
        <n v="22.95"/>
        <n v="28.07"/>
        <n v="18.11"/>
        <n v="34"/>
        <n v="21.3"/>
        <n v="22.64"/>
        <n v="29.48"/>
        <n v="13.65"/>
        <n v="44.32"/>
        <n v="25.15"/>
        <n v="36"/>
        <n v="14.14"/>
        <n v="11.14"/>
        <n v="41.1"/>
        <n v="9.89"/>
        <n v="20.19"/>
        <n v="42.94"/>
        <n v="7.89"/>
        <n v="10.55"/>
        <n v="27.6"/>
        <n v="33.73"/>
        <n v="8.69"/>
        <n v="25.6"/>
        <n v="9.59"/>
        <n v="23.56"/>
        <n v="21.94"/>
        <n v="18.35"/>
        <n v="15.08"/>
        <n v="11.26"/>
        <n v="23.33"/>
        <n v="5.82"/>
        <n v="19.45"/>
        <n v="25.96"/>
        <n v="35.33"/>
        <n v="31.29"/>
        <n v="42.43"/>
        <n v="16.4"/>
        <n v="28.32"/>
        <n v="26.67"/>
        <n v="12.49"/>
        <n v="46.1"/>
        <n v="41.56"/>
        <n v="13.58"/>
        <n v="17.8"/>
        <n v="39.4"/>
        <n v="15.44"/>
        <n v="24.86"/>
        <n v="29.34"/>
        <n v="19.65"/>
        <n v="48.26"/>
        <n v="20.52"/>
        <n v="13.33"/>
        <n v="17.26"/>
        <n v="7.69"/>
        <n v="36.46"/>
        <n v="49.05"/>
        <n v="42.64"/>
        <n v="61.9"/>
        <n v="11.12"/>
        <n v="23.15"/>
        <n v="50.73"/>
        <n v="22.48"/>
        <n v="9.29"/>
        <n v="20.6"/>
        <n v="41.68"/>
        <n v="14.89"/>
        <n v="22.26"/>
        <n v="29.12"/>
        <n v="8.6"/>
        <n v="35.71"/>
        <n v="2.72"/>
        <n v="2.49"/>
        <n v="66.44"/>
        <n v="8.81"/>
        <n v="22.89"/>
        <n v="13.61"/>
        <n v="41.69"/>
        <n v="20.92"/>
        <n v="40.4"/>
        <n v="16.68"/>
        <n v="10.77"/>
        <n v="9.87"/>
        <n v="32.13"/>
        <n v="16.57"/>
        <n v="8.96"/>
        <n v="5.68"/>
        <n v="26.72"/>
        <n v="25.3"/>
        <n v="95.35"/>
        <n v="16.42"/>
        <n v="40.85"/>
        <n v="10.1"/>
        <n v="7.64"/>
        <n v="21.31"/>
        <n v="9.88"/>
        <n v="9.75"/>
        <n v="8.38"/>
        <n v="10.06"/>
        <n v="7.42"/>
        <n v="21.07"/>
        <n v="22.25"/>
        <n v="25.07"/>
        <n v="15.14"/>
        <n v="12.63"/>
        <n v="17.83"/>
        <n v="28.72"/>
        <n v="4.04"/>
        <n v="51.9"/>
        <n v="11.85"/>
        <n v="47.26"/>
        <n v="18.25"/>
        <n v="42.15"/>
        <n v="12.19"/>
        <n v="15.18"/>
        <n v="4.61"/>
        <n v="11.3"/>
        <n v="53.42"/>
        <n v="43.24"/>
        <n v="26.37"/>
        <n v="11.17"/>
        <n v="20.63"/>
        <n v="130.47"/>
        <n v="17.07"/>
        <n v="37.08"/>
        <n v="1.01"/>
        <n v="13.78"/>
        <n v="8.55"/>
        <n v="14.49"/>
        <n v="14.86"/>
        <n v="17.79"/>
        <n v="51.57"/>
        <n v="15.32"/>
        <n v="31.48"/>
        <n v="90.53"/>
        <n v="15.73"/>
        <n v="10.91"/>
        <n v="32.15"/>
        <n v="6.27"/>
        <n v="9.62"/>
        <n v="13.51"/>
        <n v="21.63"/>
        <n v="16.06"/>
        <n v="16.32"/>
        <n v="44.13"/>
        <n v="12.62"/>
        <n v="18.59"/>
        <n v="62.64"/>
        <n v="6.22"/>
        <n v="12.39"/>
        <n v="15.13"/>
        <n v="12.5"/>
        <n v="23.4"/>
        <n v="6.39"/>
        <n v="16.74"/>
        <n v="15.61"/>
        <n v="20.27"/>
        <n v="122.59"/>
        <n v="11.77"/>
        <n v="14.99"/>
        <n v="39.76"/>
        <n v="13.9"/>
        <n v="18.02"/>
        <n v="5.28"/>
        <n v="27.4"/>
        <n v="9.73"/>
        <n v="78.98"/>
        <n v="27.92"/>
        <n v="10.12"/>
        <n v="7.9"/>
        <n v="24.76"/>
        <n v="10.82"/>
        <n v="5.11"/>
        <n v="14.3"/>
        <n v="42.28"/>
        <n v="67.67"/>
        <n v="16.47"/>
        <n v="20"/>
        <n v="24.15"/>
        <n v="59.7"/>
        <n v="29.9"/>
        <n v="19.38"/>
        <n v="16.98"/>
        <n v="21.22"/>
        <n v="17.34"/>
        <n v="24.29"/>
        <n v="24.4"/>
        <n v="12.54"/>
        <n v="17.24"/>
        <n v="13.53"/>
        <n v="8.53"/>
        <n v="19.42"/>
        <n v="9.26"/>
        <n v="67.99"/>
        <n v="17.01"/>
        <n v="111.82"/>
        <n v="22.75"/>
        <n v="12.76"/>
        <n v="39.08"/>
        <n v="49.01"/>
        <n v="28.81"/>
        <n v="19.08"/>
        <n v="19.27"/>
        <n v="34.75"/>
        <n v="13.73"/>
        <n v="20.04"/>
        <n v="32.92"/>
        <n v="40.34"/>
        <n v="23.2"/>
        <n v="25.97"/>
        <n v="22.74"/>
        <n v="38.58"/>
        <n v="31.46"/>
        <n v="64.92"/>
        <n v="20.86"/>
        <n v="24.61"/>
        <n v="24.19"/>
        <n v="7.23"/>
        <n v="29.68"/>
        <n v="42.73"/>
        <n v="23.18"/>
        <n v="8.64"/>
        <n v="60.46"/>
        <n v="5.94"/>
        <n v="12.06"/>
        <n v="15.9"/>
        <n v="10.4"/>
        <n v="18.26"/>
        <n v="14.93"/>
        <n v="17.64"/>
        <n v="139.46"/>
        <n v="27.31"/>
        <n v="8.48"/>
        <n v="9.49"/>
        <n v="14.9"/>
        <n v="14.87"/>
        <n v="26.69"/>
        <n v="18.61"/>
        <n v="23.05"/>
        <n v="18.72"/>
        <n v="30.12"/>
        <n v="8.26"/>
        <n v="15.22"/>
        <n v="23.72"/>
        <n v="26.56"/>
        <n v="21.61"/>
        <n v="23.11"/>
        <n v="28.9"/>
        <n v="40.02"/>
        <n v="74.72"/>
        <n v="25.57"/>
        <n v="34.25"/>
        <n v="5.24"/>
        <n v="6.49"/>
        <n v="11.54"/>
        <n v="46.68"/>
        <n v="24.39"/>
        <n v="25.55"/>
        <n v="11.35"/>
        <n v="109.4"/>
        <n v="23.71"/>
        <n v="17.66"/>
        <n v="93.63"/>
        <n v="9.01"/>
        <n v="18.84"/>
        <n v="7"/>
        <n v="5.25"/>
        <n v="10.17"/>
        <n v="6.99"/>
        <n v="35.48"/>
        <n v="22.66"/>
        <n v="23.09"/>
        <n v="27.66"/>
        <n v="32.42"/>
        <n v="92.32"/>
        <n v="14.76"/>
        <n v="22.91"/>
        <n v="3.4"/>
        <n v="9.13"/>
        <n v="13.26"/>
        <n v="42.82"/>
        <n v="25.8"/>
        <n v="25.47"/>
        <n v="22.38"/>
        <n v="10.7"/>
        <n v="11.67"/>
        <n v="6.3"/>
        <n v="14.33"/>
        <n v="13.48"/>
        <n v="52.76"/>
        <n v="24"/>
        <n v="18.4"/>
        <n v="22.6"/>
        <n v="9.05"/>
        <n v="20.31"/>
        <n v="15"/>
        <n v="11.56"/>
        <n v="31.22"/>
        <n v="17.41"/>
        <n v="65.74"/>
        <n v="24.13"/>
        <n v="8.15"/>
        <n v="17.29"/>
        <n v="95.01"/>
        <n v="50.72"/>
        <n v="10.34"/>
        <n v="15.06"/>
        <n v="6.71"/>
        <n v="48.12"/>
        <n v="22.4"/>
        <n v="16.33"/>
        <n v="44.83"/>
        <n v="7.99"/>
        <n v="20.11"/>
        <n v="3.32"/>
        <n v="17.51"/>
        <n v="14.18"/>
        <n v="68.17"/>
        <n v="42.72"/>
        <n v="27.75"/>
        <n v="8.83"/>
        <n v="99.26"/>
        <n v="21.28"/>
        <n v="5.97"/>
        <n v="18.47"/>
        <n v="15.5"/>
        <n v="33.45"/>
        <n v="28.4"/>
        <n v="14.31"/>
        <n v="20.23"/>
        <n v="23.86"/>
        <n v="10.2"/>
        <n v="47.47"/>
        <n v="13.68"/>
        <n v="34.03"/>
        <n v="10.04"/>
        <n v="16.69"/>
        <n v="28.49"/>
        <n v="23.02"/>
        <n v="51.1"/>
        <n v="27.23"/>
        <n v="60.85"/>
        <n v="14.58"/>
        <n v="52.07"/>
        <m/>
      </sharedItems>
    </cacheField>
    <cacheField name="行动按钮点击量" numFmtId="0">
      <sharedItems containsString="0" containsBlank="1" containsNumber="1" containsInteger="1" minValue="0" maxValue="19" count="19">
        <n v="6"/>
        <n v="0"/>
        <n v="3"/>
        <n v="11"/>
        <n v="1"/>
        <n v="13"/>
        <n v="12"/>
        <n v="5"/>
        <n v="2"/>
        <n v="9"/>
        <n v="8"/>
        <n v="10"/>
        <n v="7"/>
        <n v="14"/>
        <n v="19"/>
        <n v="4"/>
        <n v="15"/>
        <n v="16"/>
        <m/>
      </sharedItems>
    </cacheField>
    <cacheField name="行动按钮点击率" numFmtId="0">
      <sharedItems containsString="0" containsBlank="1" containsNumber="1" minValue="0" maxValue="0.2" count="240">
        <n v="0.0259"/>
        <n v="0"/>
        <n v="0.0127"/>
        <n v="0.0588"/>
        <n v="0.0145"/>
        <n v="0.0305"/>
        <n v="0.0122"/>
        <n v="0.0049"/>
        <n v="0.05"/>
        <n v="0.0052"/>
        <n v="0.0133"/>
        <n v="0.0071"/>
        <n v="0.0671"/>
        <n v="0.0136"/>
        <n v="0.0377"/>
        <n v="0.0042"/>
        <n v="0.0213"/>
        <n v="0.006"/>
        <n v="0.0118"/>
        <n v="0.0222"/>
        <n v="0.0188"/>
        <n v="0.2"/>
        <n v="0.0035"/>
        <n v="0.027"/>
        <n v="0.0045"/>
        <n v="0.0215"/>
        <n v="0.0521"/>
        <n v="0.0183"/>
        <n v="0.0025"/>
        <n v="0.0119"/>
        <n v="0.0154"/>
        <n v="0.0172"/>
        <n v="0.0034"/>
        <n v="0.0236"/>
        <n v="0.023"/>
        <n v="0.0299"/>
        <n v="0.0393"/>
        <n v="0.0114"/>
        <n v="0.0292"/>
        <n v="0.0112"/>
        <n v="0.0238"/>
        <n v="0.0105"/>
        <n v="0.0088"/>
        <n v="0.02"/>
        <n v="0.0207"/>
        <n v="0.0103"/>
        <n v="0.013"/>
        <n v="0.0028"/>
        <n v="0.0159"/>
        <n v="0.0281"/>
        <n v="0.028"/>
        <n v="0.0242"/>
        <n v="0.0187"/>
        <n v="0.0294"/>
        <n v="0.0073"/>
        <n v="0.0146"/>
        <n v="0.0169"/>
        <n v="0.0367"/>
        <n v="0.0241"/>
        <n v="0.0033"/>
        <n v="0.0061"/>
        <n v="0.0278"/>
        <n v="0.0031"/>
        <n v="0.0941"/>
        <n v="0.021"/>
        <n v="0.0286"/>
        <n v="0.0652"/>
        <n v="0.0095"/>
        <n v="0.0312"/>
        <n v="0.0059"/>
        <n v="0.018"/>
        <n v="0.0097"/>
        <n v="0.0324"/>
        <n v="0.037"/>
        <n v="0.0345"/>
        <n v="0.004"/>
        <n v="0.0091"/>
        <n v="0.0104"/>
        <n v="0.0067"/>
        <n v="0.0332"/>
        <n v="0.012"/>
        <n v="0.0076"/>
        <n v="0.0099"/>
        <n v="0.0084"/>
        <n v="0.0101"/>
        <n v="0.0039"/>
        <n v="0.015"/>
        <n v="0.0199"/>
        <n v="0.0208"/>
        <n v="0.0116"/>
        <n v="0.0132"/>
        <n v="0.0078"/>
        <n v="0.0125"/>
        <n v="0.0186"/>
        <n v="0.039"/>
        <n v="0.0111"/>
        <n v="0.0194"/>
        <n v="0.0233"/>
        <n v="0.0198"/>
        <n v="0.04"/>
        <n v="0.0189"/>
        <n v="0.0282"/>
        <n v="0.0123"/>
        <n v="0.0562"/>
        <n v="0.0143"/>
        <n v="0.0179"/>
        <n v="0.0065"/>
        <n v="0.0149"/>
        <n v="0.0075"/>
        <n v="0.0678"/>
        <n v="0.0211"/>
        <n v="0.0134"/>
        <n v="0.0069"/>
        <n v="0.0571"/>
        <n v="0.0055"/>
        <n v="0.0293"/>
        <n v="0.0251"/>
        <n v="0.0253"/>
        <n v="0.0158"/>
        <n v="0.0106"/>
        <n v="0.0168"/>
        <n v="0.0417"/>
        <n v="0.0196"/>
        <n v="0.0037"/>
        <n v="0.0732"/>
        <n v="0.0203"/>
        <n v="0.0161"/>
        <n v="0.0192"/>
        <n v="0.0368"/>
        <n v="0.0323"/>
        <n v="0.1667"/>
        <n v="0.0182"/>
        <n v="0.0256"/>
        <n v="0.0423"/>
        <n v="0.0212"/>
        <n v="0.0137"/>
        <n v="0.0352"/>
        <n v="0.0459"/>
        <n v="0.0225"/>
        <n v="0.0303"/>
        <n v="0.0077"/>
        <n v="0.0109"/>
        <n v="0.0047"/>
        <n v="0.0178"/>
        <n v="0.047"/>
        <n v="0.0263"/>
        <n v="0.0024"/>
        <n v="0.0431"/>
        <n v="0.0247"/>
        <n v="0.0741"/>
        <n v="0.0909"/>
        <n v="0.0139"/>
        <n v="0.0185"/>
        <n v="0.003"/>
        <n v="0.011"/>
        <n v="0.016"/>
        <n v="0.0769"/>
        <n v="0.0235"/>
        <n v="0.0089"/>
        <n v="0.0283"/>
        <n v="0.0184"/>
        <n v="0.0373"/>
        <n v="0.0085"/>
        <n v="0.0223"/>
        <n v="0.0191"/>
        <n v="0.0086"/>
        <n v="0.0162"/>
        <n v="0.0458"/>
        <n v="0.0048"/>
        <n v="0.0339"/>
        <n v="0.0121"/>
        <n v="0.0081"/>
        <n v="0.0117"/>
        <n v="0.0153"/>
        <n v="0.0135"/>
        <n v="0.0093"/>
        <n v="0.0541"/>
        <n v="0.0057"/>
        <n v="0.0164"/>
        <n v="0.0476"/>
        <n v="0.0056"/>
        <n v="0.0138"/>
        <n v="0.0216"/>
        <n v="0.0333"/>
        <n v="0.0269"/>
        <n v="0.0141"/>
        <n v="0.0577"/>
        <n v="0.0197"/>
        <n v="0.0074"/>
        <n v="0.0054"/>
        <n v="0.017"/>
        <n v="0.0053"/>
        <n v="0.0255"/>
        <n v="0.0062"/>
        <n v="0.0038"/>
        <n v="0.0094"/>
        <n v="0.0273"/>
        <n v="0.0276"/>
        <n v="0.0227"/>
        <n v="0.0046"/>
        <n v="0.0508"/>
        <n v="0.03"/>
        <n v="0.0051"/>
        <n v="0.0147"/>
        <n v="0.0148"/>
        <n v="0.0244"/>
        <n v="0.0079"/>
        <n v="0.0115"/>
        <n v="0.0108"/>
        <n v="0.0204"/>
        <n v="0.0066"/>
        <n v="0.0597"/>
        <n v="0.0128"/>
        <n v="0.0488"/>
        <n v="0.061"/>
        <n v="0.007"/>
        <n v="0.0019"/>
        <n v="0.0175"/>
        <n v="0.0645"/>
        <n v="0.0348"/>
        <n v="0.0124"/>
        <n v="0.0641"/>
        <n v="0.0224"/>
        <n v="0.0249"/>
        <n v="0.0026"/>
        <n v="0.0959"/>
        <n v="0.0087"/>
        <n v="0.0098"/>
        <n v="0.0021"/>
        <n v="0.0226"/>
        <n v="0.0027"/>
        <n v="0.1111"/>
        <n v="0.0408"/>
        <n v="0.0357"/>
        <n v="0.0177"/>
        <n v="0.0526"/>
        <n v="0.0606"/>
        <n v="0.0274"/>
        <n v="0.0289"/>
        <m/>
      </sharedItems>
    </cacheField>
    <cacheField name="截图" numFmtId="0">
      <sharedItems containsString="0" containsBlank="1" containsNumber="1" containsInteger="1" minValue="0" maxValue="12" count="11">
        <n v="2"/>
        <n v="0"/>
        <n v="1"/>
        <n v="3"/>
        <n v="5"/>
        <n v="4"/>
        <n v="6"/>
        <n v="8"/>
        <n v="7"/>
        <n v="12"/>
        <m/>
      </sharedItems>
    </cacheField>
    <cacheField name="保存图片" numFmtId="0">
      <sharedItems containsString="0" containsBlank="1" containsNumber="1" containsInteger="1" minValue="0" maxValue="12" count="12">
        <n v="1"/>
        <n v="0"/>
        <n v="3"/>
        <n v="2"/>
        <n v="5"/>
        <n v="6"/>
        <n v="4"/>
        <n v="12"/>
        <n v="8"/>
        <n v="7"/>
        <n v="9"/>
        <m/>
      </sharedItems>
    </cacheField>
    <cacheField name="私信咨询人数" numFmtId="0">
      <sharedItems containsString="0" containsBlank="1" containsNumber="1" containsInteger="1" minValue="0" maxValue="15" count="17">
        <n v="6"/>
        <n v="0"/>
        <n v="2"/>
        <n v="10"/>
        <n v="1"/>
        <n v="12"/>
        <n v="9"/>
        <n v="3"/>
        <n v="8"/>
        <n v="4"/>
        <n v="11"/>
        <n v="5"/>
        <n v="15"/>
        <n v="13"/>
        <n v="14"/>
        <n v="7"/>
        <m/>
      </sharedItems>
    </cacheField>
    <cacheField name="私信咨询条数" numFmtId="0">
      <sharedItems containsString="0" containsBlank="1" containsNumber="1" containsInteger="1" minValue="0" maxValue="35" count="34">
        <n v="11"/>
        <n v="0"/>
        <n v="2"/>
        <n v="25"/>
        <n v="1"/>
        <n v="34"/>
        <n v="9"/>
        <n v="7"/>
        <n v="6"/>
        <n v="21"/>
        <n v="12"/>
        <n v="18"/>
        <n v="4"/>
        <n v="5"/>
        <n v="22"/>
        <n v="3"/>
        <n v="20"/>
        <n v="29"/>
        <n v="10"/>
        <n v="15"/>
        <n v="35"/>
        <n v="8"/>
        <n v="13"/>
        <n v="17"/>
        <n v="19"/>
        <n v="26"/>
        <n v="14"/>
        <n v="27"/>
        <n v="32"/>
        <n v="31"/>
        <n v="16"/>
        <n v="23"/>
        <n v="30"/>
        <m/>
      </sharedItems>
    </cacheField>
    <cacheField name="私信咨询数" numFmtId="0">
      <sharedItems containsString="0" containsBlank="1" containsNumber="1" containsInteger="1" minValue="0" maxValue="16" count="18">
        <n v="6"/>
        <n v="0"/>
        <n v="2"/>
        <n v="10"/>
        <n v="1"/>
        <n v="12"/>
        <n v="9"/>
        <n v="4"/>
        <n v="11"/>
        <n v="3"/>
        <n v="5"/>
        <n v="16"/>
        <n v="15"/>
        <n v="7"/>
        <n v="14"/>
        <n v="8"/>
        <n v="13"/>
        <m/>
      </sharedItems>
    </cacheField>
    <cacheField name="私信开口数" numFmtId="0">
      <sharedItems containsString="0" containsBlank="1" containsNumber="1" containsInteger="1" minValue="0" maxValue="8" count="10">
        <n v="2"/>
        <n v="0"/>
        <n v="5"/>
        <n v="7"/>
        <n v="1"/>
        <n v="4"/>
        <n v="6"/>
        <n v="3"/>
        <n v="8"/>
        <m/>
      </sharedItems>
    </cacheField>
    <cacheField name="私信咨询成本" numFmtId="0">
      <sharedItems containsString="0" containsBlank="1" containsNumber="1" minValue="0" maxValue="158.97" count="398">
        <n v="37.08"/>
        <n v="0"/>
        <n v="8.44"/>
        <n v="24.57"/>
        <n v="13.67"/>
        <n v="16.01"/>
        <n v="28.34"/>
        <n v="10.52"/>
        <n v="22.31"/>
        <n v="4.91"/>
        <n v="21.3"/>
        <n v="17.84"/>
        <n v="22.83"/>
        <n v="28.43"/>
        <n v="43.34"/>
        <n v="12.42"/>
        <n v="33.55"/>
        <n v="20.29"/>
        <n v="101.89"/>
        <n v="107.76"/>
        <n v="14.3"/>
        <n v="19.9"/>
        <n v="42.03"/>
        <n v="2.12"/>
        <n v="50.2"/>
        <n v="16.92"/>
        <n v="137.98"/>
        <n v="30.91"/>
        <n v="18.45"/>
        <n v="11.81"/>
        <n v="158.97"/>
        <n v="31.71"/>
        <n v="21.11"/>
        <n v="40.3"/>
        <n v="20.76"/>
        <n v="27.84"/>
        <n v="49.36"/>
        <n v="19.63"/>
        <n v="13.28"/>
        <n v="10.4"/>
        <n v="50.06"/>
        <n v="24.95"/>
        <n v="20.72"/>
        <n v="22.41"/>
        <n v="10.92"/>
        <n v="133.3"/>
        <n v="34.67"/>
        <n v="29.86"/>
        <n v="30.9"/>
        <n v="23.36"/>
        <n v="33.88"/>
        <n v="24.33"/>
        <n v="66.97"/>
        <n v="26.44"/>
        <n v="18.61"/>
        <n v="44.46"/>
        <n v="39.29"/>
        <n v="15.63"/>
        <n v="29.9"/>
        <n v="21.68"/>
        <n v="20.09"/>
        <n v="20.67"/>
        <n v="25.07"/>
        <n v="61.86"/>
        <n v="71.62"/>
        <n v="38.2"/>
        <n v="12.47"/>
        <n v="22.38"/>
        <n v="40.29"/>
        <n v="104.78"/>
        <n v="24.72"/>
        <n v="64.76"/>
        <n v="15.58"/>
        <n v="48.43"/>
        <n v="22.52"/>
        <n v="5.8"/>
        <n v="59.99"/>
        <n v="19.15"/>
        <n v="17.5"/>
        <n v="62.88"/>
        <n v="52.16"/>
        <n v="12.22"/>
        <n v="39.98"/>
        <n v="40.66"/>
        <n v="34.26"/>
        <n v="11.88"/>
        <n v="54.17"/>
        <n v="17.91"/>
        <n v="36.87"/>
        <n v="15.06"/>
        <n v="7.76"/>
        <n v="12.55"/>
        <n v="145.15"/>
        <n v="69.32"/>
        <n v="23.86"/>
        <n v="54.02"/>
        <n v="72.72"/>
        <n v="9.03"/>
        <n v="18.36"/>
        <n v="35.22"/>
        <n v="38.05"/>
        <n v="17.12"/>
        <n v="70.18"/>
        <n v="72.44"/>
        <n v="68"/>
        <n v="63.91"/>
        <n v="19.81"/>
        <n v="14.74"/>
        <n v="13.65"/>
        <n v="13.08"/>
        <n v="29.54"/>
        <n v="36"/>
        <n v="56.54"/>
        <n v="76.17"/>
        <n v="49.46"/>
        <n v="24.23"/>
        <n v="28.63"/>
        <n v="27.6"/>
        <n v="16.41"/>
        <n v="13.38"/>
        <n v="55.21"/>
        <n v="11.22"/>
        <n v="33.73"/>
        <n v="17.38"/>
        <n v="25.6"/>
        <n v="30.68"/>
        <n v="47.13"/>
        <n v="29.36"/>
        <n v="16.59"/>
        <n v="28.15"/>
        <n v="23.33"/>
        <n v="14.39"/>
        <n v="77.81"/>
        <n v="31.29"/>
        <n v="42.43"/>
        <n v="70.79"/>
        <n v="27.66"/>
        <n v="15.11"/>
        <n v="49.92"/>
        <n v="13.58"/>
        <n v="26.27"/>
        <n v="36.68"/>
        <n v="36.2"/>
        <n v="47.56"/>
        <n v="16.79"/>
        <n v="55.15"/>
        <n v="10.47"/>
        <n v="0.06"/>
        <n v="24.3"/>
        <n v="24.52"/>
        <n v="31.98"/>
        <n v="27.8"/>
        <n v="19.29"/>
        <n v="6.4"/>
        <n v="27.88"/>
        <n v="17.98"/>
        <n v="61.82"/>
        <n v="41.68"/>
        <n v="29.78"/>
        <n v="22.26"/>
        <n v="16.64"/>
        <n v="17.86"/>
        <n v="6.8"/>
        <n v="17.62"/>
        <n v="109.18"/>
        <n v="83.38"/>
        <n v="33.36"/>
        <n v="8.98"/>
        <n v="2.04"/>
        <n v="19.74"/>
        <n v="32.13"/>
        <n v="33.14"/>
        <n v="35.63"/>
        <n v="50.6"/>
        <n v="13.62"/>
        <n v="16.42"/>
        <n v="17.51"/>
        <n v="25.25"/>
        <n v="13.37"/>
        <n v="12.62"/>
        <n v="63.93"/>
        <n v="29.24"/>
        <n v="33.53"/>
        <n v="21.07"/>
        <n v="44.5"/>
        <n v="62.67"/>
        <n v="8.75"/>
        <n v="10.7"/>
        <n v="28.8"/>
        <n v="14.36"/>
        <n v="12.11"/>
        <n v="15.02"/>
        <n v="51.9"/>
        <n v="19.76"/>
        <n v="18.25"/>
        <n v="31.61"/>
        <n v="60.97"/>
        <n v="34.73"/>
        <n v="35.62"/>
        <n v="15.07"/>
        <n v="103.13"/>
        <n v="26.09"/>
        <n v="17.07"/>
        <n v="12.36"/>
        <n v="5.03"/>
        <n v="1.2"/>
        <n v="27.57"/>
        <n v="28.98"/>
        <n v="35.57"/>
        <n v="17.88"/>
        <n v="94.45"/>
        <n v="90.53"/>
        <n v="15.73"/>
        <n v="10"/>
        <n v="32.15"/>
        <n v="12.54"/>
        <n v="28.85"/>
        <n v="2.11"/>
        <n v="13.51"/>
        <n v="32.45"/>
        <n v="28.1"/>
        <n v="24.48"/>
        <n v="44.13"/>
        <n v="12.39"/>
        <n v="62.64"/>
        <n v="15.54"/>
        <n v="15.13"/>
        <n v="33.48"/>
        <n v="30.4"/>
        <n v="40.86"/>
        <n v="15.7"/>
        <n v="14.99"/>
        <n v="13.9"/>
        <n v="36.03"/>
        <n v="8.82"/>
        <n v="109.6"/>
        <n v="87.57"/>
        <n v="29.09"/>
        <n v="13.16"/>
        <n v="18.62"/>
        <n v="60.73"/>
        <n v="7.9"/>
        <n v="32.47"/>
        <n v="17.65"/>
        <n v="28.18"/>
        <n v="33.84"/>
        <n v="24.15"/>
        <n v="39.8"/>
        <n v="59.81"/>
        <n v="15.88"/>
        <n v="50.59"/>
        <n v="33.96"/>
        <n v="24.09"/>
        <n v="7.07"/>
        <n v="28.9"/>
        <n v="36.43"/>
        <n v="48.8"/>
        <n v="20.89"/>
        <n v="50.17"/>
        <n v="17.24"/>
        <n v="10.83"/>
        <n v="67.99"/>
        <n v="28.35"/>
        <n v="18.64"/>
        <n v="68.24"/>
        <n v="30.73"/>
        <n v="17.01"/>
        <n v="9.77"/>
        <n v="19.08"/>
        <n v="6.42"/>
        <n v="34.33"/>
        <n v="40.07"/>
        <n v="65.83"/>
        <n v="67.24"/>
        <n v="46.41"/>
        <n v="12.99"/>
        <n v="30.62"/>
        <n v="31.56"/>
        <n v="68.22"/>
        <n v="28.93"/>
        <n v="31.46"/>
        <n v="32.46"/>
        <n v="41.72"/>
        <n v="11.19"/>
        <n v="48.38"/>
        <n v="14.96"/>
        <n v="21.75"/>
        <n v="85.46"/>
        <n v="49.02"/>
        <n v="69.16"/>
        <n v="20.15"/>
        <n v="14.25"/>
        <n v="10.05"/>
        <n v="31.88"/>
        <n v="26.92"/>
        <n v="73.06"/>
        <n v="34.83"/>
        <n v="35.28"/>
        <n v="27.89"/>
        <n v="18.21"/>
        <n v="19.79"/>
        <n v="50.03"/>
        <n v="29.81"/>
        <n v="26.69"/>
        <n v="55.82"/>
        <n v="57.62"/>
        <n v="28.08"/>
        <n v="90.35"/>
        <n v="57.82"/>
        <n v="38.06"/>
        <n v="47.19"/>
        <n v="23.72"/>
        <n v="30.44"/>
        <n v="21.61"/>
        <n v="30.81"/>
        <n v="20.01"/>
        <n v="72.26"/>
        <n v="18.68"/>
        <n v="15.34"/>
        <n v="34.25"/>
        <n v="7.86"/>
        <n v="12.98"/>
        <n v="46.68"/>
        <n v="48.78"/>
        <n v="19.16"/>
        <n v="28.38"/>
        <n v="109.4"/>
        <n v="29.64"/>
        <n v="17.66"/>
        <n v="23.41"/>
        <n v="5.41"/>
        <n v="23.56"/>
        <n v="20.79"/>
        <n v="34.95"/>
        <n v="45.32"/>
        <n v="115.47"/>
        <n v="15.09"/>
        <n v="32.42"/>
        <n v="18.46"/>
        <n v="11.07"/>
        <n v="45.82"/>
        <n v="10.25"/>
        <n v="26.52"/>
        <n v="14.17"/>
        <n v="18.06"/>
        <n v="37.3"/>
        <n v="23.44"/>
        <n v="67.42"/>
        <n v="47.99"/>
        <n v="36.81"/>
        <n v="12.91"/>
        <n v="36.21"/>
        <n v="81.23"/>
        <n v="15"/>
        <n v="26.12"/>
        <n v="21.91"/>
        <n v="14.08"/>
        <n v="16.3"/>
        <n v="138.34"/>
        <n v="95.01"/>
        <n v="40.27"/>
        <n v="16.91"/>
        <n v="13.66"/>
        <n v="30.11"/>
        <n v="60.36"/>
        <n v="23.02"/>
        <n v="24.06"/>
        <n v="13.79"/>
        <n v="18.67"/>
        <n v="97.98"/>
        <n v="44.83"/>
        <n v="15.98"/>
        <n v="33.52"/>
        <n v="12.56"/>
        <n v="4.98"/>
        <n v="12.52"/>
        <n v="105.06"/>
        <n v="42.55"/>
        <n v="22.72"/>
        <n v="34.18"/>
        <n v="35.33"/>
        <n v="33.09"/>
        <n v="21.28"/>
        <n v="19.46"/>
        <n v="5.97"/>
        <n v="11.11"/>
        <n v="33.45"/>
        <n v="22.76"/>
        <n v="61.21"/>
        <n v="94.94"/>
        <n v="54.73"/>
        <n v="17.02"/>
        <n v="14.24"/>
        <n v="25.55"/>
        <n v="81.68"/>
        <n v="20.28"/>
        <n v="26.04"/>
        <m/>
      </sharedItems>
    </cacheField>
    <cacheField name="私信开口成本" numFmtId="0">
      <sharedItems containsString="0" containsBlank="1" containsNumber="1" minValue="0" maxValue="200.91" count="243">
        <n v="111.26"/>
        <n v="0"/>
        <n v="49.14"/>
        <n v="27.44"/>
        <n v="4.91"/>
        <n v="42.59"/>
        <n v="17.84"/>
        <n v="57.06"/>
        <n v="85.3"/>
        <n v="43.34"/>
        <n v="14.3"/>
        <n v="29.85"/>
        <n v="137.98"/>
        <n v="61.82"/>
        <n v="29"/>
        <n v="21.11"/>
        <n v="124.57"/>
        <n v="55.68"/>
        <n v="39.27"/>
        <n v="26.55"/>
        <n v="33.27"/>
        <n v="41.45"/>
        <n v="10.92"/>
        <n v="133.3"/>
        <n v="52"/>
        <n v="61.8"/>
        <n v="46.73"/>
        <n v="33.88"/>
        <n v="24.33"/>
        <n v="200.91"/>
        <n v="55.83"/>
        <n v="177.82"/>
        <n v="39.07"/>
        <n v="200.86"/>
        <n v="20.67"/>
        <n v="62.68"/>
        <n v="61.86"/>
        <n v="143.25"/>
        <n v="22.38"/>
        <n v="49.43"/>
        <n v="129.53"/>
        <n v="33.39"/>
        <n v="48.43"/>
        <n v="78.81"/>
        <n v="5.8"/>
        <n v="59.99"/>
        <n v="24.44"/>
        <n v="159.91"/>
        <n v="101.64"/>
        <n v="41.58"/>
        <n v="54.17"/>
        <n v="15.53"/>
        <n v="23.86"/>
        <n v="162.06"/>
        <n v="145.43"/>
        <n v="31.62"/>
        <n v="32.12"/>
        <n v="70.43"/>
        <n v="17.12"/>
        <n v="72.44"/>
        <n v="127.82"/>
        <n v="39.62"/>
        <n v="29.48"/>
        <n v="61.42"/>
        <n v="13.08"/>
        <n v="88.63"/>
        <n v="76.17"/>
        <n v="40.38"/>
        <n v="85.89"/>
        <n v="27.6"/>
        <n v="36.93"/>
        <n v="22.44"/>
        <n v="17.38"/>
        <n v="76.7"/>
        <n v="48.93"/>
        <n v="23.7"/>
        <n v="56.3"/>
        <n v="46.66"/>
        <n v="141.58"/>
        <n v="46.1"/>
        <n v="23.75"/>
        <n v="49.92"/>
        <n v="24.89"/>
        <n v="78.8"/>
        <n v="146.71"/>
        <n v="72.4"/>
        <n v="23.08"/>
        <n v="20.95"/>
        <n v="72.91"/>
        <n v="127.92"/>
        <n v="57.86"/>
        <n v="27.88"/>
        <n v="17.98"/>
        <n v="119.1"/>
        <n v="66.77"/>
        <n v="29.12"/>
        <n v="53.56"/>
        <n v="109.18"/>
        <n v="83.38"/>
        <n v="60.56"/>
        <n v="53.86"/>
        <n v="59.23"/>
        <n v="33.14"/>
        <n v="17.91"/>
        <n v="50.6"/>
        <n v="95.35"/>
        <n v="40.85"/>
        <n v="106.94"/>
        <n v="63.93"/>
        <n v="29.24"/>
        <n v="35.12"/>
        <n v="125.34"/>
        <n v="16.24"/>
        <n v="53.48"/>
        <n v="14.36"/>
        <n v="12.11"/>
        <n v="103.79"/>
        <n v="19.76"/>
        <n v="22.81"/>
        <n v="126.44"/>
        <n v="60.97"/>
        <n v="26.56"/>
        <n v="34.73"/>
        <n v="106.85"/>
        <n v="52.74"/>
        <n v="103.13"/>
        <n v="65.24"/>
        <n v="25.61"/>
        <n v="37.08"/>
        <n v="15.09"/>
        <n v="55.14"/>
        <n v="28.98"/>
        <n v="26.81"/>
        <n v="62.92"/>
        <n v="23.99"/>
        <n v="12.54"/>
        <n v="4.22"/>
        <n v="60.82"/>
        <n v="64.9"/>
        <n v="56.21"/>
        <n v="48.96"/>
        <n v="25.24"/>
        <n v="31.08"/>
        <n v="100.45"/>
        <n v="122.59"/>
        <n v="23.54"/>
        <n v="34.98"/>
        <n v="17.64"/>
        <n v="87.26"/>
        <n v="78.98"/>
        <n v="111.7"/>
        <n v="13.83"/>
        <n v="32.47"/>
        <n v="84.55"/>
        <n v="67.67"/>
        <n v="49.4"/>
        <n v="119.4"/>
        <n v="27.8"/>
        <n v="50.59"/>
        <n v="10.61"/>
        <n v="86.69"/>
        <n v="60.33"/>
        <n v="27.06"/>
        <n v="85.05"/>
        <n v="37.27"/>
        <n v="46.09"/>
        <n v="17.01"/>
        <n v="26.05"/>
        <n v="19.27"/>
        <n v="68.66"/>
        <n v="80.14"/>
        <n v="65.83"/>
        <n v="77.92"/>
        <n v="63.13"/>
        <n v="136.44"/>
        <n v="43.28"/>
        <n v="17.58"/>
        <n v="40.3"/>
        <n v="35.62"/>
        <n v="24.12"/>
        <n v="104.49"/>
        <n v="34.86"/>
        <n v="54.62"/>
        <n v="59.36"/>
        <n v="50.03"/>
        <n v="111.65"/>
        <n v="115.25"/>
        <n v="90.35"/>
        <n v="47.19"/>
        <n v="23.72"/>
        <n v="30.44"/>
        <n v="92.44"/>
        <n v="40.02"/>
        <n v="144.51"/>
        <n v="74.72"/>
        <n v="25.57"/>
        <n v="34.25"/>
        <n v="15.73"/>
        <n v="97.56"/>
        <n v="39.52"/>
        <n v="35.33"/>
        <n v="46.82"/>
        <n v="27.04"/>
        <n v="47.11"/>
        <n v="45.32"/>
        <n v="41.5"/>
        <n v="32.42"/>
        <n v="30.77"/>
        <n v="22.14"/>
        <n v="10.25"/>
        <n v="56.69"/>
        <n v="60.2"/>
        <n v="111.89"/>
        <n v="23.44"/>
        <n v="21.4"/>
        <n v="93.38"/>
        <n v="67.42"/>
        <n v="110.43"/>
        <n v="30.13"/>
        <n v="81.23"/>
        <n v="52.23"/>
        <n v="32.87"/>
        <n v="168.9"/>
        <n v="95.01"/>
        <n v="50.72"/>
        <n v="30.11"/>
        <n v="60.36"/>
        <n v="48.12"/>
        <n v="35.84"/>
        <n v="50.28"/>
        <n v="105.06"/>
        <n v="170.89"/>
        <n v="49.63"/>
        <n v="32.43"/>
        <n v="35.78"/>
        <n v="91.04"/>
        <n v="61.21"/>
        <n v="54.73"/>
        <n v="102.1"/>
        <n v="51.1"/>
        <n v="81.68"/>
        <n v="60.85"/>
        <m/>
      </sharedItems>
    </cacheField>
    <cacheField name="笔记标题" numFmtId="0">
      <sharedItems containsBlank="1" count="52">
        <e v="#N/A"/>
        <s v="翡翠小米珠已经不多了❓听说你们都在找🧐🧐"/>
        <s v="这尊翡翠佛公的喜乐，谁见了谁欢喜🌱🙏"/>
        <s v="听说你们最近很喜欢小米珠📿翡翠手串哦💚"/>
        <s v="千呼万唤的翡翠双环耳坠🔥来啦‼️谁戴谁美"/>
        <s v="什么珠宝单品，让人一看就知道你是高阶玩家"/>
        <s v="第一次买满绿翡翠怎么挑？高性价比🉐‼️"/>
        <s v="翡翠界的绝美仙仙耳坠都在这里‼️高级富贵"/>
        <s v="一看就是大户人家的金枝玉叶💖娇艳欲滴的美"/>
        <s v="翡翠佛公 | 辣色vs阳色，你站哪一队"/>
        <s v="翡翠福瓜的寓意，把美好祝福送给自己"/>
        <s v="翡翠手镯 | 美丽与收藏，能不动心吗～"/>
        <s v="性价比翡翠美货上新💖寓意都是如此美好💯"/>
        <s v="这家翡翠源头商家你还不知道吗‼️"/>
        <s v="喜欢蛋面的尽管来找我，应有尽有"/>
        <s v="福禄双全💕翡翠绿葫芦太适合女性了～"/>
        <s v="取悦自己，惊艳时光 | 满绿翡翠双环"/>
        <s v="年会宴会战袍缺少亮点❓只需一串翡翠珠链"/>
        <s v="鉴赏 | 顶峰相见的翡翠无事牌，真香‼️"/>
        <s v="女人的首饰盒里，永远都少一件珠宝～"/>
        <s v="用千年等这一回，化身一道美的传说～"/>
        <s v="翡翠纠结选种还是选色❓看完这篇你就懂"/>
        <s v="鉴赏 | 两套传承系列翡翠蛋面套链"/>
        <s v="只需一眼，这份灵气甜美就深入人心"/>
        <s v="笑意祥和的佛，福气满满💚大肚能容天下事"/>
        <s v="拍卖成交3304W的翡翠福瓜，凭什么这么贵❓"/>
        <s v="翡翠戒指💍明码实价‼️总有一款是你的心头爱"/>
        <m/>
        <s v="必入翡翠无事牌👆任性挑选价位齐全❤️" u="1"/>
        <s v="入门级的满绿翡翠，性价比也太高了！ 😍" u="1"/>
        <s v="请大数据推给喜欢翡翠耳钉的刘亦菲们‼️" u="1"/>
        <s v="被刷屏了‼️为什么翡翠珠串最近这么火🔥" u="1"/>
        <s v="强烈安利‼️耳畔上的灵动✨美到窒息翡翠耳坠" u="1"/>
        <s v="真的好难选😭😭每一条我都好爱💕" u="1"/>
        <s v="别找了‼️一口价的翡翠商家在这里👆" u="1"/>
        <s v="入门级翡翠戒指｜第一次买翡翠必入戒指合集" u="1"/>
        <s v="价值过亿😱这就是广州玉器街批发商家的实力" u="1"/>
        <s v="佳士得/苏富比也看不到这么多高端满绿珠链" u="1"/>
        <s v="保姆级✅翡翠知识‼️新手小白赶紧收藏👆" u="1"/>
        <s v="请大数据把我推荐给身价过亿的人‼️" u="1"/>
        <s v="怀一颗虔诚的心，看世间风景🌿" u="1"/>
        <s v="来店里看货的90后小姐姐😍喝茶赏翠🌿" u="1"/>
        <s v="喜欢翡翠的翠友👆这是不是你要的高品质😍" u="1"/>
        <s v="_x000a_翡翠小米珠已经不多了❓听说你们都在找🧐🧐" u="1"/>
        <s v="_x000a_请大数据推给喜欢翡翠耳钉的刘亦菲们‼️" u="1"/>
        <s v="_x000a_被刷屏了‼️为什么翡翠珠串最近这么火🔥" u="1"/>
        <s v="_x000a_强烈安利‼️耳畔上的灵动✨美到窒息翡翠耳坠" u="1"/>
        <s v="_x000a_真的好难选😭😭每一条我都好爱💕" u="1"/>
        <s v="_x000a_入门级翡翠戒指｜第一次买翡翠必入戒指合集" u="1"/>
        <s v="_x000a_怀一颗虔诚的心，看世间风景🌿" u="1"/>
        <s v="_x000a_来店里看货的90后小姐姐😍喝茶赏翠🌿" u="1"/>
        <s v="_x000a_喜欢翡翠的翠友👆这是不是你要的高品质😍" u="1"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1"/>
    <x v="1"/>
    <x v="1"/>
    <x v="1"/>
    <x v="1"/>
    <x v="1"/>
    <x v="0"/>
    <x v="1"/>
    <x v="0"/>
    <x v="0"/>
    <x v="0"/>
    <x v="1"/>
    <x v="1"/>
    <x v="1"/>
    <x v="1"/>
    <x v="1"/>
    <x v="1"/>
    <x v="1"/>
    <x v="1"/>
    <x v="1"/>
    <x v="1"/>
    <x v="1"/>
    <x v="1"/>
    <x v="1"/>
  </r>
  <r>
    <x v="0"/>
    <x v="2"/>
    <x v="2"/>
    <x v="0"/>
    <x v="2"/>
    <x v="2"/>
    <x v="2"/>
    <x v="2"/>
    <x v="2"/>
    <x v="0"/>
    <x v="2"/>
    <x v="2"/>
    <x v="2"/>
    <x v="2"/>
    <x v="2"/>
    <x v="2"/>
    <x v="0"/>
    <x v="1"/>
    <x v="0"/>
    <x v="0"/>
    <x v="0"/>
    <x v="1"/>
    <x v="1"/>
    <x v="1"/>
    <x v="1"/>
    <x v="1"/>
    <x v="1"/>
    <x v="1"/>
    <x v="1"/>
    <x v="1"/>
    <x v="1"/>
    <x v="1"/>
    <x v="1"/>
    <x v="2"/>
  </r>
  <r>
    <x v="0"/>
    <x v="3"/>
    <x v="3"/>
    <x v="0"/>
    <x v="3"/>
    <x v="3"/>
    <x v="3"/>
    <x v="3"/>
    <x v="3"/>
    <x v="0"/>
    <x v="3"/>
    <x v="3"/>
    <x v="3"/>
    <x v="3"/>
    <x v="3"/>
    <x v="3"/>
    <x v="0"/>
    <x v="1"/>
    <x v="0"/>
    <x v="0"/>
    <x v="0"/>
    <x v="1"/>
    <x v="1"/>
    <x v="1"/>
    <x v="1"/>
    <x v="1"/>
    <x v="1"/>
    <x v="1"/>
    <x v="1"/>
    <x v="1"/>
    <x v="1"/>
    <x v="1"/>
    <x v="1"/>
    <x v="3"/>
  </r>
  <r>
    <x v="0"/>
    <x v="4"/>
    <x v="4"/>
    <x v="0"/>
    <x v="4"/>
    <x v="4"/>
    <x v="4"/>
    <x v="4"/>
    <x v="4"/>
    <x v="0"/>
    <x v="4"/>
    <x v="4"/>
    <x v="4"/>
    <x v="4"/>
    <x v="4"/>
    <x v="4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0"/>
    <x v="5"/>
    <x v="5"/>
    <x v="0"/>
    <x v="5"/>
    <x v="4"/>
    <x v="4"/>
    <x v="4"/>
    <x v="4"/>
    <x v="0"/>
    <x v="5"/>
    <x v="5"/>
    <x v="4"/>
    <x v="5"/>
    <x v="5"/>
    <x v="5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0"/>
    <x v="6"/>
    <x v="6"/>
    <x v="0"/>
    <x v="6"/>
    <x v="5"/>
    <x v="5"/>
    <x v="5"/>
    <x v="5"/>
    <x v="0"/>
    <x v="6"/>
    <x v="6"/>
    <x v="5"/>
    <x v="6"/>
    <x v="6"/>
    <x v="6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0"/>
    <x v="7"/>
    <x v="7"/>
    <x v="0"/>
    <x v="7"/>
    <x v="6"/>
    <x v="6"/>
    <x v="6"/>
    <x v="6"/>
    <x v="0"/>
    <x v="7"/>
    <x v="7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0"/>
    <x v="8"/>
    <x v="8"/>
    <x v="0"/>
    <x v="8"/>
    <x v="7"/>
    <x v="7"/>
    <x v="7"/>
    <x v="7"/>
    <x v="0"/>
    <x v="8"/>
    <x v="8"/>
    <x v="1"/>
    <x v="8"/>
    <x v="8"/>
    <x v="8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0"/>
    <x v="8"/>
    <x v="9"/>
    <x v="0"/>
    <x v="9"/>
    <x v="8"/>
    <x v="8"/>
    <x v="8"/>
    <x v="8"/>
    <x v="0"/>
    <x v="9"/>
    <x v="9"/>
    <x v="7"/>
    <x v="9"/>
    <x v="9"/>
    <x v="9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0"/>
    <x v="9"/>
    <x v="10"/>
    <x v="0"/>
    <x v="10"/>
    <x v="9"/>
    <x v="9"/>
    <x v="9"/>
    <x v="9"/>
    <x v="0"/>
    <x v="10"/>
    <x v="10"/>
    <x v="4"/>
    <x v="10"/>
    <x v="6"/>
    <x v="10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0"/>
    <x v="10"/>
    <x v="11"/>
    <x v="0"/>
    <x v="11"/>
    <x v="10"/>
    <x v="10"/>
    <x v="10"/>
    <x v="10"/>
    <x v="0"/>
    <x v="11"/>
    <x v="11"/>
    <x v="8"/>
    <x v="11"/>
    <x v="10"/>
    <x v="11"/>
    <x v="1"/>
    <x v="1"/>
    <x v="0"/>
    <x v="0"/>
    <x v="0"/>
    <x v="0"/>
    <x v="2"/>
    <x v="2"/>
    <x v="2"/>
    <x v="1"/>
    <x v="1"/>
    <x v="2"/>
    <x v="2"/>
    <x v="2"/>
    <x v="1"/>
    <x v="2"/>
    <x v="1"/>
    <x v="11"/>
  </r>
  <r>
    <x v="0"/>
    <x v="10"/>
    <x v="12"/>
    <x v="0"/>
    <x v="12"/>
    <x v="11"/>
    <x v="11"/>
    <x v="11"/>
    <x v="11"/>
    <x v="0"/>
    <x v="12"/>
    <x v="12"/>
    <x v="4"/>
    <x v="12"/>
    <x v="11"/>
    <x v="12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0"/>
    <x v="11"/>
    <x v="13"/>
    <x v="0"/>
    <x v="13"/>
    <x v="12"/>
    <x v="12"/>
    <x v="12"/>
    <x v="12"/>
    <x v="0"/>
    <x v="13"/>
    <x v="13"/>
    <x v="2"/>
    <x v="13"/>
    <x v="12"/>
    <x v="13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0"/>
    <x v="12"/>
    <x v="14"/>
    <x v="0"/>
    <x v="14"/>
    <x v="13"/>
    <x v="13"/>
    <x v="13"/>
    <x v="13"/>
    <x v="0"/>
    <x v="14"/>
    <x v="14"/>
    <x v="9"/>
    <x v="14"/>
    <x v="12"/>
    <x v="14"/>
    <x v="0"/>
    <x v="1"/>
    <x v="0"/>
    <x v="0"/>
    <x v="0"/>
    <x v="1"/>
    <x v="1"/>
    <x v="1"/>
    <x v="1"/>
    <x v="1"/>
    <x v="2"/>
    <x v="1"/>
    <x v="1"/>
    <x v="1"/>
    <x v="1"/>
    <x v="1"/>
    <x v="1"/>
    <x v="14"/>
  </r>
  <r>
    <x v="0"/>
    <x v="12"/>
    <x v="15"/>
    <x v="0"/>
    <x v="15"/>
    <x v="14"/>
    <x v="14"/>
    <x v="14"/>
    <x v="14"/>
    <x v="0"/>
    <x v="15"/>
    <x v="15"/>
    <x v="2"/>
    <x v="15"/>
    <x v="11"/>
    <x v="15"/>
    <x v="0"/>
    <x v="1"/>
    <x v="0"/>
    <x v="0"/>
    <x v="0"/>
    <x v="1"/>
    <x v="1"/>
    <x v="1"/>
    <x v="1"/>
    <x v="1"/>
    <x v="1"/>
    <x v="1"/>
    <x v="1"/>
    <x v="1"/>
    <x v="1"/>
    <x v="1"/>
    <x v="1"/>
    <x v="15"/>
  </r>
  <r>
    <x v="1"/>
    <x v="1"/>
    <x v="1"/>
    <x v="0"/>
    <x v="1"/>
    <x v="1"/>
    <x v="1"/>
    <x v="1"/>
    <x v="1"/>
    <x v="0"/>
    <x v="16"/>
    <x v="16"/>
    <x v="10"/>
    <x v="16"/>
    <x v="13"/>
    <x v="16"/>
    <x v="2"/>
    <x v="2"/>
    <x v="0"/>
    <x v="1"/>
    <x v="0"/>
    <x v="2"/>
    <x v="3"/>
    <x v="3"/>
    <x v="3"/>
    <x v="2"/>
    <x v="1"/>
    <x v="3"/>
    <x v="3"/>
    <x v="3"/>
    <x v="2"/>
    <x v="3"/>
    <x v="2"/>
    <x v="1"/>
  </r>
  <r>
    <x v="1"/>
    <x v="2"/>
    <x v="2"/>
    <x v="0"/>
    <x v="2"/>
    <x v="2"/>
    <x v="2"/>
    <x v="2"/>
    <x v="2"/>
    <x v="0"/>
    <x v="17"/>
    <x v="17"/>
    <x v="11"/>
    <x v="17"/>
    <x v="14"/>
    <x v="17"/>
    <x v="0"/>
    <x v="1"/>
    <x v="0"/>
    <x v="2"/>
    <x v="0"/>
    <x v="0"/>
    <x v="4"/>
    <x v="4"/>
    <x v="4"/>
    <x v="3"/>
    <x v="0"/>
    <x v="4"/>
    <x v="4"/>
    <x v="4"/>
    <x v="1"/>
    <x v="4"/>
    <x v="1"/>
    <x v="2"/>
  </r>
  <r>
    <x v="1"/>
    <x v="3"/>
    <x v="3"/>
    <x v="0"/>
    <x v="3"/>
    <x v="3"/>
    <x v="3"/>
    <x v="3"/>
    <x v="3"/>
    <x v="0"/>
    <x v="18"/>
    <x v="18"/>
    <x v="12"/>
    <x v="18"/>
    <x v="15"/>
    <x v="18"/>
    <x v="3"/>
    <x v="1"/>
    <x v="0"/>
    <x v="3"/>
    <x v="0"/>
    <x v="3"/>
    <x v="5"/>
    <x v="5"/>
    <x v="5"/>
    <x v="2"/>
    <x v="3"/>
    <x v="5"/>
    <x v="5"/>
    <x v="5"/>
    <x v="3"/>
    <x v="5"/>
    <x v="3"/>
    <x v="3"/>
  </r>
  <r>
    <x v="1"/>
    <x v="4"/>
    <x v="4"/>
    <x v="0"/>
    <x v="4"/>
    <x v="4"/>
    <x v="4"/>
    <x v="4"/>
    <x v="4"/>
    <x v="0"/>
    <x v="7"/>
    <x v="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"/>
    <x v="5"/>
    <x v="5"/>
    <x v="0"/>
    <x v="5"/>
    <x v="4"/>
    <x v="4"/>
    <x v="4"/>
    <x v="4"/>
    <x v="0"/>
    <x v="19"/>
    <x v="19"/>
    <x v="2"/>
    <x v="19"/>
    <x v="16"/>
    <x v="19"/>
    <x v="0"/>
    <x v="1"/>
    <x v="0"/>
    <x v="0"/>
    <x v="0"/>
    <x v="1"/>
    <x v="1"/>
    <x v="1"/>
    <x v="1"/>
    <x v="2"/>
    <x v="1"/>
    <x v="1"/>
    <x v="1"/>
    <x v="1"/>
    <x v="1"/>
    <x v="1"/>
    <x v="1"/>
    <x v="5"/>
  </r>
  <r>
    <x v="1"/>
    <x v="6"/>
    <x v="6"/>
    <x v="0"/>
    <x v="6"/>
    <x v="5"/>
    <x v="5"/>
    <x v="5"/>
    <x v="5"/>
    <x v="0"/>
    <x v="20"/>
    <x v="20"/>
    <x v="13"/>
    <x v="20"/>
    <x v="2"/>
    <x v="20"/>
    <x v="0"/>
    <x v="1"/>
    <x v="0"/>
    <x v="0"/>
    <x v="0"/>
    <x v="1"/>
    <x v="1"/>
    <x v="4"/>
    <x v="6"/>
    <x v="1"/>
    <x v="1"/>
    <x v="4"/>
    <x v="4"/>
    <x v="4"/>
    <x v="1"/>
    <x v="6"/>
    <x v="1"/>
    <x v="6"/>
  </r>
  <r>
    <x v="1"/>
    <x v="7"/>
    <x v="7"/>
    <x v="0"/>
    <x v="7"/>
    <x v="6"/>
    <x v="6"/>
    <x v="6"/>
    <x v="6"/>
    <x v="0"/>
    <x v="21"/>
    <x v="21"/>
    <x v="7"/>
    <x v="15"/>
    <x v="17"/>
    <x v="21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1"/>
    <x v="8"/>
    <x v="8"/>
    <x v="0"/>
    <x v="8"/>
    <x v="7"/>
    <x v="7"/>
    <x v="7"/>
    <x v="7"/>
    <x v="0"/>
    <x v="22"/>
    <x v="22"/>
    <x v="14"/>
    <x v="21"/>
    <x v="18"/>
    <x v="22"/>
    <x v="1"/>
    <x v="1"/>
    <x v="0"/>
    <x v="0"/>
    <x v="1"/>
    <x v="4"/>
    <x v="6"/>
    <x v="4"/>
    <x v="3"/>
    <x v="1"/>
    <x v="1"/>
    <x v="4"/>
    <x v="4"/>
    <x v="4"/>
    <x v="1"/>
    <x v="7"/>
    <x v="1"/>
    <x v="8"/>
  </r>
  <r>
    <x v="1"/>
    <x v="8"/>
    <x v="9"/>
    <x v="0"/>
    <x v="9"/>
    <x v="8"/>
    <x v="8"/>
    <x v="8"/>
    <x v="8"/>
    <x v="0"/>
    <x v="23"/>
    <x v="23"/>
    <x v="15"/>
    <x v="22"/>
    <x v="19"/>
    <x v="23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1"/>
    <x v="9"/>
    <x v="10"/>
    <x v="0"/>
    <x v="10"/>
    <x v="9"/>
    <x v="9"/>
    <x v="9"/>
    <x v="9"/>
    <x v="0"/>
    <x v="24"/>
    <x v="24"/>
    <x v="16"/>
    <x v="23"/>
    <x v="20"/>
    <x v="24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1"/>
    <x v="10"/>
    <x v="11"/>
    <x v="0"/>
    <x v="11"/>
    <x v="10"/>
    <x v="10"/>
    <x v="10"/>
    <x v="10"/>
    <x v="0"/>
    <x v="25"/>
    <x v="25"/>
    <x v="17"/>
    <x v="24"/>
    <x v="21"/>
    <x v="25"/>
    <x v="1"/>
    <x v="1"/>
    <x v="0"/>
    <x v="0"/>
    <x v="0"/>
    <x v="0"/>
    <x v="7"/>
    <x v="6"/>
    <x v="7"/>
    <x v="2"/>
    <x v="4"/>
    <x v="6"/>
    <x v="6"/>
    <x v="6"/>
    <x v="1"/>
    <x v="8"/>
    <x v="1"/>
    <x v="11"/>
  </r>
  <r>
    <x v="1"/>
    <x v="10"/>
    <x v="12"/>
    <x v="0"/>
    <x v="12"/>
    <x v="11"/>
    <x v="11"/>
    <x v="11"/>
    <x v="11"/>
    <x v="0"/>
    <x v="26"/>
    <x v="26"/>
    <x v="18"/>
    <x v="25"/>
    <x v="12"/>
    <x v="26"/>
    <x v="0"/>
    <x v="1"/>
    <x v="0"/>
    <x v="0"/>
    <x v="0"/>
    <x v="1"/>
    <x v="1"/>
    <x v="4"/>
    <x v="8"/>
    <x v="1"/>
    <x v="1"/>
    <x v="4"/>
    <x v="2"/>
    <x v="4"/>
    <x v="4"/>
    <x v="9"/>
    <x v="4"/>
    <x v="12"/>
  </r>
  <r>
    <x v="1"/>
    <x v="11"/>
    <x v="13"/>
    <x v="0"/>
    <x v="13"/>
    <x v="12"/>
    <x v="12"/>
    <x v="12"/>
    <x v="12"/>
    <x v="0"/>
    <x v="27"/>
    <x v="27"/>
    <x v="19"/>
    <x v="3"/>
    <x v="22"/>
    <x v="27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"/>
    <x v="12"/>
    <x v="14"/>
    <x v="0"/>
    <x v="14"/>
    <x v="13"/>
    <x v="13"/>
    <x v="13"/>
    <x v="13"/>
    <x v="0"/>
    <x v="28"/>
    <x v="28"/>
    <x v="20"/>
    <x v="26"/>
    <x v="23"/>
    <x v="28"/>
    <x v="4"/>
    <x v="3"/>
    <x v="1"/>
    <x v="2"/>
    <x v="0"/>
    <x v="3"/>
    <x v="8"/>
    <x v="4"/>
    <x v="9"/>
    <x v="0"/>
    <x v="4"/>
    <x v="7"/>
    <x v="7"/>
    <x v="7"/>
    <x v="0"/>
    <x v="10"/>
    <x v="5"/>
    <x v="14"/>
  </r>
  <r>
    <x v="1"/>
    <x v="12"/>
    <x v="15"/>
    <x v="0"/>
    <x v="15"/>
    <x v="14"/>
    <x v="14"/>
    <x v="14"/>
    <x v="14"/>
    <x v="0"/>
    <x v="29"/>
    <x v="29"/>
    <x v="21"/>
    <x v="27"/>
    <x v="24"/>
    <x v="29"/>
    <x v="2"/>
    <x v="1"/>
    <x v="0"/>
    <x v="4"/>
    <x v="0"/>
    <x v="5"/>
    <x v="9"/>
    <x v="4"/>
    <x v="10"/>
    <x v="1"/>
    <x v="1"/>
    <x v="2"/>
    <x v="8"/>
    <x v="2"/>
    <x v="0"/>
    <x v="11"/>
    <x v="6"/>
    <x v="15"/>
  </r>
  <r>
    <x v="1"/>
    <x v="12"/>
    <x v="16"/>
    <x v="0"/>
    <x v="16"/>
    <x v="15"/>
    <x v="15"/>
    <x v="15"/>
    <x v="15"/>
    <x v="0"/>
    <x v="30"/>
    <x v="30"/>
    <x v="22"/>
    <x v="28"/>
    <x v="12"/>
    <x v="30"/>
    <x v="0"/>
    <x v="0"/>
    <x v="0"/>
    <x v="2"/>
    <x v="0"/>
    <x v="4"/>
    <x v="10"/>
    <x v="4"/>
    <x v="11"/>
    <x v="1"/>
    <x v="1"/>
    <x v="1"/>
    <x v="1"/>
    <x v="1"/>
    <x v="1"/>
    <x v="1"/>
    <x v="1"/>
    <x v="0"/>
  </r>
  <r>
    <x v="2"/>
    <x v="1"/>
    <x v="1"/>
    <x v="0"/>
    <x v="1"/>
    <x v="1"/>
    <x v="1"/>
    <x v="1"/>
    <x v="1"/>
    <x v="0"/>
    <x v="31"/>
    <x v="31"/>
    <x v="23"/>
    <x v="29"/>
    <x v="25"/>
    <x v="31"/>
    <x v="1"/>
    <x v="0"/>
    <x v="1"/>
    <x v="3"/>
    <x v="1"/>
    <x v="3"/>
    <x v="11"/>
    <x v="3"/>
    <x v="12"/>
    <x v="4"/>
    <x v="1"/>
    <x v="6"/>
    <x v="9"/>
    <x v="3"/>
    <x v="5"/>
    <x v="12"/>
    <x v="7"/>
    <x v="1"/>
  </r>
  <r>
    <x v="2"/>
    <x v="2"/>
    <x v="2"/>
    <x v="0"/>
    <x v="2"/>
    <x v="2"/>
    <x v="2"/>
    <x v="2"/>
    <x v="2"/>
    <x v="0"/>
    <x v="32"/>
    <x v="32"/>
    <x v="24"/>
    <x v="30"/>
    <x v="26"/>
    <x v="32"/>
    <x v="0"/>
    <x v="1"/>
    <x v="0"/>
    <x v="2"/>
    <x v="0"/>
    <x v="0"/>
    <x v="12"/>
    <x v="1"/>
    <x v="1"/>
    <x v="1"/>
    <x v="1"/>
    <x v="1"/>
    <x v="1"/>
    <x v="1"/>
    <x v="1"/>
    <x v="1"/>
    <x v="1"/>
    <x v="2"/>
  </r>
  <r>
    <x v="2"/>
    <x v="3"/>
    <x v="3"/>
    <x v="0"/>
    <x v="3"/>
    <x v="3"/>
    <x v="3"/>
    <x v="3"/>
    <x v="3"/>
    <x v="0"/>
    <x v="33"/>
    <x v="33"/>
    <x v="25"/>
    <x v="31"/>
    <x v="6"/>
    <x v="33"/>
    <x v="4"/>
    <x v="4"/>
    <x v="0"/>
    <x v="1"/>
    <x v="0"/>
    <x v="6"/>
    <x v="13"/>
    <x v="7"/>
    <x v="13"/>
    <x v="1"/>
    <x v="2"/>
    <x v="0"/>
    <x v="10"/>
    <x v="0"/>
    <x v="0"/>
    <x v="13"/>
    <x v="8"/>
    <x v="3"/>
  </r>
  <r>
    <x v="2"/>
    <x v="4"/>
    <x v="4"/>
    <x v="0"/>
    <x v="4"/>
    <x v="4"/>
    <x v="4"/>
    <x v="4"/>
    <x v="4"/>
    <x v="0"/>
    <x v="34"/>
    <x v="5"/>
    <x v="4"/>
    <x v="5"/>
    <x v="27"/>
    <x v="34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"/>
    <x v="13"/>
    <x v="17"/>
    <x v="0"/>
    <x v="17"/>
    <x v="4"/>
    <x v="4"/>
    <x v="4"/>
    <x v="4"/>
    <x v="0"/>
    <x v="7"/>
    <x v="34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"/>
    <x v="5"/>
    <x v="5"/>
    <x v="0"/>
    <x v="5"/>
    <x v="4"/>
    <x v="4"/>
    <x v="4"/>
    <x v="4"/>
    <x v="0"/>
    <x v="35"/>
    <x v="15"/>
    <x v="1"/>
    <x v="32"/>
    <x v="28"/>
    <x v="35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"/>
    <x v="6"/>
    <x v="6"/>
    <x v="0"/>
    <x v="6"/>
    <x v="5"/>
    <x v="5"/>
    <x v="5"/>
    <x v="5"/>
    <x v="0"/>
    <x v="36"/>
    <x v="35"/>
    <x v="26"/>
    <x v="33"/>
    <x v="29"/>
    <x v="36"/>
    <x v="0"/>
    <x v="1"/>
    <x v="0"/>
    <x v="2"/>
    <x v="0"/>
    <x v="0"/>
    <x v="14"/>
    <x v="1"/>
    <x v="1"/>
    <x v="1"/>
    <x v="1"/>
    <x v="4"/>
    <x v="4"/>
    <x v="4"/>
    <x v="4"/>
    <x v="14"/>
    <x v="9"/>
    <x v="6"/>
  </r>
  <r>
    <x v="2"/>
    <x v="7"/>
    <x v="7"/>
    <x v="0"/>
    <x v="7"/>
    <x v="6"/>
    <x v="6"/>
    <x v="6"/>
    <x v="6"/>
    <x v="0"/>
    <x v="24"/>
    <x v="36"/>
    <x v="27"/>
    <x v="34"/>
    <x v="30"/>
    <x v="37"/>
    <x v="0"/>
    <x v="1"/>
    <x v="0"/>
    <x v="0"/>
    <x v="0"/>
    <x v="1"/>
    <x v="1"/>
    <x v="1"/>
    <x v="1"/>
    <x v="1"/>
    <x v="0"/>
    <x v="1"/>
    <x v="1"/>
    <x v="1"/>
    <x v="1"/>
    <x v="1"/>
    <x v="1"/>
    <x v="7"/>
  </r>
  <r>
    <x v="2"/>
    <x v="8"/>
    <x v="8"/>
    <x v="0"/>
    <x v="8"/>
    <x v="7"/>
    <x v="7"/>
    <x v="7"/>
    <x v="7"/>
    <x v="0"/>
    <x v="37"/>
    <x v="37"/>
    <x v="28"/>
    <x v="35"/>
    <x v="31"/>
    <x v="38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2"/>
    <x v="8"/>
    <x v="9"/>
    <x v="0"/>
    <x v="9"/>
    <x v="8"/>
    <x v="8"/>
    <x v="8"/>
    <x v="8"/>
    <x v="0"/>
    <x v="38"/>
    <x v="38"/>
    <x v="29"/>
    <x v="36"/>
    <x v="32"/>
    <x v="39"/>
    <x v="0"/>
    <x v="1"/>
    <x v="0"/>
    <x v="0"/>
    <x v="0"/>
    <x v="1"/>
    <x v="1"/>
    <x v="8"/>
    <x v="14"/>
    <x v="1"/>
    <x v="1"/>
    <x v="2"/>
    <x v="2"/>
    <x v="2"/>
    <x v="1"/>
    <x v="15"/>
    <x v="1"/>
    <x v="9"/>
  </r>
  <r>
    <x v="2"/>
    <x v="9"/>
    <x v="10"/>
    <x v="0"/>
    <x v="10"/>
    <x v="9"/>
    <x v="9"/>
    <x v="9"/>
    <x v="9"/>
    <x v="0"/>
    <x v="39"/>
    <x v="39"/>
    <x v="30"/>
    <x v="37"/>
    <x v="33"/>
    <x v="40"/>
    <x v="1"/>
    <x v="1"/>
    <x v="1"/>
    <x v="0"/>
    <x v="0"/>
    <x v="4"/>
    <x v="15"/>
    <x v="1"/>
    <x v="1"/>
    <x v="1"/>
    <x v="1"/>
    <x v="1"/>
    <x v="1"/>
    <x v="1"/>
    <x v="1"/>
    <x v="1"/>
    <x v="1"/>
    <x v="10"/>
  </r>
  <r>
    <x v="2"/>
    <x v="10"/>
    <x v="11"/>
    <x v="0"/>
    <x v="11"/>
    <x v="10"/>
    <x v="10"/>
    <x v="10"/>
    <x v="10"/>
    <x v="0"/>
    <x v="40"/>
    <x v="40"/>
    <x v="31"/>
    <x v="38"/>
    <x v="34"/>
    <x v="41"/>
    <x v="3"/>
    <x v="4"/>
    <x v="1"/>
    <x v="2"/>
    <x v="1"/>
    <x v="6"/>
    <x v="16"/>
    <x v="9"/>
    <x v="15"/>
    <x v="5"/>
    <x v="5"/>
    <x v="0"/>
    <x v="8"/>
    <x v="0"/>
    <x v="1"/>
    <x v="16"/>
    <x v="1"/>
    <x v="11"/>
  </r>
  <r>
    <x v="2"/>
    <x v="10"/>
    <x v="12"/>
    <x v="0"/>
    <x v="12"/>
    <x v="11"/>
    <x v="11"/>
    <x v="11"/>
    <x v="11"/>
    <x v="0"/>
    <x v="41"/>
    <x v="41"/>
    <x v="32"/>
    <x v="39"/>
    <x v="35"/>
    <x v="42"/>
    <x v="0"/>
    <x v="1"/>
    <x v="0"/>
    <x v="0"/>
    <x v="0"/>
    <x v="1"/>
    <x v="1"/>
    <x v="1"/>
    <x v="1"/>
    <x v="5"/>
    <x v="0"/>
    <x v="1"/>
    <x v="1"/>
    <x v="1"/>
    <x v="1"/>
    <x v="1"/>
    <x v="1"/>
    <x v="12"/>
  </r>
  <r>
    <x v="2"/>
    <x v="11"/>
    <x v="13"/>
    <x v="0"/>
    <x v="13"/>
    <x v="12"/>
    <x v="12"/>
    <x v="12"/>
    <x v="12"/>
    <x v="0"/>
    <x v="42"/>
    <x v="42"/>
    <x v="33"/>
    <x v="40"/>
    <x v="35"/>
    <x v="43"/>
    <x v="0"/>
    <x v="1"/>
    <x v="0"/>
    <x v="0"/>
    <x v="0"/>
    <x v="1"/>
    <x v="1"/>
    <x v="4"/>
    <x v="16"/>
    <x v="1"/>
    <x v="1"/>
    <x v="4"/>
    <x v="4"/>
    <x v="4"/>
    <x v="1"/>
    <x v="17"/>
    <x v="1"/>
    <x v="13"/>
  </r>
  <r>
    <x v="2"/>
    <x v="12"/>
    <x v="14"/>
    <x v="0"/>
    <x v="14"/>
    <x v="13"/>
    <x v="13"/>
    <x v="13"/>
    <x v="13"/>
    <x v="0"/>
    <x v="43"/>
    <x v="43"/>
    <x v="34"/>
    <x v="41"/>
    <x v="36"/>
    <x v="44"/>
    <x v="4"/>
    <x v="1"/>
    <x v="0"/>
    <x v="5"/>
    <x v="0"/>
    <x v="4"/>
    <x v="17"/>
    <x v="4"/>
    <x v="17"/>
    <x v="2"/>
    <x v="3"/>
    <x v="4"/>
    <x v="4"/>
    <x v="4"/>
    <x v="1"/>
    <x v="18"/>
    <x v="1"/>
    <x v="14"/>
  </r>
  <r>
    <x v="2"/>
    <x v="12"/>
    <x v="15"/>
    <x v="0"/>
    <x v="15"/>
    <x v="14"/>
    <x v="14"/>
    <x v="14"/>
    <x v="14"/>
    <x v="0"/>
    <x v="44"/>
    <x v="44"/>
    <x v="35"/>
    <x v="42"/>
    <x v="36"/>
    <x v="45"/>
    <x v="0"/>
    <x v="3"/>
    <x v="0"/>
    <x v="0"/>
    <x v="0"/>
    <x v="4"/>
    <x v="18"/>
    <x v="1"/>
    <x v="1"/>
    <x v="1"/>
    <x v="1"/>
    <x v="1"/>
    <x v="1"/>
    <x v="1"/>
    <x v="1"/>
    <x v="1"/>
    <x v="1"/>
    <x v="15"/>
  </r>
  <r>
    <x v="2"/>
    <x v="12"/>
    <x v="16"/>
    <x v="0"/>
    <x v="16"/>
    <x v="15"/>
    <x v="15"/>
    <x v="15"/>
    <x v="15"/>
    <x v="0"/>
    <x v="45"/>
    <x v="45"/>
    <x v="36"/>
    <x v="43"/>
    <x v="36"/>
    <x v="46"/>
    <x v="0"/>
    <x v="0"/>
    <x v="0"/>
    <x v="0"/>
    <x v="0"/>
    <x v="0"/>
    <x v="19"/>
    <x v="1"/>
    <x v="1"/>
    <x v="1"/>
    <x v="1"/>
    <x v="1"/>
    <x v="1"/>
    <x v="1"/>
    <x v="1"/>
    <x v="1"/>
    <x v="1"/>
    <x v="0"/>
  </r>
  <r>
    <x v="3"/>
    <x v="1"/>
    <x v="1"/>
    <x v="0"/>
    <x v="1"/>
    <x v="1"/>
    <x v="1"/>
    <x v="1"/>
    <x v="1"/>
    <x v="0"/>
    <x v="46"/>
    <x v="46"/>
    <x v="37"/>
    <x v="44"/>
    <x v="37"/>
    <x v="47"/>
    <x v="1"/>
    <x v="3"/>
    <x v="1"/>
    <x v="0"/>
    <x v="0"/>
    <x v="5"/>
    <x v="20"/>
    <x v="8"/>
    <x v="18"/>
    <x v="1"/>
    <x v="1"/>
    <x v="2"/>
    <x v="2"/>
    <x v="2"/>
    <x v="1"/>
    <x v="19"/>
    <x v="1"/>
    <x v="1"/>
  </r>
  <r>
    <x v="3"/>
    <x v="2"/>
    <x v="2"/>
    <x v="0"/>
    <x v="2"/>
    <x v="2"/>
    <x v="2"/>
    <x v="2"/>
    <x v="2"/>
    <x v="0"/>
    <x v="47"/>
    <x v="47"/>
    <x v="38"/>
    <x v="45"/>
    <x v="9"/>
    <x v="48"/>
    <x v="0"/>
    <x v="0"/>
    <x v="0"/>
    <x v="2"/>
    <x v="0"/>
    <x v="4"/>
    <x v="21"/>
    <x v="4"/>
    <x v="19"/>
    <x v="0"/>
    <x v="1"/>
    <x v="4"/>
    <x v="2"/>
    <x v="4"/>
    <x v="4"/>
    <x v="20"/>
    <x v="10"/>
    <x v="2"/>
  </r>
  <r>
    <x v="3"/>
    <x v="3"/>
    <x v="3"/>
    <x v="0"/>
    <x v="3"/>
    <x v="3"/>
    <x v="3"/>
    <x v="3"/>
    <x v="3"/>
    <x v="0"/>
    <x v="48"/>
    <x v="48"/>
    <x v="39"/>
    <x v="46"/>
    <x v="17"/>
    <x v="49"/>
    <x v="2"/>
    <x v="0"/>
    <x v="0"/>
    <x v="3"/>
    <x v="0"/>
    <x v="7"/>
    <x v="22"/>
    <x v="10"/>
    <x v="20"/>
    <x v="5"/>
    <x v="6"/>
    <x v="8"/>
    <x v="11"/>
    <x v="6"/>
    <x v="6"/>
    <x v="21"/>
    <x v="11"/>
    <x v="3"/>
  </r>
  <r>
    <x v="3"/>
    <x v="4"/>
    <x v="4"/>
    <x v="0"/>
    <x v="4"/>
    <x v="4"/>
    <x v="4"/>
    <x v="4"/>
    <x v="4"/>
    <x v="0"/>
    <x v="7"/>
    <x v="7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3"/>
    <x v="13"/>
    <x v="17"/>
    <x v="0"/>
    <x v="17"/>
    <x v="4"/>
    <x v="4"/>
    <x v="4"/>
    <x v="4"/>
    <x v="0"/>
    <x v="7"/>
    <x v="4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3"/>
    <x v="5"/>
    <x v="5"/>
    <x v="0"/>
    <x v="5"/>
    <x v="4"/>
    <x v="4"/>
    <x v="4"/>
    <x v="4"/>
    <x v="0"/>
    <x v="49"/>
    <x v="50"/>
    <x v="4"/>
    <x v="47"/>
    <x v="38"/>
    <x v="50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3"/>
    <x v="6"/>
    <x v="6"/>
    <x v="0"/>
    <x v="6"/>
    <x v="5"/>
    <x v="5"/>
    <x v="5"/>
    <x v="5"/>
    <x v="0"/>
    <x v="50"/>
    <x v="51"/>
    <x v="13"/>
    <x v="48"/>
    <x v="39"/>
    <x v="51"/>
    <x v="1"/>
    <x v="0"/>
    <x v="2"/>
    <x v="3"/>
    <x v="0"/>
    <x v="3"/>
    <x v="23"/>
    <x v="4"/>
    <x v="6"/>
    <x v="1"/>
    <x v="1"/>
    <x v="4"/>
    <x v="4"/>
    <x v="4"/>
    <x v="1"/>
    <x v="22"/>
    <x v="1"/>
    <x v="6"/>
  </r>
  <r>
    <x v="3"/>
    <x v="7"/>
    <x v="7"/>
    <x v="0"/>
    <x v="7"/>
    <x v="6"/>
    <x v="6"/>
    <x v="6"/>
    <x v="6"/>
    <x v="0"/>
    <x v="51"/>
    <x v="3"/>
    <x v="5"/>
    <x v="49"/>
    <x v="17"/>
    <x v="52"/>
    <x v="0"/>
    <x v="1"/>
    <x v="0"/>
    <x v="0"/>
    <x v="0"/>
    <x v="1"/>
    <x v="1"/>
    <x v="4"/>
    <x v="21"/>
    <x v="1"/>
    <x v="1"/>
    <x v="4"/>
    <x v="4"/>
    <x v="4"/>
    <x v="1"/>
    <x v="23"/>
    <x v="1"/>
    <x v="7"/>
  </r>
  <r>
    <x v="3"/>
    <x v="8"/>
    <x v="8"/>
    <x v="0"/>
    <x v="8"/>
    <x v="7"/>
    <x v="7"/>
    <x v="7"/>
    <x v="7"/>
    <x v="0"/>
    <x v="52"/>
    <x v="52"/>
    <x v="28"/>
    <x v="50"/>
    <x v="40"/>
    <x v="53"/>
    <x v="1"/>
    <x v="1"/>
    <x v="0"/>
    <x v="2"/>
    <x v="0"/>
    <x v="4"/>
    <x v="24"/>
    <x v="1"/>
    <x v="1"/>
    <x v="1"/>
    <x v="1"/>
    <x v="1"/>
    <x v="1"/>
    <x v="1"/>
    <x v="1"/>
    <x v="1"/>
    <x v="1"/>
    <x v="8"/>
  </r>
  <r>
    <x v="3"/>
    <x v="8"/>
    <x v="9"/>
    <x v="0"/>
    <x v="9"/>
    <x v="8"/>
    <x v="8"/>
    <x v="8"/>
    <x v="8"/>
    <x v="0"/>
    <x v="53"/>
    <x v="53"/>
    <x v="21"/>
    <x v="51"/>
    <x v="17"/>
    <x v="54"/>
    <x v="0"/>
    <x v="1"/>
    <x v="2"/>
    <x v="2"/>
    <x v="0"/>
    <x v="8"/>
    <x v="25"/>
    <x v="1"/>
    <x v="1"/>
    <x v="1"/>
    <x v="1"/>
    <x v="1"/>
    <x v="1"/>
    <x v="1"/>
    <x v="1"/>
    <x v="1"/>
    <x v="1"/>
    <x v="9"/>
  </r>
  <r>
    <x v="3"/>
    <x v="9"/>
    <x v="10"/>
    <x v="0"/>
    <x v="10"/>
    <x v="9"/>
    <x v="9"/>
    <x v="9"/>
    <x v="9"/>
    <x v="0"/>
    <x v="54"/>
    <x v="54"/>
    <x v="33"/>
    <x v="52"/>
    <x v="19"/>
    <x v="55"/>
    <x v="0"/>
    <x v="1"/>
    <x v="0"/>
    <x v="2"/>
    <x v="1"/>
    <x v="4"/>
    <x v="26"/>
    <x v="1"/>
    <x v="1"/>
    <x v="1"/>
    <x v="1"/>
    <x v="1"/>
    <x v="1"/>
    <x v="1"/>
    <x v="1"/>
    <x v="1"/>
    <x v="1"/>
    <x v="10"/>
  </r>
  <r>
    <x v="3"/>
    <x v="10"/>
    <x v="11"/>
    <x v="0"/>
    <x v="11"/>
    <x v="10"/>
    <x v="10"/>
    <x v="10"/>
    <x v="10"/>
    <x v="0"/>
    <x v="55"/>
    <x v="55"/>
    <x v="40"/>
    <x v="53"/>
    <x v="34"/>
    <x v="56"/>
    <x v="5"/>
    <x v="5"/>
    <x v="0"/>
    <x v="4"/>
    <x v="0"/>
    <x v="9"/>
    <x v="27"/>
    <x v="10"/>
    <x v="22"/>
    <x v="5"/>
    <x v="2"/>
    <x v="9"/>
    <x v="12"/>
    <x v="7"/>
    <x v="1"/>
    <x v="24"/>
    <x v="1"/>
    <x v="11"/>
  </r>
  <r>
    <x v="3"/>
    <x v="10"/>
    <x v="12"/>
    <x v="0"/>
    <x v="12"/>
    <x v="11"/>
    <x v="11"/>
    <x v="11"/>
    <x v="11"/>
    <x v="0"/>
    <x v="56"/>
    <x v="56"/>
    <x v="41"/>
    <x v="54"/>
    <x v="41"/>
    <x v="57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3"/>
    <x v="11"/>
    <x v="13"/>
    <x v="0"/>
    <x v="13"/>
    <x v="12"/>
    <x v="12"/>
    <x v="12"/>
    <x v="12"/>
    <x v="0"/>
    <x v="57"/>
    <x v="57"/>
    <x v="42"/>
    <x v="55"/>
    <x v="6"/>
    <x v="58"/>
    <x v="1"/>
    <x v="1"/>
    <x v="0"/>
    <x v="0"/>
    <x v="0"/>
    <x v="0"/>
    <x v="28"/>
    <x v="4"/>
    <x v="23"/>
    <x v="1"/>
    <x v="2"/>
    <x v="4"/>
    <x v="4"/>
    <x v="4"/>
    <x v="1"/>
    <x v="25"/>
    <x v="1"/>
    <x v="13"/>
  </r>
  <r>
    <x v="3"/>
    <x v="12"/>
    <x v="14"/>
    <x v="0"/>
    <x v="14"/>
    <x v="13"/>
    <x v="13"/>
    <x v="13"/>
    <x v="13"/>
    <x v="0"/>
    <x v="58"/>
    <x v="58"/>
    <x v="43"/>
    <x v="56"/>
    <x v="18"/>
    <x v="59"/>
    <x v="2"/>
    <x v="1"/>
    <x v="0"/>
    <x v="2"/>
    <x v="0"/>
    <x v="8"/>
    <x v="29"/>
    <x v="4"/>
    <x v="24"/>
    <x v="6"/>
    <x v="0"/>
    <x v="4"/>
    <x v="13"/>
    <x v="4"/>
    <x v="4"/>
    <x v="26"/>
    <x v="12"/>
    <x v="14"/>
  </r>
  <r>
    <x v="3"/>
    <x v="12"/>
    <x v="15"/>
    <x v="0"/>
    <x v="15"/>
    <x v="14"/>
    <x v="14"/>
    <x v="14"/>
    <x v="14"/>
    <x v="0"/>
    <x v="59"/>
    <x v="59"/>
    <x v="44"/>
    <x v="57"/>
    <x v="1"/>
    <x v="60"/>
    <x v="2"/>
    <x v="0"/>
    <x v="0"/>
    <x v="3"/>
    <x v="0"/>
    <x v="7"/>
    <x v="30"/>
    <x v="8"/>
    <x v="25"/>
    <x v="5"/>
    <x v="1"/>
    <x v="2"/>
    <x v="13"/>
    <x v="2"/>
    <x v="4"/>
    <x v="27"/>
    <x v="13"/>
    <x v="15"/>
  </r>
  <r>
    <x v="3"/>
    <x v="12"/>
    <x v="16"/>
    <x v="0"/>
    <x v="16"/>
    <x v="15"/>
    <x v="15"/>
    <x v="15"/>
    <x v="15"/>
    <x v="0"/>
    <x v="60"/>
    <x v="60"/>
    <x v="13"/>
    <x v="58"/>
    <x v="42"/>
    <x v="61"/>
    <x v="0"/>
    <x v="1"/>
    <x v="0"/>
    <x v="2"/>
    <x v="0"/>
    <x v="0"/>
    <x v="31"/>
    <x v="1"/>
    <x v="1"/>
    <x v="2"/>
    <x v="1"/>
    <x v="1"/>
    <x v="1"/>
    <x v="1"/>
    <x v="1"/>
    <x v="1"/>
    <x v="1"/>
    <x v="0"/>
  </r>
  <r>
    <x v="4"/>
    <x v="1"/>
    <x v="1"/>
    <x v="0"/>
    <x v="1"/>
    <x v="1"/>
    <x v="1"/>
    <x v="1"/>
    <x v="1"/>
    <x v="0"/>
    <x v="61"/>
    <x v="61"/>
    <x v="45"/>
    <x v="59"/>
    <x v="43"/>
    <x v="62"/>
    <x v="1"/>
    <x v="1"/>
    <x v="0"/>
    <x v="3"/>
    <x v="0"/>
    <x v="5"/>
    <x v="32"/>
    <x v="11"/>
    <x v="26"/>
    <x v="5"/>
    <x v="1"/>
    <x v="10"/>
    <x v="14"/>
    <x v="8"/>
    <x v="3"/>
    <x v="28"/>
    <x v="14"/>
    <x v="1"/>
  </r>
  <r>
    <x v="4"/>
    <x v="2"/>
    <x v="2"/>
    <x v="0"/>
    <x v="2"/>
    <x v="2"/>
    <x v="2"/>
    <x v="2"/>
    <x v="2"/>
    <x v="0"/>
    <x v="62"/>
    <x v="62"/>
    <x v="46"/>
    <x v="60"/>
    <x v="9"/>
    <x v="63"/>
    <x v="0"/>
    <x v="1"/>
    <x v="1"/>
    <x v="2"/>
    <x v="0"/>
    <x v="4"/>
    <x v="33"/>
    <x v="8"/>
    <x v="27"/>
    <x v="1"/>
    <x v="1"/>
    <x v="7"/>
    <x v="15"/>
    <x v="9"/>
    <x v="1"/>
    <x v="29"/>
    <x v="1"/>
    <x v="2"/>
  </r>
  <r>
    <x v="4"/>
    <x v="3"/>
    <x v="3"/>
    <x v="0"/>
    <x v="3"/>
    <x v="3"/>
    <x v="3"/>
    <x v="3"/>
    <x v="3"/>
    <x v="0"/>
    <x v="63"/>
    <x v="63"/>
    <x v="47"/>
    <x v="61"/>
    <x v="41"/>
    <x v="64"/>
    <x v="1"/>
    <x v="2"/>
    <x v="1"/>
    <x v="0"/>
    <x v="0"/>
    <x v="10"/>
    <x v="34"/>
    <x v="4"/>
    <x v="28"/>
    <x v="2"/>
    <x v="4"/>
    <x v="4"/>
    <x v="4"/>
    <x v="4"/>
    <x v="1"/>
    <x v="30"/>
    <x v="1"/>
    <x v="3"/>
  </r>
  <r>
    <x v="4"/>
    <x v="4"/>
    <x v="4"/>
    <x v="0"/>
    <x v="4"/>
    <x v="4"/>
    <x v="4"/>
    <x v="4"/>
    <x v="4"/>
    <x v="0"/>
    <x v="64"/>
    <x v="64"/>
    <x v="2"/>
    <x v="12"/>
    <x v="38"/>
    <x v="65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4"/>
    <x v="13"/>
    <x v="17"/>
    <x v="0"/>
    <x v="17"/>
    <x v="4"/>
    <x v="4"/>
    <x v="4"/>
    <x v="4"/>
    <x v="0"/>
    <x v="7"/>
    <x v="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4"/>
    <x v="5"/>
    <x v="5"/>
    <x v="0"/>
    <x v="5"/>
    <x v="4"/>
    <x v="4"/>
    <x v="4"/>
    <x v="4"/>
    <x v="0"/>
    <x v="65"/>
    <x v="65"/>
    <x v="48"/>
    <x v="62"/>
    <x v="44"/>
    <x v="66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4"/>
    <x v="6"/>
    <x v="6"/>
    <x v="0"/>
    <x v="6"/>
    <x v="5"/>
    <x v="5"/>
    <x v="5"/>
    <x v="5"/>
    <x v="0"/>
    <x v="66"/>
    <x v="66"/>
    <x v="49"/>
    <x v="63"/>
    <x v="45"/>
    <x v="67"/>
    <x v="0"/>
    <x v="1"/>
    <x v="0"/>
    <x v="0"/>
    <x v="0"/>
    <x v="1"/>
    <x v="1"/>
    <x v="4"/>
    <x v="29"/>
    <x v="1"/>
    <x v="1"/>
    <x v="1"/>
    <x v="1"/>
    <x v="1"/>
    <x v="1"/>
    <x v="1"/>
    <x v="1"/>
    <x v="6"/>
  </r>
  <r>
    <x v="4"/>
    <x v="7"/>
    <x v="7"/>
    <x v="0"/>
    <x v="7"/>
    <x v="6"/>
    <x v="6"/>
    <x v="6"/>
    <x v="6"/>
    <x v="0"/>
    <x v="67"/>
    <x v="67"/>
    <x v="50"/>
    <x v="64"/>
    <x v="46"/>
    <x v="68"/>
    <x v="0"/>
    <x v="1"/>
    <x v="0"/>
    <x v="4"/>
    <x v="0"/>
    <x v="4"/>
    <x v="35"/>
    <x v="1"/>
    <x v="1"/>
    <x v="1"/>
    <x v="1"/>
    <x v="1"/>
    <x v="1"/>
    <x v="1"/>
    <x v="1"/>
    <x v="1"/>
    <x v="1"/>
    <x v="7"/>
  </r>
  <r>
    <x v="4"/>
    <x v="8"/>
    <x v="8"/>
    <x v="0"/>
    <x v="8"/>
    <x v="7"/>
    <x v="7"/>
    <x v="7"/>
    <x v="7"/>
    <x v="0"/>
    <x v="68"/>
    <x v="29"/>
    <x v="42"/>
    <x v="65"/>
    <x v="18"/>
    <x v="69"/>
    <x v="2"/>
    <x v="1"/>
    <x v="0"/>
    <x v="0"/>
    <x v="0"/>
    <x v="4"/>
    <x v="36"/>
    <x v="1"/>
    <x v="1"/>
    <x v="1"/>
    <x v="1"/>
    <x v="1"/>
    <x v="1"/>
    <x v="1"/>
    <x v="1"/>
    <x v="1"/>
    <x v="1"/>
    <x v="8"/>
  </r>
  <r>
    <x v="4"/>
    <x v="8"/>
    <x v="9"/>
    <x v="0"/>
    <x v="9"/>
    <x v="8"/>
    <x v="8"/>
    <x v="8"/>
    <x v="8"/>
    <x v="0"/>
    <x v="69"/>
    <x v="68"/>
    <x v="51"/>
    <x v="66"/>
    <x v="11"/>
    <x v="70"/>
    <x v="0"/>
    <x v="1"/>
    <x v="0"/>
    <x v="0"/>
    <x v="0"/>
    <x v="1"/>
    <x v="1"/>
    <x v="4"/>
    <x v="30"/>
    <x v="1"/>
    <x v="1"/>
    <x v="4"/>
    <x v="4"/>
    <x v="4"/>
    <x v="1"/>
    <x v="31"/>
    <x v="1"/>
    <x v="9"/>
  </r>
  <r>
    <x v="4"/>
    <x v="9"/>
    <x v="10"/>
    <x v="0"/>
    <x v="10"/>
    <x v="9"/>
    <x v="9"/>
    <x v="9"/>
    <x v="9"/>
    <x v="0"/>
    <x v="70"/>
    <x v="69"/>
    <x v="52"/>
    <x v="67"/>
    <x v="33"/>
    <x v="71"/>
    <x v="0"/>
    <x v="0"/>
    <x v="0"/>
    <x v="0"/>
    <x v="0"/>
    <x v="0"/>
    <x v="37"/>
    <x v="4"/>
    <x v="31"/>
    <x v="1"/>
    <x v="1"/>
    <x v="4"/>
    <x v="12"/>
    <x v="4"/>
    <x v="4"/>
    <x v="32"/>
    <x v="15"/>
    <x v="10"/>
  </r>
  <r>
    <x v="4"/>
    <x v="10"/>
    <x v="11"/>
    <x v="0"/>
    <x v="11"/>
    <x v="10"/>
    <x v="10"/>
    <x v="10"/>
    <x v="10"/>
    <x v="0"/>
    <x v="71"/>
    <x v="70"/>
    <x v="53"/>
    <x v="68"/>
    <x v="8"/>
    <x v="72"/>
    <x v="6"/>
    <x v="0"/>
    <x v="1"/>
    <x v="4"/>
    <x v="1"/>
    <x v="6"/>
    <x v="38"/>
    <x v="12"/>
    <x v="32"/>
    <x v="0"/>
    <x v="6"/>
    <x v="11"/>
    <x v="13"/>
    <x v="10"/>
    <x v="1"/>
    <x v="33"/>
    <x v="1"/>
    <x v="11"/>
  </r>
  <r>
    <x v="4"/>
    <x v="10"/>
    <x v="12"/>
    <x v="0"/>
    <x v="12"/>
    <x v="11"/>
    <x v="11"/>
    <x v="11"/>
    <x v="11"/>
    <x v="0"/>
    <x v="72"/>
    <x v="71"/>
    <x v="54"/>
    <x v="69"/>
    <x v="35"/>
    <x v="73"/>
    <x v="1"/>
    <x v="1"/>
    <x v="0"/>
    <x v="0"/>
    <x v="0"/>
    <x v="0"/>
    <x v="39"/>
    <x v="1"/>
    <x v="1"/>
    <x v="1"/>
    <x v="3"/>
    <x v="1"/>
    <x v="1"/>
    <x v="1"/>
    <x v="1"/>
    <x v="1"/>
    <x v="1"/>
    <x v="12"/>
  </r>
  <r>
    <x v="4"/>
    <x v="11"/>
    <x v="13"/>
    <x v="0"/>
    <x v="13"/>
    <x v="12"/>
    <x v="12"/>
    <x v="12"/>
    <x v="12"/>
    <x v="0"/>
    <x v="73"/>
    <x v="72"/>
    <x v="29"/>
    <x v="70"/>
    <x v="35"/>
    <x v="74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"/>
    <x v="12"/>
    <x v="14"/>
    <x v="0"/>
    <x v="14"/>
    <x v="13"/>
    <x v="13"/>
    <x v="13"/>
    <x v="13"/>
    <x v="0"/>
    <x v="74"/>
    <x v="61"/>
    <x v="55"/>
    <x v="71"/>
    <x v="47"/>
    <x v="75"/>
    <x v="4"/>
    <x v="1"/>
    <x v="0"/>
    <x v="2"/>
    <x v="0"/>
    <x v="5"/>
    <x v="40"/>
    <x v="7"/>
    <x v="33"/>
    <x v="7"/>
    <x v="5"/>
    <x v="0"/>
    <x v="8"/>
    <x v="0"/>
    <x v="4"/>
    <x v="34"/>
    <x v="16"/>
    <x v="14"/>
  </r>
  <r>
    <x v="4"/>
    <x v="12"/>
    <x v="15"/>
    <x v="0"/>
    <x v="15"/>
    <x v="14"/>
    <x v="14"/>
    <x v="14"/>
    <x v="14"/>
    <x v="0"/>
    <x v="75"/>
    <x v="73"/>
    <x v="56"/>
    <x v="72"/>
    <x v="48"/>
    <x v="76"/>
    <x v="1"/>
    <x v="0"/>
    <x v="0"/>
    <x v="0"/>
    <x v="0"/>
    <x v="4"/>
    <x v="41"/>
    <x v="8"/>
    <x v="34"/>
    <x v="1"/>
    <x v="1"/>
    <x v="2"/>
    <x v="15"/>
    <x v="2"/>
    <x v="4"/>
    <x v="35"/>
    <x v="17"/>
    <x v="15"/>
  </r>
  <r>
    <x v="4"/>
    <x v="12"/>
    <x v="16"/>
    <x v="0"/>
    <x v="16"/>
    <x v="15"/>
    <x v="15"/>
    <x v="15"/>
    <x v="15"/>
    <x v="0"/>
    <x v="76"/>
    <x v="74"/>
    <x v="57"/>
    <x v="73"/>
    <x v="49"/>
    <x v="77"/>
    <x v="1"/>
    <x v="1"/>
    <x v="0"/>
    <x v="4"/>
    <x v="0"/>
    <x v="8"/>
    <x v="42"/>
    <x v="8"/>
    <x v="35"/>
    <x v="2"/>
    <x v="1"/>
    <x v="4"/>
    <x v="2"/>
    <x v="4"/>
    <x v="1"/>
    <x v="36"/>
    <x v="1"/>
    <x v="0"/>
  </r>
  <r>
    <x v="5"/>
    <x v="1"/>
    <x v="1"/>
    <x v="0"/>
    <x v="1"/>
    <x v="1"/>
    <x v="1"/>
    <x v="1"/>
    <x v="1"/>
    <x v="0"/>
    <x v="77"/>
    <x v="75"/>
    <x v="58"/>
    <x v="74"/>
    <x v="50"/>
    <x v="78"/>
    <x v="0"/>
    <x v="0"/>
    <x v="0"/>
    <x v="3"/>
    <x v="0"/>
    <x v="5"/>
    <x v="43"/>
    <x v="12"/>
    <x v="36"/>
    <x v="0"/>
    <x v="0"/>
    <x v="3"/>
    <x v="16"/>
    <x v="3"/>
    <x v="2"/>
    <x v="37"/>
    <x v="18"/>
    <x v="1"/>
  </r>
  <r>
    <x v="5"/>
    <x v="2"/>
    <x v="2"/>
    <x v="0"/>
    <x v="2"/>
    <x v="2"/>
    <x v="2"/>
    <x v="2"/>
    <x v="2"/>
    <x v="0"/>
    <x v="78"/>
    <x v="76"/>
    <x v="59"/>
    <x v="75"/>
    <x v="51"/>
    <x v="79"/>
    <x v="0"/>
    <x v="1"/>
    <x v="0"/>
    <x v="2"/>
    <x v="0"/>
    <x v="0"/>
    <x v="44"/>
    <x v="4"/>
    <x v="37"/>
    <x v="0"/>
    <x v="1"/>
    <x v="2"/>
    <x v="2"/>
    <x v="2"/>
    <x v="4"/>
    <x v="38"/>
    <x v="19"/>
    <x v="2"/>
  </r>
  <r>
    <x v="5"/>
    <x v="3"/>
    <x v="3"/>
    <x v="0"/>
    <x v="3"/>
    <x v="3"/>
    <x v="3"/>
    <x v="3"/>
    <x v="3"/>
    <x v="0"/>
    <x v="79"/>
    <x v="77"/>
    <x v="60"/>
    <x v="76"/>
    <x v="2"/>
    <x v="80"/>
    <x v="3"/>
    <x v="6"/>
    <x v="1"/>
    <x v="4"/>
    <x v="0"/>
    <x v="11"/>
    <x v="45"/>
    <x v="13"/>
    <x v="38"/>
    <x v="0"/>
    <x v="3"/>
    <x v="12"/>
    <x v="17"/>
    <x v="11"/>
    <x v="2"/>
    <x v="39"/>
    <x v="20"/>
    <x v="3"/>
  </r>
  <r>
    <x v="5"/>
    <x v="4"/>
    <x v="4"/>
    <x v="0"/>
    <x v="4"/>
    <x v="4"/>
    <x v="4"/>
    <x v="4"/>
    <x v="4"/>
    <x v="0"/>
    <x v="80"/>
    <x v="78"/>
    <x v="61"/>
    <x v="77"/>
    <x v="26"/>
    <x v="81"/>
    <x v="1"/>
    <x v="1"/>
    <x v="0"/>
    <x v="0"/>
    <x v="0"/>
    <x v="0"/>
    <x v="46"/>
    <x v="1"/>
    <x v="1"/>
    <x v="1"/>
    <x v="1"/>
    <x v="1"/>
    <x v="1"/>
    <x v="1"/>
    <x v="1"/>
    <x v="1"/>
    <x v="1"/>
    <x v="4"/>
  </r>
  <r>
    <x v="5"/>
    <x v="13"/>
    <x v="17"/>
    <x v="0"/>
    <x v="17"/>
    <x v="4"/>
    <x v="4"/>
    <x v="4"/>
    <x v="4"/>
    <x v="0"/>
    <x v="7"/>
    <x v="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5"/>
    <x v="5"/>
    <x v="5"/>
    <x v="0"/>
    <x v="5"/>
    <x v="4"/>
    <x v="4"/>
    <x v="4"/>
    <x v="4"/>
    <x v="0"/>
    <x v="81"/>
    <x v="79"/>
    <x v="48"/>
    <x v="34"/>
    <x v="52"/>
    <x v="82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5"/>
    <x v="6"/>
    <x v="6"/>
    <x v="0"/>
    <x v="6"/>
    <x v="5"/>
    <x v="5"/>
    <x v="5"/>
    <x v="5"/>
    <x v="0"/>
    <x v="82"/>
    <x v="80"/>
    <x v="62"/>
    <x v="78"/>
    <x v="53"/>
    <x v="83"/>
    <x v="0"/>
    <x v="1"/>
    <x v="1"/>
    <x v="2"/>
    <x v="0"/>
    <x v="4"/>
    <x v="47"/>
    <x v="4"/>
    <x v="39"/>
    <x v="1"/>
    <x v="1"/>
    <x v="4"/>
    <x v="4"/>
    <x v="4"/>
    <x v="1"/>
    <x v="40"/>
    <x v="1"/>
    <x v="6"/>
  </r>
  <r>
    <x v="5"/>
    <x v="7"/>
    <x v="7"/>
    <x v="0"/>
    <x v="7"/>
    <x v="6"/>
    <x v="6"/>
    <x v="6"/>
    <x v="6"/>
    <x v="0"/>
    <x v="83"/>
    <x v="81"/>
    <x v="41"/>
    <x v="5"/>
    <x v="24"/>
    <x v="84"/>
    <x v="1"/>
    <x v="1"/>
    <x v="0"/>
    <x v="0"/>
    <x v="0"/>
    <x v="0"/>
    <x v="48"/>
    <x v="1"/>
    <x v="1"/>
    <x v="2"/>
    <x v="1"/>
    <x v="1"/>
    <x v="1"/>
    <x v="1"/>
    <x v="1"/>
    <x v="1"/>
    <x v="1"/>
    <x v="7"/>
  </r>
  <r>
    <x v="5"/>
    <x v="8"/>
    <x v="8"/>
    <x v="0"/>
    <x v="8"/>
    <x v="7"/>
    <x v="7"/>
    <x v="7"/>
    <x v="7"/>
    <x v="0"/>
    <x v="84"/>
    <x v="82"/>
    <x v="63"/>
    <x v="79"/>
    <x v="47"/>
    <x v="85"/>
    <x v="0"/>
    <x v="1"/>
    <x v="0"/>
    <x v="0"/>
    <x v="0"/>
    <x v="1"/>
    <x v="1"/>
    <x v="4"/>
    <x v="40"/>
    <x v="1"/>
    <x v="1"/>
    <x v="4"/>
    <x v="4"/>
    <x v="4"/>
    <x v="1"/>
    <x v="41"/>
    <x v="1"/>
    <x v="8"/>
  </r>
  <r>
    <x v="5"/>
    <x v="8"/>
    <x v="9"/>
    <x v="0"/>
    <x v="9"/>
    <x v="8"/>
    <x v="8"/>
    <x v="8"/>
    <x v="8"/>
    <x v="0"/>
    <x v="85"/>
    <x v="60"/>
    <x v="64"/>
    <x v="80"/>
    <x v="23"/>
    <x v="86"/>
    <x v="1"/>
    <x v="1"/>
    <x v="0"/>
    <x v="0"/>
    <x v="0"/>
    <x v="0"/>
    <x v="49"/>
    <x v="4"/>
    <x v="41"/>
    <x v="1"/>
    <x v="1"/>
    <x v="2"/>
    <x v="12"/>
    <x v="2"/>
    <x v="4"/>
    <x v="42"/>
    <x v="21"/>
    <x v="9"/>
  </r>
  <r>
    <x v="5"/>
    <x v="9"/>
    <x v="10"/>
    <x v="0"/>
    <x v="10"/>
    <x v="9"/>
    <x v="9"/>
    <x v="9"/>
    <x v="9"/>
    <x v="0"/>
    <x v="86"/>
    <x v="83"/>
    <x v="65"/>
    <x v="81"/>
    <x v="54"/>
    <x v="87"/>
    <x v="0"/>
    <x v="1"/>
    <x v="0"/>
    <x v="0"/>
    <x v="0"/>
    <x v="1"/>
    <x v="1"/>
    <x v="1"/>
    <x v="1"/>
    <x v="2"/>
    <x v="2"/>
    <x v="1"/>
    <x v="1"/>
    <x v="1"/>
    <x v="1"/>
    <x v="1"/>
    <x v="1"/>
    <x v="10"/>
  </r>
  <r>
    <x v="5"/>
    <x v="10"/>
    <x v="11"/>
    <x v="0"/>
    <x v="11"/>
    <x v="10"/>
    <x v="10"/>
    <x v="10"/>
    <x v="10"/>
    <x v="0"/>
    <x v="87"/>
    <x v="84"/>
    <x v="66"/>
    <x v="82"/>
    <x v="34"/>
    <x v="88"/>
    <x v="6"/>
    <x v="0"/>
    <x v="1"/>
    <x v="4"/>
    <x v="1"/>
    <x v="6"/>
    <x v="50"/>
    <x v="14"/>
    <x v="42"/>
    <x v="4"/>
    <x v="7"/>
    <x v="6"/>
    <x v="0"/>
    <x v="6"/>
    <x v="1"/>
    <x v="43"/>
    <x v="1"/>
    <x v="11"/>
  </r>
  <r>
    <x v="5"/>
    <x v="10"/>
    <x v="12"/>
    <x v="0"/>
    <x v="12"/>
    <x v="11"/>
    <x v="11"/>
    <x v="11"/>
    <x v="11"/>
    <x v="0"/>
    <x v="88"/>
    <x v="85"/>
    <x v="30"/>
    <x v="83"/>
    <x v="23"/>
    <x v="89"/>
    <x v="0"/>
    <x v="1"/>
    <x v="0"/>
    <x v="4"/>
    <x v="0"/>
    <x v="4"/>
    <x v="51"/>
    <x v="4"/>
    <x v="43"/>
    <x v="3"/>
    <x v="1"/>
    <x v="2"/>
    <x v="13"/>
    <x v="2"/>
    <x v="0"/>
    <x v="44"/>
    <x v="22"/>
    <x v="12"/>
  </r>
  <r>
    <x v="5"/>
    <x v="11"/>
    <x v="13"/>
    <x v="0"/>
    <x v="13"/>
    <x v="12"/>
    <x v="12"/>
    <x v="12"/>
    <x v="12"/>
    <x v="0"/>
    <x v="89"/>
    <x v="38"/>
    <x v="67"/>
    <x v="84"/>
    <x v="24"/>
    <x v="90"/>
    <x v="1"/>
    <x v="1"/>
    <x v="0"/>
    <x v="0"/>
    <x v="0"/>
    <x v="0"/>
    <x v="52"/>
    <x v="1"/>
    <x v="1"/>
    <x v="1"/>
    <x v="1"/>
    <x v="1"/>
    <x v="1"/>
    <x v="1"/>
    <x v="1"/>
    <x v="1"/>
    <x v="1"/>
    <x v="13"/>
  </r>
  <r>
    <x v="5"/>
    <x v="12"/>
    <x v="14"/>
    <x v="0"/>
    <x v="14"/>
    <x v="13"/>
    <x v="13"/>
    <x v="13"/>
    <x v="13"/>
    <x v="0"/>
    <x v="90"/>
    <x v="86"/>
    <x v="68"/>
    <x v="85"/>
    <x v="36"/>
    <x v="91"/>
    <x v="1"/>
    <x v="1"/>
    <x v="0"/>
    <x v="0"/>
    <x v="0"/>
    <x v="0"/>
    <x v="53"/>
    <x v="1"/>
    <x v="1"/>
    <x v="1"/>
    <x v="6"/>
    <x v="4"/>
    <x v="4"/>
    <x v="4"/>
    <x v="4"/>
    <x v="45"/>
    <x v="23"/>
    <x v="14"/>
  </r>
  <r>
    <x v="5"/>
    <x v="12"/>
    <x v="15"/>
    <x v="0"/>
    <x v="15"/>
    <x v="14"/>
    <x v="14"/>
    <x v="14"/>
    <x v="14"/>
    <x v="0"/>
    <x v="91"/>
    <x v="87"/>
    <x v="69"/>
    <x v="86"/>
    <x v="1"/>
    <x v="92"/>
    <x v="2"/>
    <x v="1"/>
    <x v="0"/>
    <x v="2"/>
    <x v="0"/>
    <x v="8"/>
    <x v="54"/>
    <x v="1"/>
    <x v="1"/>
    <x v="2"/>
    <x v="1"/>
    <x v="1"/>
    <x v="1"/>
    <x v="1"/>
    <x v="1"/>
    <x v="1"/>
    <x v="1"/>
    <x v="15"/>
  </r>
  <r>
    <x v="5"/>
    <x v="12"/>
    <x v="16"/>
    <x v="0"/>
    <x v="16"/>
    <x v="15"/>
    <x v="15"/>
    <x v="15"/>
    <x v="15"/>
    <x v="0"/>
    <x v="92"/>
    <x v="88"/>
    <x v="19"/>
    <x v="87"/>
    <x v="55"/>
    <x v="93"/>
    <x v="0"/>
    <x v="1"/>
    <x v="0"/>
    <x v="0"/>
    <x v="0"/>
    <x v="1"/>
    <x v="1"/>
    <x v="1"/>
    <x v="1"/>
    <x v="1"/>
    <x v="1"/>
    <x v="1"/>
    <x v="1"/>
    <x v="1"/>
    <x v="1"/>
    <x v="1"/>
    <x v="1"/>
    <x v="0"/>
  </r>
  <r>
    <x v="6"/>
    <x v="1"/>
    <x v="1"/>
    <x v="0"/>
    <x v="1"/>
    <x v="1"/>
    <x v="1"/>
    <x v="1"/>
    <x v="1"/>
    <x v="0"/>
    <x v="93"/>
    <x v="89"/>
    <x v="70"/>
    <x v="88"/>
    <x v="56"/>
    <x v="94"/>
    <x v="1"/>
    <x v="3"/>
    <x v="1"/>
    <x v="3"/>
    <x v="0"/>
    <x v="3"/>
    <x v="55"/>
    <x v="15"/>
    <x v="44"/>
    <x v="1"/>
    <x v="1"/>
    <x v="0"/>
    <x v="18"/>
    <x v="0"/>
    <x v="5"/>
    <x v="46"/>
    <x v="24"/>
    <x v="1"/>
  </r>
  <r>
    <x v="6"/>
    <x v="2"/>
    <x v="2"/>
    <x v="0"/>
    <x v="2"/>
    <x v="2"/>
    <x v="2"/>
    <x v="2"/>
    <x v="2"/>
    <x v="0"/>
    <x v="94"/>
    <x v="90"/>
    <x v="59"/>
    <x v="34"/>
    <x v="19"/>
    <x v="95"/>
    <x v="0"/>
    <x v="0"/>
    <x v="1"/>
    <x v="2"/>
    <x v="0"/>
    <x v="8"/>
    <x v="56"/>
    <x v="4"/>
    <x v="37"/>
    <x v="1"/>
    <x v="1"/>
    <x v="4"/>
    <x v="4"/>
    <x v="4"/>
    <x v="1"/>
    <x v="47"/>
    <x v="1"/>
    <x v="2"/>
  </r>
  <r>
    <x v="6"/>
    <x v="3"/>
    <x v="3"/>
    <x v="0"/>
    <x v="3"/>
    <x v="3"/>
    <x v="3"/>
    <x v="3"/>
    <x v="3"/>
    <x v="0"/>
    <x v="95"/>
    <x v="91"/>
    <x v="71"/>
    <x v="89"/>
    <x v="22"/>
    <x v="96"/>
    <x v="5"/>
    <x v="2"/>
    <x v="2"/>
    <x v="3"/>
    <x v="2"/>
    <x v="12"/>
    <x v="57"/>
    <x v="7"/>
    <x v="45"/>
    <x v="5"/>
    <x v="8"/>
    <x v="0"/>
    <x v="10"/>
    <x v="0"/>
    <x v="7"/>
    <x v="48"/>
    <x v="25"/>
    <x v="3"/>
  </r>
  <r>
    <x v="6"/>
    <x v="4"/>
    <x v="4"/>
    <x v="0"/>
    <x v="4"/>
    <x v="4"/>
    <x v="4"/>
    <x v="4"/>
    <x v="4"/>
    <x v="0"/>
    <x v="96"/>
    <x v="92"/>
    <x v="72"/>
    <x v="90"/>
    <x v="51"/>
    <x v="9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6"/>
    <x v="5"/>
    <x v="5"/>
    <x v="0"/>
    <x v="5"/>
    <x v="4"/>
    <x v="4"/>
    <x v="4"/>
    <x v="4"/>
    <x v="0"/>
    <x v="97"/>
    <x v="93"/>
    <x v="73"/>
    <x v="91"/>
    <x v="12"/>
    <x v="98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6"/>
    <x v="6"/>
    <x v="6"/>
    <x v="0"/>
    <x v="6"/>
    <x v="5"/>
    <x v="5"/>
    <x v="5"/>
    <x v="5"/>
    <x v="0"/>
    <x v="98"/>
    <x v="94"/>
    <x v="74"/>
    <x v="56"/>
    <x v="36"/>
    <x v="99"/>
    <x v="0"/>
    <x v="1"/>
    <x v="0"/>
    <x v="2"/>
    <x v="0"/>
    <x v="0"/>
    <x v="58"/>
    <x v="4"/>
    <x v="46"/>
    <x v="1"/>
    <x v="1"/>
    <x v="2"/>
    <x v="12"/>
    <x v="2"/>
    <x v="4"/>
    <x v="49"/>
    <x v="26"/>
    <x v="6"/>
  </r>
  <r>
    <x v="6"/>
    <x v="7"/>
    <x v="7"/>
    <x v="0"/>
    <x v="7"/>
    <x v="6"/>
    <x v="6"/>
    <x v="6"/>
    <x v="6"/>
    <x v="0"/>
    <x v="99"/>
    <x v="95"/>
    <x v="75"/>
    <x v="92"/>
    <x v="17"/>
    <x v="100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6"/>
    <x v="8"/>
    <x v="8"/>
    <x v="0"/>
    <x v="8"/>
    <x v="7"/>
    <x v="7"/>
    <x v="7"/>
    <x v="7"/>
    <x v="0"/>
    <x v="100"/>
    <x v="96"/>
    <x v="76"/>
    <x v="93"/>
    <x v="57"/>
    <x v="101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6"/>
    <x v="8"/>
    <x v="9"/>
    <x v="0"/>
    <x v="9"/>
    <x v="8"/>
    <x v="8"/>
    <x v="8"/>
    <x v="8"/>
    <x v="0"/>
    <x v="101"/>
    <x v="97"/>
    <x v="77"/>
    <x v="94"/>
    <x v="35"/>
    <x v="102"/>
    <x v="1"/>
    <x v="1"/>
    <x v="0"/>
    <x v="0"/>
    <x v="0"/>
    <x v="0"/>
    <x v="59"/>
    <x v="1"/>
    <x v="1"/>
    <x v="1"/>
    <x v="1"/>
    <x v="4"/>
    <x v="4"/>
    <x v="4"/>
    <x v="4"/>
    <x v="50"/>
    <x v="27"/>
    <x v="9"/>
  </r>
  <r>
    <x v="6"/>
    <x v="9"/>
    <x v="10"/>
    <x v="0"/>
    <x v="10"/>
    <x v="9"/>
    <x v="9"/>
    <x v="9"/>
    <x v="9"/>
    <x v="0"/>
    <x v="102"/>
    <x v="98"/>
    <x v="78"/>
    <x v="95"/>
    <x v="30"/>
    <x v="103"/>
    <x v="0"/>
    <x v="1"/>
    <x v="0"/>
    <x v="0"/>
    <x v="0"/>
    <x v="1"/>
    <x v="1"/>
    <x v="1"/>
    <x v="1"/>
    <x v="0"/>
    <x v="0"/>
    <x v="4"/>
    <x v="4"/>
    <x v="4"/>
    <x v="4"/>
    <x v="51"/>
    <x v="28"/>
    <x v="10"/>
  </r>
  <r>
    <x v="6"/>
    <x v="10"/>
    <x v="11"/>
    <x v="0"/>
    <x v="11"/>
    <x v="10"/>
    <x v="10"/>
    <x v="10"/>
    <x v="10"/>
    <x v="0"/>
    <x v="103"/>
    <x v="99"/>
    <x v="79"/>
    <x v="96"/>
    <x v="34"/>
    <x v="104"/>
    <x v="5"/>
    <x v="1"/>
    <x v="0"/>
    <x v="0"/>
    <x v="1"/>
    <x v="7"/>
    <x v="60"/>
    <x v="0"/>
    <x v="47"/>
    <x v="3"/>
    <x v="5"/>
    <x v="7"/>
    <x v="12"/>
    <x v="9"/>
    <x v="4"/>
    <x v="52"/>
    <x v="29"/>
    <x v="11"/>
  </r>
  <r>
    <x v="6"/>
    <x v="10"/>
    <x v="12"/>
    <x v="0"/>
    <x v="12"/>
    <x v="11"/>
    <x v="11"/>
    <x v="11"/>
    <x v="11"/>
    <x v="0"/>
    <x v="104"/>
    <x v="100"/>
    <x v="80"/>
    <x v="90"/>
    <x v="17"/>
    <x v="105"/>
    <x v="1"/>
    <x v="1"/>
    <x v="0"/>
    <x v="2"/>
    <x v="0"/>
    <x v="4"/>
    <x v="61"/>
    <x v="4"/>
    <x v="48"/>
    <x v="1"/>
    <x v="0"/>
    <x v="4"/>
    <x v="4"/>
    <x v="4"/>
    <x v="1"/>
    <x v="53"/>
    <x v="1"/>
    <x v="12"/>
  </r>
  <r>
    <x v="6"/>
    <x v="11"/>
    <x v="13"/>
    <x v="0"/>
    <x v="13"/>
    <x v="12"/>
    <x v="12"/>
    <x v="12"/>
    <x v="12"/>
    <x v="0"/>
    <x v="105"/>
    <x v="101"/>
    <x v="63"/>
    <x v="97"/>
    <x v="58"/>
    <x v="106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6"/>
    <x v="12"/>
    <x v="14"/>
    <x v="0"/>
    <x v="14"/>
    <x v="13"/>
    <x v="13"/>
    <x v="13"/>
    <x v="13"/>
    <x v="0"/>
    <x v="106"/>
    <x v="102"/>
    <x v="58"/>
    <x v="97"/>
    <x v="40"/>
    <x v="107"/>
    <x v="2"/>
    <x v="1"/>
    <x v="1"/>
    <x v="1"/>
    <x v="0"/>
    <x v="3"/>
    <x v="62"/>
    <x v="7"/>
    <x v="49"/>
    <x v="4"/>
    <x v="1"/>
    <x v="0"/>
    <x v="18"/>
    <x v="0"/>
    <x v="0"/>
    <x v="54"/>
    <x v="30"/>
    <x v="14"/>
  </r>
  <r>
    <x v="6"/>
    <x v="12"/>
    <x v="15"/>
    <x v="0"/>
    <x v="15"/>
    <x v="14"/>
    <x v="14"/>
    <x v="14"/>
    <x v="14"/>
    <x v="0"/>
    <x v="107"/>
    <x v="103"/>
    <x v="81"/>
    <x v="98"/>
    <x v="59"/>
    <x v="108"/>
    <x v="0"/>
    <x v="1"/>
    <x v="0"/>
    <x v="4"/>
    <x v="0"/>
    <x v="4"/>
    <x v="63"/>
    <x v="1"/>
    <x v="1"/>
    <x v="1"/>
    <x v="0"/>
    <x v="1"/>
    <x v="1"/>
    <x v="1"/>
    <x v="1"/>
    <x v="1"/>
    <x v="1"/>
    <x v="15"/>
  </r>
  <r>
    <x v="6"/>
    <x v="12"/>
    <x v="16"/>
    <x v="0"/>
    <x v="16"/>
    <x v="15"/>
    <x v="15"/>
    <x v="15"/>
    <x v="15"/>
    <x v="0"/>
    <x v="108"/>
    <x v="104"/>
    <x v="82"/>
    <x v="99"/>
    <x v="18"/>
    <x v="109"/>
    <x v="1"/>
    <x v="1"/>
    <x v="0"/>
    <x v="0"/>
    <x v="0"/>
    <x v="0"/>
    <x v="64"/>
    <x v="1"/>
    <x v="1"/>
    <x v="0"/>
    <x v="1"/>
    <x v="1"/>
    <x v="1"/>
    <x v="1"/>
    <x v="1"/>
    <x v="1"/>
    <x v="1"/>
    <x v="0"/>
  </r>
  <r>
    <x v="7"/>
    <x v="1"/>
    <x v="1"/>
    <x v="0"/>
    <x v="1"/>
    <x v="1"/>
    <x v="1"/>
    <x v="1"/>
    <x v="1"/>
    <x v="0"/>
    <x v="109"/>
    <x v="105"/>
    <x v="83"/>
    <x v="100"/>
    <x v="60"/>
    <x v="110"/>
    <x v="2"/>
    <x v="1"/>
    <x v="0"/>
    <x v="3"/>
    <x v="0"/>
    <x v="10"/>
    <x v="65"/>
    <x v="15"/>
    <x v="50"/>
    <x v="0"/>
    <x v="1"/>
    <x v="9"/>
    <x v="8"/>
    <x v="7"/>
    <x v="4"/>
    <x v="55"/>
    <x v="31"/>
    <x v="1"/>
  </r>
  <r>
    <x v="7"/>
    <x v="2"/>
    <x v="2"/>
    <x v="0"/>
    <x v="2"/>
    <x v="2"/>
    <x v="2"/>
    <x v="2"/>
    <x v="2"/>
    <x v="0"/>
    <x v="110"/>
    <x v="106"/>
    <x v="84"/>
    <x v="101"/>
    <x v="2"/>
    <x v="111"/>
    <x v="0"/>
    <x v="1"/>
    <x v="0"/>
    <x v="0"/>
    <x v="0"/>
    <x v="1"/>
    <x v="1"/>
    <x v="4"/>
    <x v="42"/>
    <x v="1"/>
    <x v="1"/>
    <x v="4"/>
    <x v="4"/>
    <x v="4"/>
    <x v="1"/>
    <x v="56"/>
    <x v="1"/>
    <x v="2"/>
  </r>
  <r>
    <x v="7"/>
    <x v="3"/>
    <x v="3"/>
    <x v="0"/>
    <x v="3"/>
    <x v="3"/>
    <x v="3"/>
    <x v="3"/>
    <x v="3"/>
    <x v="0"/>
    <x v="111"/>
    <x v="107"/>
    <x v="85"/>
    <x v="66"/>
    <x v="19"/>
    <x v="112"/>
    <x v="1"/>
    <x v="5"/>
    <x v="0"/>
    <x v="4"/>
    <x v="0"/>
    <x v="2"/>
    <x v="10"/>
    <x v="3"/>
    <x v="51"/>
    <x v="0"/>
    <x v="3"/>
    <x v="3"/>
    <x v="19"/>
    <x v="3"/>
    <x v="5"/>
    <x v="57"/>
    <x v="32"/>
    <x v="3"/>
  </r>
  <r>
    <x v="7"/>
    <x v="4"/>
    <x v="4"/>
    <x v="0"/>
    <x v="4"/>
    <x v="4"/>
    <x v="4"/>
    <x v="4"/>
    <x v="4"/>
    <x v="0"/>
    <x v="112"/>
    <x v="108"/>
    <x v="9"/>
    <x v="102"/>
    <x v="26"/>
    <x v="113"/>
    <x v="0"/>
    <x v="0"/>
    <x v="0"/>
    <x v="0"/>
    <x v="0"/>
    <x v="0"/>
    <x v="66"/>
    <x v="1"/>
    <x v="1"/>
    <x v="1"/>
    <x v="1"/>
    <x v="1"/>
    <x v="1"/>
    <x v="1"/>
    <x v="1"/>
    <x v="1"/>
    <x v="1"/>
    <x v="4"/>
  </r>
  <r>
    <x v="7"/>
    <x v="13"/>
    <x v="17"/>
    <x v="0"/>
    <x v="17"/>
    <x v="4"/>
    <x v="4"/>
    <x v="4"/>
    <x v="4"/>
    <x v="0"/>
    <x v="113"/>
    <x v="7"/>
    <x v="1"/>
    <x v="103"/>
    <x v="20"/>
    <x v="114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7"/>
    <x v="5"/>
    <x v="5"/>
    <x v="0"/>
    <x v="5"/>
    <x v="4"/>
    <x v="4"/>
    <x v="4"/>
    <x v="4"/>
    <x v="0"/>
    <x v="114"/>
    <x v="109"/>
    <x v="14"/>
    <x v="104"/>
    <x v="61"/>
    <x v="115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7"/>
    <x v="6"/>
    <x v="6"/>
    <x v="0"/>
    <x v="6"/>
    <x v="5"/>
    <x v="5"/>
    <x v="5"/>
    <x v="5"/>
    <x v="0"/>
    <x v="115"/>
    <x v="110"/>
    <x v="86"/>
    <x v="3"/>
    <x v="53"/>
    <x v="116"/>
    <x v="0"/>
    <x v="1"/>
    <x v="1"/>
    <x v="1"/>
    <x v="0"/>
    <x v="10"/>
    <x v="67"/>
    <x v="8"/>
    <x v="52"/>
    <x v="1"/>
    <x v="1"/>
    <x v="2"/>
    <x v="2"/>
    <x v="2"/>
    <x v="1"/>
    <x v="58"/>
    <x v="1"/>
    <x v="6"/>
  </r>
  <r>
    <x v="7"/>
    <x v="7"/>
    <x v="7"/>
    <x v="0"/>
    <x v="7"/>
    <x v="6"/>
    <x v="6"/>
    <x v="6"/>
    <x v="6"/>
    <x v="0"/>
    <x v="116"/>
    <x v="111"/>
    <x v="87"/>
    <x v="23"/>
    <x v="23"/>
    <x v="117"/>
    <x v="2"/>
    <x v="1"/>
    <x v="1"/>
    <x v="2"/>
    <x v="1"/>
    <x v="10"/>
    <x v="68"/>
    <x v="1"/>
    <x v="1"/>
    <x v="1"/>
    <x v="1"/>
    <x v="1"/>
    <x v="1"/>
    <x v="1"/>
    <x v="1"/>
    <x v="1"/>
    <x v="1"/>
    <x v="7"/>
  </r>
  <r>
    <x v="7"/>
    <x v="8"/>
    <x v="8"/>
    <x v="0"/>
    <x v="8"/>
    <x v="7"/>
    <x v="7"/>
    <x v="7"/>
    <x v="7"/>
    <x v="0"/>
    <x v="117"/>
    <x v="112"/>
    <x v="19"/>
    <x v="16"/>
    <x v="48"/>
    <x v="118"/>
    <x v="1"/>
    <x v="1"/>
    <x v="0"/>
    <x v="2"/>
    <x v="0"/>
    <x v="4"/>
    <x v="69"/>
    <x v="4"/>
    <x v="53"/>
    <x v="1"/>
    <x v="1"/>
    <x v="4"/>
    <x v="4"/>
    <x v="4"/>
    <x v="1"/>
    <x v="59"/>
    <x v="1"/>
    <x v="8"/>
  </r>
  <r>
    <x v="7"/>
    <x v="8"/>
    <x v="9"/>
    <x v="0"/>
    <x v="9"/>
    <x v="8"/>
    <x v="8"/>
    <x v="8"/>
    <x v="8"/>
    <x v="0"/>
    <x v="118"/>
    <x v="113"/>
    <x v="49"/>
    <x v="99"/>
    <x v="32"/>
    <x v="119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7"/>
    <x v="9"/>
    <x v="10"/>
    <x v="0"/>
    <x v="10"/>
    <x v="9"/>
    <x v="9"/>
    <x v="9"/>
    <x v="9"/>
    <x v="0"/>
    <x v="119"/>
    <x v="114"/>
    <x v="15"/>
    <x v="105"/>
    <x v="30"/>
    <x v="120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7"/>
    <x v="10"/>
    <x v="11"/>
    <x v="0"/>
    <x v="11"/>
    <x v="10"/>
    <x v="10"/>
    <x v="10"/>
    <x v="10"/>
    <x v="0"/>
    <x v="120"/>
    <x v="115"/>
    <x v="53"/>
    <x v="45"/>
    <x v="8"/>
    <x v="121"/>
    <x v="1"/>
    <x v="0"/>
    <x v="1"/>
    <x v="2"/>
    <x v="1"/>
    <x v="10"/>
    <x v="70"/>
    <x v="16"/>
    <x v="54"/>
    <x v="5"/>
    <x v="8"/>
    <x v="3"/>
    <x v="0"/>
    <x v="3"/>
    <x v="4"/>
    <x v="60"/>
    <x v="33"/>
    <x v="11"/>
  </r>
  <r>
    <x v="7"/>
    <x v="10"/>
    <x v="12"/>
    <x v="0"/>
    <x v="12"/>
    <x v="11"/>
    <x v="11"/>
    <x v="11"/>
    <x v="11"/>
    <x v="0"/>
    <x v="121"/>
    <x v="116"/>
    <x v="88"/>
    <x v="106"/>
    <x v="62"/>
    <x v="122"/>
    <x v="0"/>
    <x v="1"/>
    <x v="0"/>
    <x v="0"/>
    <x v="0"/>
    <x v="1"/>
    <x v="1"/>
    <x v="1"/>
    <x v="1"/>
    <x v="0"/>
    <x v="1"/>
    <x v="4"/>
    <x v="4"/>
    <x v="4"/>
    <x v="4"/>
    <x v="61"/>
    <x v="34"/>
    <x v="12"/>
  </r>
  <r>
    <x v="7"/>
    <x v="11"/>
    <x v="13"/>
    <x v="0"/>
    <x v="13"/>
    <x v="12"/>
    <x v="12"/>
    <x v="12"/>
    <x v="12"/>
    <x v="0"/>
    <x v="122"/>
    <x v="117"/>
    <x v="89"/>
    <x v="107"/>
    <x v="15"/>
    <x v="123"/>
    <x v="0"/>
    <x v="1"/>
    <x v="0"/>
    <x v="0"/>
    <x v="0"/>
    <x v="1"/>
    <x v="1"/>
    <x v="1"/>
    <x v="1"/>
    <x v="0"/>
    <x v="0"/>
    <x v="1"/>
    <x v="1"/>
    <x v="1"/>
    <x v="1"/>
    <x v="1"/>
    <x v="1"/>
    <x v="13"/>
  </r>
  <r>
    <x v="7"/>
    <x v="12"/>
    <x v="14"/>
    <x v="0"/>
    <x v="14"/>
    <x v="13"/>
    <x v="13"/>
    <x v="13"/>
    <x v="13"/>
    <x v="0"/>
    <x v="123"/>
    <x v="118"/>
    <x v="90"/>
    <x v="108"/>
    <x v="36"/>
    <x v="124"/>
    <x v="4"/>
    <x v="1"/>
    <x v="1"/>
    <x v="4"/>
    <x v="0"/>
    <x v="7"/>
    <x v="71"/>
    <x v="2"/>
    <x v="55"/>
    <x v="0"/>
    <x v="0"/>
    <x v="9"/>
    <x v="7"/>
    <x v="10"/>
    <x v="0"/>
    <x v="62"/>
    <x v="35"/>
    <x v="14"/>
  </r>
  <r>
    <x v="7"/>
    <x v="12"/>
    <x v="15"/>
    <x v="0"/>
    <x v="15"/>
    <x v="14"/>
    <x v="14"/>
    <x v="14"/>
    <x v="14"/>
    <x v="0"/>
    <x v="124"/>
    <x v="119"/>
    <x v="64"/>
    <x v="109"/>
    <x v="31"/>
    <x v="125"/>
    <x v="1"/>
    <x v="1"/>
    <x v="0"/>
    <x v="2"/>
    <x v="0"/>
    <x v="4"/>
    <x v="72"/>
    <x v="1"/>
    <x v="1"/>
    <x v="0"/>
    <x v="1"/>
    <x v="4"/>
    <x v="2"/>
    <x v="4"/>
    <x v="4"/>
    <x v="63"/>
    <x v="36"/>
    <x v="15"/>
  </r>
  <r>
    <x v="7"/>
    <x v="12"/>
    <x v="16"/>
    <x v="0"/>
    <x v="16"/>
    <x v="15"/>
    <x v="15"/>
    <x v="15"/>
    <x v="15"/>
    <x v="0"/>
    <x v="125"/>
    <x v="120"/>
    <x v="91"/>
    <x v="110"/>
    <x v="63"/>
    <x v="126"/>
    <x v="1"/>
    <x v="0"/>
    <x v="0"/>
    <x v="2"/>
    <x v="0"/>
    <x v="8"/>
    <x v="73"/>
    <x v="1"/>
    <x v="1"/>
    <x v="0"/>
    <x v="1"/>
    <x v="1"/>
    <x v="1"/>
    <x v="1"/>
    <x v="1"/>
    <x v="1"/>
    <x v="1"/>
    <x v="0"/>
  </r>
  <r>
    <x v="8"/>
    <x v="1"/>
    <x v="1"/>
    <x v="0"/>
    <x v="1"/>
    <x v="1"/>
    <x v="1"/>
    <x v="1"/>
    <x v="1"/>
    <x v="0"/>
    <x v="126"/>
    <x v="121"/>
    <x v="92"/>
    <x v="111"/>
    <x v="64"/>
    <x v="127"/>
    <x v="0"/>
    <x v="0"/>
    <x v="0"/>
    <x v="4"/>
    <x v="0"/>
    <x v="8"/>
    <x v="74"/>
    <x v="2"/>
    <x v="0"/>
    <x v="2"/>
    <x v="1"/>
    <x v="2"/>
    <x v="12"/>
    <x v="2"/>
    <x v="4"/>
    <x v="64"/>
    <x v="37"/>
    <x v="1"/>
  </r>
  <r>
    <x v="8"/>
    <x v="2"/>
    <x v="2"/>
    <x v="0"/>
    <x v="2"/>
    <x v="2"/>
    <x v="2"/>
    <x v="2"/>
    <x v="2"/>
    <x v="0"/>
    <x v="127"/>
    <x v="122"/>
    <x v="93"/>
    <x v="112"/>
    <x v="9"/>
    <x v="128"/>
    <x v="1"/>
    <x v="1"/>
    <x v="0"/>
    <x v="0"/>
    <x v="0"/>
    <x v="0"/>
    <x v="75"/>
    <x v="8"/>
    <x v="56"/>
    <x v="1"/>
    <x v="1"/>
    <x v="4"/>
    <x v="4"/>
    <x v="4"/>
    <x v="1"/>
    <x v="65"/>
    <x v="1"/>
    <x v="2"/>
  </r>
  <r>
    <x v="8"/>
    <x v="3"/>
    <x v="3"/>
    <x v="0"/>
    <x v="3"/>
    <x v="3"/>
    <x v="3"/>
    <x v="3"/>
    <x v="3"/>
    <x v="0"/>
    <x v="128"/>
    <x v="123"/>
    <x v="94"/>
    <x v="113"/>
    <x v="41"/>
    <x v="129"/>
    <x v="4"/>
    <x v="2"/>
    <x v="0"/>
    <x v="2"/>
    <x v="0"/>
    <x v="3"/>
    <x v="76"/>
    <x v="5"/>
    <x v="57"/>
    <x v="3"/>
    <x v="0"/>
    <x v="10"/>
    <x v="3"/>
    <x v="8"/>
    <x v="2"/>
    <x v="66"/>
    <x v="3"/>
    <x v="3"/>
  </r>
  <r>
    <x v="8"/>
    <x v="4"/>
    <x v="4"/>
    <x v="0"/>
    <x v="4"/>
    <x v="4"/>
    <x v="4"/>
    <x v="4"/>
    <x v="4"/>
    <x v="0"/>
    <x v="24"/>
    <x v="124"/>
    <x v="95"/>
    <x v="114"/>
    <x v="2"/>
    <x v="130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8"/>
    <x v="13"/>
    <x v="17"/>
    <x v="0"/>
    <x v="17"/>
    <x v="4"/>
    <x v="4"/>
    <x v="4"/>
    <x v="4"/>
    <x v="0"/>
    <x v="129"/>
    <x v="8"/>
    <x v="4"/>
    <x v="103"/>
    <x v="35"/>
    <x v="131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8"/>
    <x v="5"/>
    <x v="5"/>
    <x v="0"/>
    <x v="5"/>
    <x v="4"/>
    <x v="4"/>
    <x v="4"/>
    <x v="4"/>
    <x v="0"/>
    <x v="130"/>
    <x v="125"/>
    <x v="3"/>
    <x v="115"/>
    <x v="65"/>
    <x v="132"/>
    <x v="0"/>
    <x v="1"/>
    <x v="0"/>
    <x v="0"/>
    <x v="0"/>
    <x v="1"/>
    <x v="1"/>
    <x v="1"/>
    <x v="1"/>
    <x v="0"/>
    <x v="1"/>
    <x v="1"/>
    <x v="1"/>
    <x v="1"/>
    <x v="1"/>
    <x v="1"/>
    <x v="1"/>
    <x v="5"/>
  </r>
  <r>
    <x v="8"/>
    <x v="6"/>
    <x v="6"/>
    <x v="0"/>
    <x v="6"/>
    <x v="5"/>
    <x v="5"/>
    <x v="5"/>
    <x v="5"/>
    <x v="0"/>
    <x v="131"/>
    <x v="126"/>
    <x v="96"/>
    <x v="116"/>
    <x v="29"/>
    <x v="133"/>
    <x v="1"/>
    <x v="1"/>
    <x v="0"/>
    <x v="3"/>
    <x v="0"/>
    <x v="5"/>
    <x v="77"/>
    <x v="8"/>
    <x v="58"/>
    <x v="1"/>
    <x v="1"/>
    <x v="2"/>
    <x v="7"/>
    <x v="2"/>
    <x v="0"/>
    <x v="67"/>
    <x v="38"/>
    <x v="6"/>
  </r>
  <r>
    <x v="8"/>
    <x v="7"/>
    <x v="7"/>
    <x v="0"/>
    <x v="7"/>
    <x v="6"/>
    <x v="6"/>
    <x v="6"/>
    <x v="6"/>
    <x v="0"/>
    <x v="132"/>
    <x v="127"/>
    <x v="97"/>
    <x v="117"/>
    <x v="6"/>
    <x v="134"/>
    <x v="0"/>
    <x v="1"/>
    <x v="0"/>
    <x v="0"/>
    <x v="0"/>
    <x v="1"/>
    <x v="1"/>
    <x v="1"/>
    <x v="1"/>
    <x v="3"/>
    <x v="1"/>
    <x v="1"/>
    <x v="1"/>
    <x v="1"/>
    <x v="1"/>
    <x v="1"/>
    <x v="1"/>
    <x v="7"/>
  </r>
  <r>
    <x v="8"/>
    <x v="8"/>
    <x v="8"/>
    <x v="0"/>
    <x v="8"/>
    <x v="7"/>
    <x v="7"/>
    <x v="7"/>
    <x v="7"/>
    <x v="0"/>
    <x v="133"/>
    <x v="128"/>
    <x v="75"/>
    <x v="105"/>
    <x v="48"/>
    <x v="135"/>
    <x v="1"/>
    <x v="1"/>
    <x v="1"/>
    <x v="0"/>
    <x v="0"/>
    <x v="4"/>
    <x v="78"/>
    <x v="1"/>
    <x v="1"/>
    <x v="1"/>
    <x v="1"/>
    <x v="1"/>
    <x v="1"/>
    <x v="1"/>
    <x v="1"/>
    <x v="1"/>
    <x v="1"/>
    <x v="8"/>
  </r>
  <r>
    <x v="8"/>
    <x v="8"/>
    <x v="9"/>
    <x v="0"/>
    <x v="9"/>
    <x v="8"/>
    <x v="8"/>
    <x v="8"/>
    <x v="8"/>
    <x v="0"/>
    <x v="134"/>
    <x v="129"/>
    <x v="11"/>
    <x v="118"/>
    <x v="32"/>
    <x v="136"/>
    <x v="0"/>
    <x v="1"/>
    <x v="1"/>
    <x v="2"/>
    <x v="0"/>
    <x v="4"/>
    <x v="79"/>
    <x v="1"/>
    <x v="1"/>
    <x v="1"/>
    <x v="1"/>
    <x v="1"/>
    <x v="1"/>
    <x v="1"/>
    <x v="1"/>
    <x v="1"/>
    <x v="1"/>
    <x v="9"/>
  </r>
  <r>
    <x v="8"/>
    <x v="9"/>
    <x v="10"/>
    <x v="0"/>
    <x v="10"/>
    <x v="9"/>
    <x v="9"/>
    <x v="9"/>
    <x v="9"/>
    <x v="0"/>
    <x v="135"/>
    <x v="130"/>
    <x v="98"/>
    <x v="119"/>
    <x v="30"/>
    <x v="137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8"/>
    <x v="10"/>
    <x v="11"/>
    <x v="0"/>
    <x v="11"/>
    <x v="10"/>
    <x v="10"/>
    <x v="10"/>
    <x v="10"/>
    <x v="0"/>
    <x v="136"/>
    <x v="131"/>
    <x v="99"/>
    <x v="120"/>
    <x v="34"/>
    <x v="138"/>
    <x v="3"/>
    <x v="3"/>
    <x v="1"/>
    <x v="4"/>
    <x v="1"/>
    <x v="13"/>
    <x v="80"/>
    <x v="12"/>
    <x v="59"/>
    <x v="7"/>
    <x v="8"/>
    <x v="11"/>
    <x v="13"/>
    <x v="10"/>
    <x v="1"/>
    <x v="68"/>
    <x v="1"/>
    <x v="11"/>
  </r>
  <r>
    <x v="8"/>
    <x v="10"/>
    <x v="12"/>
    <x v="0"/>
    <x v="12"/>
    <x v="11"/>
    <x v="11"/>
    <x v="11"/>
    <x v="11"/>
    <x v="0"/>
    <x v="137"/>
    <x v="132"/>
    <x v="42"/>
    <x v="111"/>
    <x v="54"/>
    <x v="139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8"/>
    <x v="11"/>
    <x v="13"/>
    <x v="0"/>
    <x v="13"/>
    <x v="12"/>
    <x v="12"/>
    <x v="12"/>
    <x v="12"/>
    <x v="0"/>
    <x v="138"/>
    <x v="133"/>
    <x v="100"/>
    <x v="121"/>
    <x v="24"/>
    <x v="140"/>
    <x v="0"/>
    <x v="1"/>
    <x v="0"/>
    <x v="0"/>
    <x v="0"/>
    <x v="1"/>
    <x v="1"/>
    <x v="1"/>
    <x v="1"/>
    <x v="1"/>
    <x v="0"/>
    <x v="1"/>
    <x v="1"/>
    <x v="1"/>
    <x v="1"/>
    <x v="1"/>
    <x v="1"/>
    <x v="13"/>
  </r>
  <r>
    <x v="8"/>
    <x v="12"/>
    <x v="14"/>
    <x v="0"/>
    <x v="14"/>
    <x v="13"/>
    <x v="13"/>
    <x v="13"/>
    <x v="13"/>
    <x v="0"/>
    <x v="139"/>
    <x v="134"/>
    <x v="101"/>
    <x v="122"/>
    <x v="48"/>
    <x v="141"/>
    <x v="2"/>
    <x v="1"/>
    <x v="0"/>
    <x v="0"/>
    <x v="0"/>
    <x v="4"/>
    <x v="81"/>
    <x v="4"/>
    <x v="60"/>
    <x v="1"/>
    <x v="0"/>
    <x v="4"/>
    <x v="4"/>
    <x v="4"/>
    <x v="1"/>
    <x v="69"/>
    <x v="1"/>
    <x v="14"/>
  </r>
  <r>
    <x v="8"/>
    <x v="12"/>
    <x v="15"/>
    <x v="0"/>
    <x v="15"/>
    <x v="14"/>
    <x v="14"/>
    <x v="14"/>
    <x v="14"/>
    <x v="0"/>
    <x v="140"/>
    <x v="135"/>
    <x v="102"/>
    <x v="123"/>
    <x v="66"/>
    <x v="142"/>
    <x v="1"/>
    <x v="1"/>
    <x v="1"/>
    <x v="0"/>
    <x v="0"/>
    <x v="4"/>
    <x v="82"/>
    <x v="8"/>
    <x v="61"/>
    <x v="0"/>
    <x v="1"/>
    <x v="2"/>
    <x v="15"/>
    <x v="2"/>
    <x v="4"/>
    <x v="70"/>
    <x v="39"/>
    <x v="15"/>
  </r>
  <r>
    <x v="8"/>
    <x v="12"/>
    <x v="16"/>
    <x v="0"/>
    <x v="16"/>
    <x v="15"/>
    <x v="15"/>
    <x v="15"/>
    <x v="15"/>
    <x v="0"/>
    <x v="141"/>
    <x v="136"/>
    <x v="32"/>
    <x v="124"/>
    <x v="67"/>
    <x v="143"/>
    <x v="0"/>
    <x v="1"/>
    <x v="1"/>
    <x v="0"/>
    <x v="0"/>
    <x v="0"/>
    <x v="83"/>
    <x v="1"/>
    <x v="1"/>
    <x v="1"/>
    <x v="1"/>
    <x v="1"/>
    <x v="1"/>
    <x v="1"/>
    <x v="1"/>
    <x v="1"/>
    <x v="1"/>
    <x v="0"/>
  </r>
  <r>
    <x v="8"/>
    <x v="14"/>
    <x v="18"/>
    <x v="0"/>
    <x v="18"/>
    <x v="16"/>
    <x v="16"/>
    <x v="16"/>
    <x v="16"/>
    <x v="0"/>
    <x v="142"/>
    <x v="137"/>
    <x v="103"/>
    <x v="125"/>
    <x v="54"/>
    <x v="144"/>
    <x v="0"/>
    <x v="0"/>
    <x v="1"/>
    <x v="3"/>
    <x v="0"/>
    <x v="10"/>
    <x v="84"/>
    <x v="4"/>
    <x v="62"/>
    <x v="0"/>
    <x v="2"/>
    <x v="2"/>
    <x v="13"/>
    <x v="2"/>
    <x v="4"/>
    <x v="71"/>
    <x v="40"/>
    <x v="17"/>
  </r>
  <r>
    <x v="9"/>
    <x v="1"/>
    <x v="1"/>
    <x v="0"/>
    <x v="1"/>
    <x v="1"/>
    <x v="1"/>
    <x v="1"/>
    <x v="1"/>
    <x v="0"/>
    <x v="143"/>
    <x v="138"/>
    <x v="37"/>
    <x v="126"/>
    <x v="68"/>
    <x v="145"/>
    <x v="1"/>
    <x v="0"/>
    <x v="1"/>
    <x v="4"/>
    <x v="0"/>
    <x v="10"/>
    <x v="85"/>
    <x v="17"/>
    <x v="63"/>
    <x v="2"/>
    <x v="0"/>
    <x v="13"/>
    <x v="20"/>
    <x v="12"/>
    <x v="3"/>
    <x v="72"/>
    <x v="41"/>
    <x v="1"/>
  </r>
  <r>
    <x v="9"/>
    <x v="2"/>
    <x v="2"/>
    <x v="0"/>
    <x v="2"/>
    <x v="2"/>
    <x v="2"/>
    <x v="2"/>
    <x v="2"/>
    <x v="0"/>
    <x v="144"/>
    <x v="139"/>
    <x v="104"/>
    <x v="127"/>
    <x v="51"/>
    <x v="146"/>
    <x v="1"/>
    <x v="1"/>
    <x v="0"/>
    <x v="5"/>
    <x v="0"/>
    <x v="1"/>
    <x v="1"/>
    <x v="1"/>
    <x v="1"/>
    <x v="3"/>
    <x v="1"/>
    <x v="4"/>
    <x v="15"/>
    <x v="4"/>
    <x v="4"/>
    <x v="73"/>
    <x v="42"/>
    <x v="2"/>
  </r>
  <r>
    <x v="9"/>
    <x v="3"/>
    <x v="3"/>
    <x v="0"/>
    <x v="3"/>
    <x v="3"/>
    <x v="3"/>
    <x v="3"/>
    <x v="3"/>
    <x v="0"/>
    <x v="145"/>
    <x v="140"/>
    <x v="105"/>
    <x v="128"/>
    <x v="54"/>
    <x v="147"/>
    <x v="0"/>
    <x v="6"/>
    <x v="0"/>
    <x v="4"/>
    <x v="1"/>
    <x v="14"/>
    <x v="86"/>
    <x v="10"/>
    <x v="64"/>
    <x v="0"/>
    <x v="1"/>
    <x v="0"/>
    <x v="10"/>
    <x v="13"/>
    <x v="0"/>
    <x v="74"/>
    <x v="43"/>
    <x v="3"/>
  </r>
  <r>
    <x v="9"/>
    <x v="4"/>
    <x v="4"/>
    <x v="0"/>
    <x v="4"/>
    <x v="4"/>
    <x v="4"/>
    <x v="4"/>
    <x v="4"/>
    <x v="0"/>
    <x v="146"/>
    <x v="141"/>
    <x v="106"/>
    <x v="129"/>
    <x v="65"/>
    <x v="148"/>
    <x v="0"/>
    <x v="1"/>
    <x v="0"/>
    <x v="2"/>
    <x v="0"/>
    <x v="0"/>
    <x v="87"/>
    <x v="1"/>
    <x v="1"/>
    <x v="1"/>
    <x v="1"/>
    <x v="1"/>
    <x v="1"/>
    <x v="1"/>
    <x v="1"/>
    <x v="1"/>
    <x v="1"/>
    <x v="4"/>
  </r>
  <r>
    <x v="9"/>
    <x v="13"/>
    <x v="17"/>
    <x v="0"/>
    <x v="17"/>
    <x v="4"/>
    <x v="4"/>
    <x v="4"/>
    <x v="4"/>
    <x v="0"/>
    <x v="7"/>
    <x v="142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9"/>
    <x v="5"/>
    <x v="5"/>
    <x v="0"/>
    <x v="5"/>
    <x v="4"/>
    <x v="4"/>
    <x v="4"/>
    <x v="4"/>
    <x v="0"/>
    <x v="147"/>
    <x v="143"/>
    <x v="16"/>
    <x v="130"/>
    <x v="52"/>
    <x v="149"/>
    <x v="0"/>
    <x v="1"/>
    <x v="0"/>
    <x v="0"/>
    <x v="0"/>
    <x v="1"/>
    <x v="1"/>
    <x v="1"/>
    <x v="1"/>
    <x v="1"/>
    <x v="1"/>
    <x v="4"/>
    <x v="4"/>
    <x v="4"/>
    <x v="4"/>
    <x v="75"/>
    <x v="44"/>
    <x v="5"/>
  </r>
  <r>
    <x v="9"/>
    <x v="6"/>
    <x v="6"/>
    <x v="0"/>
    <x v="6"/>
    <x v="5"/>
    <x v="5"/>
    <x v="5"/>
    <x v="5"/>
    <x v="0"/>
    <x v="148"/>
    <x v="144"/>
    <x v="107"/>
    <x v="31"/>
    <x v="53"/>
    <x v="150"/>
    <x v="1"/>
    <x v="0"/>
    <x v="0"/>
    <x v="3"/>
    <x v="0"/>
    <x v="10"/>
    <x v="88"/>
    <x v="1"/>
    <x v="1"/>
    <x v="2"/>
    <x v="1"/>
    <x v="4"/>
    <x v="15"/>
    <x v="4"/>
    <x v="4"/>
    <x v="76"/>
    <x v="45"/>
    <x v="6"/>
  </r>
  <r>
    <x v="9"/>
    <x v="7"/>
    <x v="7"/>
    <x v="0"/>
    <x v="7"/>
    <x v="6"/>
    <x v="6"/>
    <x v="6"/>
    <x v="6"/>
    <x v="0"/>
    <x v="149"/>
    <x v="145"/>
    <x v="76"/>
    <x v="131"/>
    <x v="6"/>
    <x v="151"/>
    <x v="1"/>
    <x v="1"/>
    <x v="0"/>
    <x v="0"/>
    <x v="0"/>
    <x v="0"/>
    <x v="89"/>
    <x v="1"/>
    <x v="1"/>
    <x v="2"/>
    <x v="1"/>
    <x v="1"/>
    <x v="1"/>
    <x v="1"/>
    <x v="1"/>
    <x v="1"/>
    <x v="1"/>
    <x v="7"/>
  </r>
  <r>
    <x v="9"/>
    <x v="8"/>
    <x v="8"/>
    <x v="0"/>
    <x v="8"/>
    <x v="7"/>
    <x v="7"/>
    <x v="7"/>
    <x v="7"/>
    <x v="0"/>
    <x v="150"/>
    <x v="146"/>
    <x v="108"/>
    <x v="132"/>
    <x v="69"/>
    <x v="152"/>
    <x v="0"/>
    <x v="1"/>
    <x v="1"/>
    <x v="0"/>
    <x v="0"/>
    <x v="0"/>
    <x v="90"/>
    <x v="4"/>
    <x v="65"/>
    <x v="1"/>
    <x v="1"/>
    <x v="4"/>
    <x v="4"/>
    <x v="4"/>
    <x v="1"/>
    <x v="77"/>
    <x v="1"/>
    <x v="8"/>
  </r>
  <r>
    <x v="9"/>
    <x v="8"/>
    <x v="9"/>
    <x v="0"/>
    <x v="9"/>
    <x v="8"/>
    <x v="8"/>
    <x v="8"/>
    <x v="8"/>
    <x v="0"/>
    <x v="151"/>
    <x v="147"/>
    <x v="49"/>
    <x v="133"/>
    <x v="6"/>
    <x v="153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9"/>
    <x v="9"/>
    <x v="10"/>
    <x v="0"/>
    <x v="10"/>
    <x v="9"/>
    <x v="9"/>
    <x v="9"/>
    <x v="9"/>
    <x v="0"/>
    <x v="152"/>
    <x v="148"/>
    <x v="24"/>
    <x v="28"/>
    <x v="62"/>
    <x v="154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9"/>
    <x v="10"/>
    <x v="12"/>
    <x v="0"/>
    <x v="12"/>
    <x v="11"/>
    <x v="11"/>
    <x v="11"/>
    <x v="11"/>
    <x v="0"/>
    <x v="153"/>
    <x v="149"/>
    <x v="67"/>
    <x v="134"/>
    <x v="22"/>
    <x v="155"/>
    <x v="0"/>
    <x v="1"/>
    <x v="0"/>
    <x v="0"/>
    <x v="0"/>
    <x v="1"/>
    <x v="1"/>
    <x v="2"/>
    <x v="66"/>
    <x v="1"/>
    <x v="0"/>
    <x v="4"/>
    <x v="15"/>
    <x v="4"/>
    <x v="1"/>
    <x v="78"/>
    <x v="1"/>
    <x v="12"/>
  </r>
  <r>
    <x v="9"/>
    <x v="11"/>
    <x v="13"/>
    <x v="0"/>
    <x v="13"/>
    <x v="12"/>
    <x v="12"/>
    <x v="12"/>
    <x v="12"/>
    <x v="0"/>
    <x v="154"/>
    <x v="150"/>
    <x v="109"/>
    <x v="135"/>
    <x v="35"/>
    <x v="156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9"/>
    <x v="12"/>
    <x v="14"/>
    <x v="0"/>
    <x v="14"/>
    <x v="13"/>
    <x v="13"/>
    <x v="13"/>
    <x v="13"/>
    <x v="0"/>
    <x v="155"/>
    <x v="151"/>
    <x v="110"/>
    <x v="136"/>
    <x v="70"/>
    <x v="157"/>
    <x v="0"/>
    <x v="1"/>
    <x v="1"/>
    <x v="2"/>
    <x v="0"/>
    <x v="4"/>
    <x v="91"/>
    <x v="8"/>
    <x v="67"/>
    <x v="2"/>
    <x v="5"/>
    <x v="2"/>
    <x v="2"/>
    <x v="2"/>
    <x v="1"/>
    <x v="79"/>
    <x v="1"/>
    <x v="14"/>
  </r>
  <r>
    <x v="9"/>
    <x v="12"/>
    <x v="15"/>
    <x v="0"/>
    <x v="15"/>
    <x v="14"/>
    <x v="14"/>
    <x v="14"/>
    <x v="14"/>
    <x v="0"/>
    <x v="156"/>
    <x v="152"/>
    <x v="13"/>
    <x v="137"/>
    <x v="48"/>
    <x v="158"/>
    <x v="0"/>
    <x v="1"/>
    <x v="3"/>
    <x v="0"/>
    <x v="0"/>
    <x v="8"/>
    <x v="92"/>
    <x v="4"/>
    <x v="6"/>
    <x v="1"/>
    <x v="1"/>
    <x v="4"/>
    <x v="4"/>
    <x v="4"/>
    <x v="1"/>
    <x v="80"/>
    <x v="1"/>
    <x v="15"/>
  </r>
  <r>
    <x v="9"/>
    <x v="12"/>
    <x v="16"/>
    <x v="0"/>
    <x v="16"/>
    <x v="15"/>
    <x v="15"/>
    <x v="15"/>
    <x v="15"/>
    <x v="0"/>
    <x v="157"/>
    <x v="95"/>
    <x v="41"/>
    <x v="138"/>
    <x v="63"/>
    <x v="159"/>
    <x v="0"/>
    <x v="4"/>
    <x v="0"/>
    <x v="2"/>
    <x v="0"/>
    <x v="10"/>
    <x v="93"/>
    <x v="4"/>
    <x v="68"/>
    <x v="1"/>
    <x v="1"/>
    <x v="4"/>
    <x v="15"/>
    <x v="2"/>
    <x v="4"/>
    <x v="81"/>
    <x v="46"/>
    <x v="0"/>
  </r>
  <r>
    <x v="9"/>
    <x v="14"/>
    <x v="18"/>
    <x v="0"/>
    <x v="18"/>
    <x v="16"/>
    <x v="16"/>
    <x v="16"/>
    <x v="16"/>
    <x v="0"/>
    <x v="158"/>
    <x v="153"/>
    <x v="111"/>
    <x v="0"/>
    <x v="32"/>
    <x v="160"/>
    <x v="2"/>
    <x v="0"/>
    <x v="0"/>
    <x v="2"/>
    <x v="0"/>
    <x v="5"/>
    <x v="94"/>
    <x v="8"/>
    <x v="69"/>
    <x v="1"/>
    <x v="0"/>
    <x v="9"/>
    <x v="13"/>
    <x v="7"/>
    <x v="4"/>
    <x v="82"/>
    <x v="47"/>
    <x v="17"/>
  </r>
  <r>
    <x v="10"/>
    <x v="1"/>
    <x v="1"/>
    <x v="0"/>
    <x v="1"/>
    <x v="1"/>
    <x v="1"/>
    <x v="1"/>
    <x v="1"/>
    <x v="0"/>
    <x v="159"/>
    <x v="154"/>
    <x v="112"/>
    <x v="99"/>
    <x v="71"/>
    <x v="161"/>
    <x v="1"/>
    <x v="1"/>
    <x v="0"/>
    <x v="2"/>
    <x v="1"/>
    <x v="8"/>
    <x v="95"/>
    <x v="2"/>
    <x v="70"/>
    <x v="0"/>
    <x v="0"/>
    <x v="11"/>
    <x v="21"/>
    <x v="10"/>
    <x v="0"/>
    <x v="83"/>
    <x v="48"/>
    <x v="1"/>
  </r>
  <r>
    <x v="10"/>
    <x v="2"/>
    <x v="2"/>
    <x v="0"/>
    <x v="2"/>
    <x v="2"/>
    <x v="2"/>
    <x v="2"/>
    <x v="2"/>
    <x v="0"/>
    <x v="160"/>
    <x v="155"/>
    <x v="113"/>
    <x v="139"/>
    <x v="72"/>
    <x v="162"/>
    <x v="0"/>
    <x v="1"/>
    <x v="1"/>
    <x v="0"/>
    <x v="0"/>
    <x v="0"/>
    <x v="96"/>
    <x v="4"/>
    <x v="71"/>
    <x v="1"/>
    <x v="1"/>
    <x v="4"/>
    <x v="4"/>
    <x v="4"/>
    <x v="1"/>
    <x v="84"/>
    <x v="1"/>
    <x v="2"/>
  </r>
  <r>
    <x v="10"/>
    <x v="3"/>
    <x v="3"/>
    <x v="0"/>
    <x v="3"/>
    <x v="3"/>
    <x v="3"/>
    <x v="3"/>
    <x v="3"/>
    <x v="0"/>
    <x v="161"/>
    <x v="156"/>
    <x v="114"/>
    <x v="140"/>
    <x v="54"/>
    <x v="81"/>
    <x v="0"/>
    <x v="2"/>
    <x v="0"/>
    <x v="0"/>
    <x v="0"/>
    <x v="8"/>
    <x v="97"/>
    <x v="5"/>
    <x v="72"/>
    <x v="0"/>
    <x v="3"/>
    <x v="14"/>
    <x v="3"/>
    <x v="14"/>
    <x v="5"/>
    <x v="85"/>
    <x v="49"/>
    <x v="3"/>
  </r>
  <r>
    <x v="10"/>
    <x v="4"/>
    <x v="4"/>
    <x v="0"/>
    <x v="4"/>
    <x v="4"/>
    <x v="4"/>
    <x v="4"/>
    <x v="4"/>
    <x v="0"/>
    <x v="162"/>
    <x v="157"/>
    <x v="14"/>
    <x v="141"/>
    <x v="73"/>
    <x v="101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0"/>
    <x v="13"/>
    <x v="17"/>
    <x v="0"/>
    <x v="17"/>
    <x v="4"/>
    <x v="4"/>
    <x v="4"/>
    <x v="4"/>
    <x v="0"/>
    <x v="163"/>
    <x v="158"/>
    <x v="4"/>
    <x v="60"/>
    <x v="19"/>
    <x v="163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0"/>
    <x v="5"/>
    <x v="5"/>
    <x v="0"/>
    <x v="5"/>
    <x v="4"/>
    <x v="4"/>
    <x v="4"/>
    <x v="4"/>
    <x v="0"/>
    <x v="164"/>
    <x v="159"/>
    <x v="9"/>
    <x v="142"/>
    <x v="28"/>
    <x v="164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10"/>
    <x v="6"/>
    <x v="6"/>
    <x v="0"/>
    <x v="6"/>
    <x v="5"/>
    <x v="5"/>
    <x v="5"/>
    <x v="5"/>
    <x v="0"/>
    <x v="165"/>
    <x v="160"/>
    <x v="115"/>
    <x v="25"/>
    <x v="29"/>
    <x v="165"/>
    <x v="1"/>
    <x v="0"/>
    <x v="1"/>
    <x v="0"/>
    <x v="0"/>
    <x v="8"/>
    <x v="98"/>
    <x v="8"/>
    <x v="43"/>
    <x v="2"/>
    <x v="1"/>
    <x v="4"/>
    <x v="13"/>
    <x v="4"/>
    <x v="4"/>
    <x v="86"/>
    <x v="50"/>
    <x v="6"/>
  </r>
  <r>
    <x v="10"/>
    <x v="7"/>
    <x v="7"/>
    <x v="0"/>
    <x v="7"/>
    <x v="6"/>
    <x v="6"/>
    <x v="6"/>
    <x v="6"/>
    <x v="0"/>
    <x v="32"/>
    <x v="161"/>
    <x v="100"/>
    <x v="143"/>
    <x v="11"/>
    <x v="166"/>
    <x v="1"/>
    <x v="1"/>
    <x v="1"/>
    <x v="0"/>
    <x v="0"/>
    <x v="4"/>
    <x v="99"/>
    <x v="1"/>
    <x v="1"/>
    <x v="1"/>
    <x v="1"/>
    <x v="1"/>
    <x v="1"/>
    <x v="1"/>
    <x v="1"/>
    <x v="1"/>
    <x v="1"/>
    <x v="7"/>
  </r>
  <r>
    <x v="10"/>
    <x v="8"/>
    <x v="8"/>
    <x v="0"/>
    <x v="8"/>
    <x v="7"/>
    <x v="7"/>
    <x v="7"/>
    <x v="7"/>
    <x v="0"/>
    <x v="166"/>
    <x v="162"/>
    <x v="116"/>
    <x v="144"/>
    <x v="1"/>
    <x v="167"/>
    <x v="0"/>
    <x v="1"/>
    <x v="0"/>
    <x v="0"/>
    <x v="0"/>
    <x v="1"/>
    <x v="1"/>
    <x v="4"/>
    <x v="73"/>
    <x v="1"/>
    <x v="1"/>
    <x v="4"/>
    <x v="4"/>
    <x v="4"/>
    <x v="1"/>
    <x v="87"/>
    <x v="1"/>
    <x v="8"/>
  </r>
  <r>
    <x v="10"/>
    <x v="8"/>
    <x v="9"/>
    <x v="0"/>
    <x v="9"/>
    <x v="8"/>
    <x v="8"/>
    <x v="8"/>
    <x v="8"/>
    <x v="0"/>
    <x v="167"/>
    <x v="163"/>
    <x v="74"/>
    <x v="145"/>
    <x v="24"/>
    <x v="168"/>
    <x v="1"/>
    <x v="1"/>
    <x v="0"/>
    <x v="0"/>
    <x v="0"/>
    <x v="0"/>
    <x v="100"/>
    <x v="4"/>
    <x v="46"/>
    <x v="1"/>
    <x v="1"/>
    <x v="4"/>
    <x v="4"/>
    <x v="4"/>
    <x v="1"/>
    <x v="88"/>
    <x v="1"/>
    <x v="9"/>
  </r>
  <r>
    <x v="10"/>
    <x v="9"/>
    <x v="10"/>
    <x v="0"/>
    <x v="10"/>
    <x v="9"/>
    <x v="9"/>
    <x v="9"/>
    <x v="9"/>
    <x v="0"/>
    <x v="168"/>
    <x v="164"/>
    <x v="56"/>
    <x v="37"/>
    <x v="2"/>
    <x v="169"/>
    <x v="1"/>
    <x v="1"/>
    <x v="0"/>
    <x v="0"/>
    <x v="0"/>
    <x v="0"/>
    <x v="101"/>
    <x v="8"/>
    <x v="34"/>
    <x v="1"/>
    <x v="1"/>
    <x v="2"/>
    <x v="2"/>
    <x v="2"/>
    <x v="1"/>
    <x v="89"/>
    <x v="1"/>
    <x v="10"/>
  </r>
  <r>
    <x v="10"/>
    <x v="10"/>
    <x v="12"/>
    <x v="0"/>
    <x v="12"/>
    <x v="11"/>
    <x v="11"/>
    <x v="11"/>
    <x v="11"/>
    <x v="0"/>
    <x v="169"/>
    <x v="165"/>
    <x v="33"/>
    <x v="146"/>
    <x v="72"/>
    <x v="170"/>
    <x v="1"/>
    <x v="1"/>
    <x v="2"/>
    <x v="0"/>
    <x v="0"/>
    <x v="8"/>
    <x v="102"/>
    <x v="4"/>
    <x v="16"/>
    <x v="1"/>
    <x v="0"/>
    <x v="2"/>
    <x v="2"/>
    <x v="2"/>
    <x v="4"/>
    <x v="90"/>
    <x v="51"/>
    <x v="12"/>
  </r>
  <r>
    <x v="10"/>
    <x v="11"/>
    <x v="13"/>
    <x v="0"/>
    <x v="13"/>
    <x v="12"/>
    <x v="12"/>
    <x v="12"/>
    <x v="12"/>
    <x v="0"/>
    <x v="170"/>
    <x v="166"/>
    <x v="52"/>
    <x v="147"/>
    <x v="35"/>
    <x v="171"/>
    <x v="0"/>
    <x v="1"/>
    <x v="0"/>
    <x v="0"/>
    <x v="0"/>
    <x v="1"/>
    <x v="1"/>
    <x v="8"/>
    <x v="74"/>
    <x v="1"/>
    <x v="1"/>
    <x v="2"/>
    <x v="2"/>
    <x v="2"/>
    <x v="1"/>
    <x v="91"/>
    <x v="1"/>
    <x v="13"/>
  </r>
  <r>
    <x v="10"/>
    <x v="12"/>
    <x v="14"/>
    <x v="0"/>
    <x v="14"/>
    <x v="13"/>
    <x v="13"/>
    <x v="13"/>
    <x v="13"/>
    <x v="0"/>
    <x v="171"/>
    <x v="167"/>
    <x v="117"/>
    <x v="148"/>
    <x v="45"/>
    <x v="172"/>
    <x v="3"/>
    <x v="0"/>
    <x v="2"/>
    <x v="4"/>
    <x v="0"/>
    <x v="2"/>
    <x v="103"/>
    <x v="4"/>
    <x v="75"/>
    <x v="4"/>
    <x v="2"/>
    <x v="4"/>
    <x v="4"/>
    <x v="4"/>
    <x v="1"/>
    <x v="92"/>
    <x v="1"/>
    <x v="14"/>
  </r>
  <r>
    <x v="10"/>
    <x v="12"/>
    <x v="15"/>
    <x v="0"/>
    <x v="15"/>
    <x v="14"/>
    <x v="14"/>
    <x v="14"/>
    <x v="14"/>
    <x v="0"/>
    <x v="172"/>
    <x v="168"/>
    <x v="118"/>
    <x v="116"/>
    <x v="40"/>
    <x v="173"/>
    <x v="0"/>
    <x v="1"/>
    <x v="0"/>
    <x v="0"/>
    <x v="1"/>
    <x v="0"/>
    <x v="104"/>
    <x v="4"/>
    <x v="76"/>
    <x v="2"/>
    <x v="1"/>
    <x v="4"/>
    <x v="4"/>
    <x v="4"/>
    <x v="1"/>
    <x v="93"/>
    <x v="1"/>
    <x v="15"/>
  </r>
  <r>
    <x v="10"/>
    <x v="12"/>
    <x v="16"/>
    <x v="0"/>
    <x v="16"/>
    <x v="15"/>
    <x v="15"/>
    <x v="15"/>
    <x v="15"/>
    <x v="0"/>
    <x v="173"/>
    <x v="169"/>
    <x v="42"/>
    <x v="149"/>
    <x v="48"/>
    <x v="174"/>
    <x v="0"/>
    <x v="1"/>
    <x v="0"/>
    <x v="0"/>
    <x v="0"/>
    <x v="1"/>
    <x v="1"/>
    <x v="4"/>
    <x v="23"/>
    <x v="2"/>
    <x v="0"/>
    <x v="4"/>
    <x v="2"/>
    <x v="4"/>
    <x v="4"/>
    <x v="94"/>
    <x v="52"/>
    <x v="0"/>
  </r>
  <r>
    <x v="10"/>
    <x v="14"/>
    <x v="18"/>
    <x v="0"/>
    <x v="18"/>
    <x v="16"/>
    <x v="16"/>
    <x v="16"/>
    <x v="16"/>
    <x v="0"/>
    <x v="174"/>
    <x v="170"/>
    <x v="119"/>
    <x v="150"/>
    <x v="53"/>
    <x v="175"/>
    <x v="1"/>
    <x v="3"/>
    <x v="1"/>
    <x v="2"/>
    <x v="0"/>
    <x v="10"/>
    <x v="105"/>
    <x v="2"/>
    <x v="77"/>
    <x v="7"/>
    <x v="0"/>
    <x v="7"/>
    <x v="13"/>
    <x v="9"/>
    <x v="4"/>
    <x v="95"/>
    <x v="53"/>
    <x v="17"/>
  </r>
  <r>
    <x v="11"/>
    <x v="1"/>
    <x v="1"/>
    <x v="0"/>
    <x v="1"/>
    <x v="1"/>
    <x v="1"/>
    <x v="1"/>
    <x v="1"/>
    <x v="0"/>
    <x v="175"/>
    <x v="171"/>
    <x v="120"/>
    <x v="151"/>
    <x v="74"/>
    <x v="176"/>
    <x v="2"/>
    <x v="3"/>
    <x v="2"/>
    <x v="4"/>
    <x v="0"/>
    <x v="14"/>
    <x v="106"/>
    <x v="4"/>
    <x v="78"/>
    <x v="2"/>
    <x v="1"/>
    <x v="2"/>
    <x v="13"/>
    <x v="2"/>
    <x v="4"/>
    <x v="96"/>
    <x v="54"/>
    <x v="1"/>
  </r>
  <r>
    <x v="11"/>
    <x v="2"/>
    <x v="2"/>
    <x v="0"/>
    <x v="2"/>
    <x v="2"/>
    <x v="2"/>
    <x v="2"/>
    <x v="2"/>
    <x v="0"/>
    <x v="176"/>
    <x v="172"/>
    <x v="110"/>
    <x v="152"/>
    <x v="51"/>
    <x v="177"/>
    <x v="1"/>
    <x v="0"/>
    <x v="1"/>
    <x v="2"/>
    <x v="1"/>
    <x v="10"/>
    <x v="107"/>
    <x v="12"/>
    <x v="79"/>
    <x v="2"/>
    <x v="1"/>
    <x v="0"/>
    <x v="22"/>
    <x v="13"/>
    <x v="0"/>
    <x v="97"/>
    <x v="55"/>
    <x v="2"/>
  </r>
  <r>
    <x v="11"/>
    <x v="3"/>
    <x v="3"/>
    <x v="0"/>
    <x v="3"/>
    <x v="3"/>
    <x v="3"/>
    <x v="3"/>
    <x v="3"/>
    <x v="0"/>
    <x v="177"/>
    <x v="173"/>
    <x v="121"/>
    <x v="97"/>
    <x v="26"/>
    <x v="178"/>
    <x v="5"/>
    <x v="4"/>
    <x v="1"/>
    <x v="2"/>
    <x v="0"/>
    <x v="6"/>
    <x v="108"/>
    <x v="7"/>
    <x v="80"/>
    <x v="2"/>
    <x v="1"/>
    <x v="15"/>
    <x v="10"/>
    <x v="13"/>
    <x v="5"/>
    <x v="98"/>
    <x v="56"/>
    <x v="3"/>
  </r>
  <r>
    <x v="11"/>
    <x v="4"/>
    <x v="4"/>
    <x v="0"/>
    <x v="4"/>
    <x v="4"/>
    <x v="4"/>
    <x v="4"/>
    <x v="4"/>
    <x v="0"/>
    <x v="178"/>
    <x v="23"/>
    <x v="30"/>
    <x v="153"/>
    <x v="38"/>
    <x v="179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1"/>
    <x v="13"/>
    <x v="17"/>
    <x v="0"/>
    <x v="17"/>
    <x v="4"/>
    <x v="4"/>
    <x v="4"/>
    <x v="4"/>
    <x v="0"/>
    <x v="179"/>
    <x v="174"/>
    <x v="1"/>
    <x v="154"/>
    <x v="20"/>
    <x v="180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1"/>
    <x v="5"/>
    <x v="5"/>
    <x v="0"/>
    <x v="5"/>
    <x v="4"/>
    <x v="4"/>
    <x v="4"/>
    <x v="4"/>
    <x v="0"/>
    <x v="180"/>
    <x v="175"/>
    <x v="75"/>
    <x v="155"/>
    <x v="20"/>
    <x v="181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11"/>
    <x v="6"/>
    <x v="6"/>
    <x v="0"/>
    <x v="6"/>
    <x v="5"/>
    <x v="5"/>
    <x v="5"/>
    <x v="5"/>
    <x v="0"/>
    <x v="181"/>
    <x v="176"/>
    <x v="122"/>
    <x v="156"/>
    <x v="58"/>
    <x v="182"/>
    <x v="0"/>
    <x v="0"/>
    <x v="1"/>
    <x v="0"/>
    <x v="0"/>
    <x v="4"/>
    <x v="109"/>
    <x v="4"/>
    <x v="81"/>
    <x v="0"/>
    <x v="1"/>
    <x v="2"/>
    <x v="2"/>
    <x v="2"/>
    <x v="4"/>
    <x v="99"/>
    <x v="57"/>
    <x v="6"/>
  </r>
  <r>
    <x v="11"/>
    <x v="7"/>
    <x v="7"/>
    <x v="0"/>
    <x v="7"/>
    <x v="6"/>
    <x v="6"/>
    <x v="6"/>
    <x v="6"/>
    <x v="0"/>
    <x v="182"/>
    <x v="177"/>
    <x v="109"/>
    <x v="157"/>
    <x v="6"/>
    <x v="183"/>
    <x v="1"/>
    <x v="0"/>
    <x v="0"/>
    <x v="4"/>
    <x v="0"/>
    <x v="5"/>
    <x v="110"/>
    <x v="1"/>
    <x v="1"/>
    <x v="1"/>
    <x v="1"/>
    <x v="1"/>
    <x v="1"/>
    <x v="1"/>
    <x v="1"/>
    <x v="1"/>
    <x v="1"/>
    <x v="7"/>
  </r>
  <r>
    <x v="11"/>
    <x v="8"/>
    <x v="8"/>
    <x v="0"/>
    <x v="8"/>
    <x v="7"/>
    <x v="7"/>
    <x v="7"/>
    <x v="7"/>
    <x v="0"/>
    <x v="183"/>
    <x v="178"/>
    <x v="78"/>
    <x v="158"/>
    <x v="39"/>
    <x v="184"/>
    <x v="0"/>
    <x v="1"/>
    <x v="0"/>
    <x v="2"/>
    <x v="0"/>
    <x v="0"/>
    <x v="111"/>
    <x v="1"/>
    <x v="1"/>
    <x v="2"/>
    <x v="1"/>
    <x v="1"/>
    <x v="1"/>
    <x v="1"/>
    <x v="1"/>
    <x v="1"/>
    <x v="1"/>
    <x v="8"/>
  </r>
  <r>
    <x v="11"/>
    <x v="8"/>
    <x v="9"/>
    <x v="0"/>
    <x v="9"/>
    <x v="8"/>
    <x v="8"/>
    <x v="8"/>
    <x v="8"/>
    <x v="0"/>
    <x v="184"/>
    <x v="179"/>
    <x v="13"/>
    <x v="159"/>
    <x v="6"/>
    <x v="185"/>
    <x v="1"/>
    <x v="1"/>
    <x v="0"/>
    <x v="0"/>
    <x v="0"/>
    <x v="0"/>
    <x v="112"/>
    <x v="4"/>
    <x v="6"/>
    <x v="1"/>
    <x v="1"/>
    <x v="4"/>
    <x v="4"/>
    <x v="4"/>
    <x v="1"/>
    <x v="100"/>
    <x v="1"/>
    <x v="9"/>
  </r>
  <r>
    <x v="11"/>
    <x v="9"/>
    <x v="10"/>
    <x v="0"/>
    <x v="10"/>
    <x v="9"/>
    <x v="9"/>
    <x v="9"/>
    <x v="9"/>
    <x v="0"/>
    <x v="185"/>
    <x v="180"/>
    <x v="123"/>
    <x v="160"/>
    <x v="19"/>
    <x v="186"/>
    <x v="0"/>
    <x v="1"/>
    <x v="0"/>
    <x v="0"/>
    <x v="0"/>
    <x v="1"/>
    <x v="1"/>
    <x v="4"/>
    <x v="82"/>
    <x v="1"/>
    <x v="0"/>
    <x v="2"/>
    <x v="7"/>
    <x v="2"/>
    <x v="0"/>
    <x v="101"/>
    <x v="58"/>
    <x v="10"/>
  </r>
  <r>
    <x v="11"/>
    <x v="10"/>
    <x v="12"/>
    <x v="0"/>
    <x v="12"/>
    <x v="11"/>
    <x v="11"/>
    <x v="11"/>
    <x v="11"/>
    <x v="0"/>
    <x v="186"/>
    <x v="181"/>
    <x v="98"/>
    <x v="161"/>
    <x v="17"/>
    <x v="187"/>
    <x v="0"/>
    <x v="1"/>
    <x v="1"/>
    <x v="0"/>
    <x v="0"/>
    <x v="0"/>
    <x v="113"/>
    <x v="1"/>
    <x v="1"/>
    <x v="0"/>
    <x v="1"/>
    <x v="1"/>
    <x v="1"/>
    <x v="1"/>
    <x v="1"/>
    <x v="1"/>
    <x v="1"/>
    <x v="12"/>
  </r>
  <r>
    <x v="11"/>
    <x v="11"/>
    <x v="13"/>
    <x v="0"/>
    <x v="13"/>
    <x v="12"/>
    <x v="12"/>
    <x v="12"/>
    <x v="12"/>
    <x v="0"/>
    <x v="187"/>
    <x v="182"/>
    <x v="124"/>
    <x v="162"/>
    <x v="6"/>
    <x v="20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1"/>
    <x v="12"/>
    <x v="14"/>
    <x v="0"/>
    <x v="14"/>
    <x v="13"/>
    <x v="13"/>
    <x v="13"/>
    <x v="13"/>
    <x v="0"/>
    <x v="188"/>
    <x v="183"/>
    <x v="125"/>
    <x v="163"/>
    <x v="32"/>
    <x v="188"/>
    <x v="4"/>
    <x v="0"/>
    <x v="1"/>
    <x v="0"/>
    <x v="0"/>
    <x v="10"/>
    <x v="114"/>
    <x v="8"/>
    <x v="78"/>
    <x v="1"/>
    <x v="0"/>
    <x v="2"/>
    <x v="2"/>
    <x v="2"/>
    <x v="1"/>
    <x v="102"/>
    <x v="1"/>
    <x v="14"/>
  </r>
  <r>
    <x v="11"/>
    <x v="12"/>
    <x v="15"/>
    <x v="0"/>
    <x v="15"/>
    <x v="14"/>
    <x v="14"/>
    <x v="14"/>
    <x v="14"/>
    <x v="0"/>
    <x v="189"/>
    <x v="184"/>
    <x v="126"/>
    <x v="164"/>
    <x v="36"/>
    <x v="189"/>
    <x v="2"/>
    <x v="1"/>
    <x v="1"/>
    <x v="0"/>
    <x v="1"/>
    <x v="5"/>
    <x v="115"/>
    <x v="4"/>
    <x v="83"/>
    <x v="1"/>
    <x v="1"/>
    <x v="4"/>
    <x v="15"/>
    <x v="4"/>
    <x v="4"/>
    <x v="103"/>
    <x v="59"/>
    <x v="15"/>
  </r>
  <r>
    <x v="11"/>
    <x v="12"/>
    <x v="16"/>
    <x v="0"/>
    <x v="16"/>
    <x v="15"/>
    <x v="15"/>
    <x v="15"/>
    <x v="15"/>
    <x v="0"/>
    <x v="190"/>
    <x v="185"/>
    <x v="127"/>
    <x v="80"/>
    <x v="66"/>
    <x v="190"/>
    <x v="2"/>
    <x v="1"/>
    <x v="0"/>
    <x v="0"/>
    <x v="0"/>
    <x v="4"/>
    <x v="116"/>
    <x v="4"/>
    <x v="84"/>
    <x v="1"/>
    <x v="1"/>
    <x v="4"/>
    <x v="4"/>
    <x v="4"/>
    <x v="1"/>
    <x v="104"/>
    <x v="1"/>
    <x v="0"/>
  </r>
  <r>
    <x v="11"/>
    <x v="14"/>
    <x v="18"/>
    <x v="0"/>
    <x v="18"/>
    <x v="16"/>
    <x v="16"/>
    <x v="16"/>
    <x v="16"/>
    <x v="0"/>
    <x v="191"/>
    <x v="186"/>
    <x v="128"/>
    <x v="165"/>
    <x v="11"/>
    <x v="191"/>
    <x v="2"/>
    <x v="2"/>
    <x v="1"/>
    <x v="0"/>
    <x v="0"/>
    <x v="7"/>
    <x v="117"/>
    <x v="4"/>
    <x v="85"/>
    <x v="1"/>
    <x v="1"/>
    <x v="2"/>
    <x v="2"/>
    <x v="2"/>
    <x v="4"/>
    <x v="105"/>
    <x v="60"/>
    <x v="17"/>
  </r>
  <r>
    <x v="12"/>
    <x v="1"/>
    <x v="1"/>
    <x v="0"/>
    <x v="1"/>
    <x v="1"/>
    <x v="1"/>
    <x v="1"/>
    <x v="1"/>
    <x v="0"/>
    <x v="192"/>
    <x v="187"/>
    <x v="129"/>
    <x v="166"/>
    <x v="75"/>
    <x v="192"/>
    <x v="2"/>
    <x v="3"/>
    <x v="1"/>
    <x v="4"/>
    <x v="0"/>
    <x v="3"/>
    <x v="118"/>
    <x v="10"/>
    <x v="8"/>
    <x v="1"/>
    <x v="1"/>
    <x v="15"/>
    <x v="23"/>
    <x v="15"/>
    <x v="5"/>
    <x v="106"/>
    <x v="61"/>
    <x v="1"/>
  </r>
  <r>
    <x v="12"/>
    <x v="2"/>
    <x v="2"/>
    <x v="0"/>
    <x v="2"/>
    <x v="2"/>
    <x v="2"/>
    <x v="2"/>
    <x v="2"/>
    <x v="0"/>
    <x v="193"/>
    <x v="188"/>
    <x v="130"/>
    <x v="167"/>
    <x v="73"/>
    <x v="193"/>
    <x v="7"/>
    <x v="0"/>
    <x v="0"/>
    <x v="4"/>
    <x v="0"/>
    <x v="4"/>
    <x v="119"/>
    <x v="2"/>
    <x v="86"/>
    <x v="4"/>
    <x v="1"/>
    <x v="9"/>
    <x v="18"/>
    <x v="7"/>
    <x v="0"/>
    <x v="107"/>
    <x v="62"/>
    <x v="2"/>
  </r>
  <r>
    <x v="12"/>
    <x v="3"/>
    <x v="3"/>
    <x v="0"/>
    <x v="3"/>
    <x v="3"/>
    <x v="3"/>
    <x v="3"/>
    <x v="3"/>
    <x v="0"/>
    <x v="194"/>
    <x v="189"/>
    <x v="131"/>
    <x v="168"/>
    <x v="26"/>
    <x v="194"/>
    <x v="1"/>
    <x v="6"/>
    <x v="0"/>
    <x v="4"/>
    <x v="1"/>
    <x v="2"/>
    <x v="120"/>
    <x v="10"/>
    <x v="87"/>
    <x v="3"/>
    <x v="4"/>
    <x v="6"/>
    <x v="0"/>
    <x v="6"/>
    <x v="0"/>
    <x v="108"/>
    <x v="63"/>
    <x v="3"/>
  </r>
  <r>
    <x v="12"/>
    <x v="4"/>
    <x v="4"/>
    <x v="0"/>
    <x v="4"/>
    <x v="4"/>
    <x v="4"/>
    <x v="4"/>
    <x v="4"/>
    <x v="0"/>
    <x v="195"/>
    <x v="190"/>
    <x v="132"/>
    <x v="127"/>
    <x v="65"/>
    <x v="195"/>
    <x v="0"/>
    <x v="1"/>
    <x v="0"/>
    <x v="0"/>
    <x v="0"/>
    <x v="1"/>
    <x v="1"/>
    <x v="4"/>
    <x v="88"/>
    <x v="1"/>
    <x v="1"/>
    <x v="4"/>
    <x v="12"/>
    <x v="4"/>
    <x v="4"/>
    <x v="109"/>
    <x v="64"/>
    <x v="4"/>
  </r>
  <r>
    <x v="12"/>
    <x v="13"/>
    <x v="17"/>
    <x v="0"/>
    <x v="17"/>
    <x v="4"/>
    <x v="4"/>
    <x v="4"/>
    <x v="4"/>
    <x v="0"/>
    <x v="196"/>
    <x v="191"/>
    <x v="4"/>
    <x v="169"/>
    <x v="33"/>
    <x v="196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2"/>
    <x v="5"/>
    <x v="5"/>
    <x v="0"/>
    <x v="5"/>
    <x v="4"/>
    <x v="4"/>
    <x v="4"/>
    <x v="4"/>
    <x v="0"/>
    <x v="197"/>
    <x v="192"/>
    <x v="32"/>
    <x v="170"/>
    <x v="20"/>
    <x v="197"/>
    <x v="0"/>
    <x v="1"/>
    <x v="0"/>
    <x v="0"/>
    <x v="0"/>
    <x v="1"/>
    <x v="1"/>
    <x v="4"/>
    <x v="74"/>
    <x v="2"/>
    <x v="2"/>
    <x v="1"/>
    <x v="1"/>
    <x v="1"/>
    <x v="1"/>
    <x v="1"/>
    <x v="1"/>
    <x v="5"/>
  </r>
  <r>
    <x v="12"/>
    <x v="6"/>
    <x v="6"/>
    <x v="0"/>
    <x v="6"/>
    <x v="5"/>
    <x v="5"/>
    <x v="5"/>
    <x v="5"/>
    <x v="0"/>
    <x v="198"/>
    <x v="193"/>
    <x v="133"/>
    <x v="171"/>
    <x v="46"/>
    <x v="198"/>
    <x v="1"/>
    <x v="1"/>
    <x v="0"/>
    <x v="2"/>
    <x v="0"/>
    <x v="4"/>
    <x v="121"/>
    <x v="8"/>
    <x v="89"/>
    <x v="0"/>
    <x v="1"/>
    <x v="7"/>
    <x v="15"/>
    <x v="9"/>
    <x v="4"/>
    <x v="110"/>
    <x v="65"/>
    <x v="6"/>
  </r>
  <r>
    <x v="12"/>
    <x v="7"/>
    <x v="7"/>
    <x v="0"/>
    <x v="7"/>
    <x v="6"/>
    <x v="6"/>
    <x v="6"/>
    <x v="6"/>
    <x v="0"/>
    <x v="199"/>
    <x v="194"/>
    <x v="88"/>
    <x v="172"/>
    <x v="15"/>
    <x v="199"/>
    <x v="0"/>
    <x v="1"/>
    <x v="0"/>
    <x v="2"/>
    <x v="0"/>
    <x v="0"/>
    <x v="122"/>
    <x v="1"/>
    <x v="1"/>
    <x v="1"/>
    <x v="1"/>
    <x v="1"/>
    <x v="1"/>
    <x v="1"/>
    <x v="1"/>
    <x v="1"/>
    <x v="1"/>
    <x v="7"/>
  </r>
  <r>
    <x v="12"/>
    <x v="8"/>
    <x v="8"/>
    <x v="0"/>
    <x v="8"/>
    <x v="7"/>
    <x v="7"/>
    <x v="7"/>
    <x v="7"/>
    <x v="0"/>
    <x v="200"/>
    <x v="195"/>
    <x v="69"/>
    <x v="173"/>
    <x v="32"/>
    <x v="200"/>
    <x v="0"/>
    <x v="0"/>
    <x v="0"/>
    <x v="0"/>
    <x v="0"/>
    <x v="0"/>
    <x v="123"/>
    <x v="4"/>
    <x v="90"/>
    <x v="1"/>
    <x v="1"/>
    <x v="4"/>
    <x v="4"/>
    <x v="4"/>
    <x v="1"/>
    <x v="111"/>
    <x v="1"/>
    <x v="8"/>
  </r>
  <r>
    <x v="12"/>
    <x v="8"/>
    <x v="9"/>
    <x v="0"/>
    <x v="9"/>
    <x v="8"/>
    <x v="8"/>
    <x v="8"/>
    <x v="8"/>
    <x v="0"/>
    <x v="201"/>
    <x v="196"/>
    <x v="134"/>
    <x v="174"/>
    <x v="23"/>
    <x v="201"/>
    <x v="2"/>
    <x v="0"/>
    <x v="1"/>
    <x v="0"/>
    <x v="0"/>
    <x v="5"/>
    <x v="124"/>
    <x v="4"/>
    <x v="91"/>
    <x v="1"/>
    <x v="1"/>
    <x v="4"/>
    <x v="4"/>
    <x v="4"/>
    <x v="1"/>
    <x v="112"/>
    <x v="1"/>
    <x v="9"/>
  </r>
  <r>
    <x v="12"/>
    <x v="9"/>
    <x v="10"/>
    <x v="0"/>
    <x v="10"/>
    <x v="9"/>
    <x v="9"/>
    <x v="9"/>
    <x v="9"/>
    <x v="0"/>
    <x v="202"/>
    <x v="197"/>
    <x v="56"/>
    <x v="175"/>
    <x v="19"/>
    <x v="202"/>
    <x v="0"/>
    <x v="1"/>
    <x v="0"/>
    <x v="0"/>
    <x v="0"/>
    <x v="1"/>
    <x v="1"/>
    <x v="1"/>
    <x v="1"/>
    <x v="2"/>
    <x v="0"/>
    <x v="1"/>
    <x v="1"/>
    <x v="1"/>
    <x v="1"/>
    <x v="1"/>
    <x v="1"/>
    <x v="10"/>
  </r>
  <r>
    <x v="12"/>
    <x v="15"/>
    <x v="19"/>
    <x v="0"/>
    <x v="19"/>
    <x v="17"/>
    <x v="17"/>
    <x v="17"/>
    <x v="17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8"/>
  </r>
  <r>
    <x v="12"/>
    <x v="10"/>
    <x v="12"/>
    <x v="0"/>
    <x v="12"/>
    <x v="11"/>
    <x v="11"/>
    <x v="11"/>
    <x v="11"/>
    <x v="0"/>
    <x v="203"/>
    <x v="199"/>
    <x v="109"/>
    <x v="99"/>
    <x v="62"/>
    <x v="203"/>
    <x v="1"/>
    <x v="0"/>
    <x v="0"/>
    <x v="0"/>
    <x v="0"/>
    <x v="4"/>
    <x v="125"/>
    <x v="1"/>
    <x v="1"/>
    <x v="2"/>
    <x v="1"/>
    <x v="1"/>
    <x v="1"/>
    <x v="1"/>
    <x v="1"/>
    <x v="1"/>
    <x v="1"/>
    <x v="12"/>
  </r>
  <r>
    <x v="12"/>
    <x v="11"/>
    <x v="13"/>
    <x v="0"/>
    <x v="13"/>
    <x v="12"/>
    <x v="12"/>
    <x v="12"/>
    <x v="12"/>
    <x v="0"/>
    <x v="204"/>
    <x v="200"/>
    <x v="29"/>
    <x v="176"/>
    <x v="23"/>
    <x v="204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2"/>
    <x v="12"/>
    <x v="14"/>
    <x v="0"/>
    <x v="14"/>
    <x v="13"/>
    <x v="13"/>
    <x v="13"/>
    <x v="13"/>
    <x v="0"/>
    <x v="205"/>
    <x v="201"/>
    <x v="135"/>
    <x v="177"/>
    <x v="41"/>
    <x v="205"/>
    <x v="1"/>
    <x v="0"/>
    <x v="1"/>
    <x v="0"/>
    <x v="0"/>
    <x v="8"/>
    <x v="126"/>
    <x v="1"/>
    <x v="1"/>
    <x v="0"/>
    <x v="8"/>
    <x v="1"/>
    <x v="1"/>
    <x v="1"/>
    <x v="1"/>
    <x v="1"/>
    <x v="1"/>
    <x v="14"/>
  </r>
  <r>
    <x v="12"/>
    <x v="12"/>
    <x v="15"/>
    <x v="0"/>
    <x v="15"/>
    <x v="14"/>
    <x v="14"/>
    <x v="14"/>
    <x v="14"/>
    <x v="0"/>
    <x v="206"/>
    <x v="202"/>
    <x v="136"/>
    <x v="178"/>
    <x v="36"/>
    <x v="206"/>
    <x v="0"/>
    <x v="0"/>
    <x v="2"/>
    <x v="4"/>
    <x v="0"/>
    <x v="10"/>
    <x v="48"/>
    <x v="1"/>
    <x v="1"/>
    <x v="1"/>
    <x v="1"/>
    <x v="4"/>
    <x v="7"/>
    <x v="4"/>
    <x v="4"/>
    <x v="113"/>
    <x v="66"/>
    <x v="15"/>
  </r>
  <r>
    <x v="12"/>
    <x v="12"/>
    <x v="16"/>
    <x v="0"/>
    <x v="16"/>
    <x v="15"/>
    <x v="15"/>
    <x v="15"/>
    <x v="15"/>
    <x v="0"/>
    <x v="207"/>
    <x v="203"/>
    <x v="137"/>
    <x v="179"/>
    <x v="18"/>
    <x v="207"/>
    <x v="4"/>
    <x v="1"/>
    <x v="1"/>
    <x v="2"/>
    <x v="0"/>
    <x v="10"/>
    <x v="127"/>
    <x v="4"/>
    <x v="92"/>
    <x v="1"/>
    <x v="0"/>
    <x v="4"/>
    <x v="4"/>
    <x v="4"/>
    <x v="1"/>
    <x v="114"/>
    <x v="1"/>
    <x v="0"/>
  </r>
  <r>
    <x v="12"/>
    <x v="14"/>
    <x v="18"/>
    <x v="0"/>
    <x v="18"/>
    <x v="16"/>
    <x v="16"/>
    <x v="16"/>
    <x v="16"/>
    <x v="0"/>
    <x v="208"/>
    <x v="204"/>
    <x v="138"/>
    <x v="156"/>
    <x v="15"/>
    <x v="208"/>
    <x v="1"/>
    <x v="3"/>
    <x v="0"/>
    <x v="3"/>
    <x v="0"/>
    <x v="7"/>
    <x v="128"/>
    <x v="7"/>
    <x v="93"/>
    <x v="2"/>
    <x v="3"/>
    <x v="11"/>
    <x v="22"/>
    <x v="10"/>
    <x v="7"/>
    <x v="115"/>
    <x v="67"/>
    <x v="17"/>
  </r>
  <r>
    <x v="13"/>
    <x v="1"/>
    <x v="1"/>
    <x v="0"/>
    <x v="1"/>
    <x v="1"/>
    <x v="1"/>
    <x v="1"/>
    <x v="1"/>
    <x v="0"/>
    <x v="209"/>
    <x v="205"/>
    <x v="139"/>
    <x v="74"/>
    <x v="76"/>
    <x v="209"/>
    <x v="0"/>
    <x v="3"/>
    <x v="1"/>
    <x v="2"/>
    <x v="0"/>
    <x v="5"/>
    <x v="129"/>
    <x v="0"/>
    <x v="94"/>
    <x v="2"/>
    <x v="1"/>
    <x v="0"/>
    <x v="10"/>
    <x v="0"/>
    <x v="0"/>
    <x v="116"/>
    <x v="68"/>
    <x v="1"/>
  </r>
  <r>
    <x v="13"/>
    <x v="2"/>
    <x v="2"/>
    <x v="0"/>
    <x v="2"/>
    <x v="2"/>
    <x v="2"/>
    <x v="2"/>
    <x v="2"/>
    <x v="0"/>
    <x v="210"/>
    <x v="206"/>
    <x v="140"/>
    <x v="150"/>
    <x v="26"/>
    <x v="210"/>
    <x v="3"/>
    <x v="0"/>
    <x v="0"/>
    <x v="2"/>
    <x v="1"/>
    <x v="3"/>
    <x v="130"/>
    <x v="8"/>
    <x v="95"/>
    <x v="2"/>
    <x v="1"/>
    <x v="2"/>
    <x v="21"/>
    <x v="2"/>
    <x v="0"/>
    <x v="117"/>
    <x v="69"/>
    <x v="2"/>
  </r>
  <r>
    <x v="13"/>
    <x v="3"/>
    <x v="3"/>
    <x v="0"/>
    <x v="3"/>
    <x v="3"/>
    <x v="3"/>
    <x v="3"/>
    <x v="3"/>
    <x v="0"/>
    <x v="211"/>
    <x v="207"/>
    <x v="141"/>
    <x v="61"/>
    <x v="9"/>
    <x v="211"/>
    <x v="4"/>
    <x v="5"/>
    <x v="1"/>
    <x v="4"/>
    <x v="2"/>
    <x v="15"/>
    <x v="131"/>
    <x v="9"/>
    <x v="96"/>
    <x v="0"/>
    <x v="2"/>
    <x v="8"/>
    <x v="24"/>
    <x v="6"/>
    <x v="5"/>
    <x v="118"/>
    <x v="70"/>
    <x v="3"/>
  </r>
  <r>
    <x v="13"/>
    <x v="4"/>
    <x v="4"/>
    <x v="0"/>
    <x v="4"/>
    <x v="4"/>
    <x v="4"/>
    <x v="4"/>
    <x v="4"/>
    <x v="0"/>
    <x v="212"/>
    <x v="208"/>
    <x v="142"/>
    <x v="178"/>
    <x v="26"/>
    <x v="212"/>
    <x v="0"/>
    <x v="1"/>
    <x v="0"/>
    <x v="0"/>
    <x v="0"/>
    <x v="1"/>
    <x v="1"/>
    <x v="4"/>
    <x v="97"/>
    <x v="1"/>
    <x v="1"/>
    <x v="4"/>
    <x v="4"/>
    <x v="4"/>
    <x v="1"/>
    <x v="119"/>
    <x v="1"/>
    <x v="4"/>
  </r>
  <r>
    <x v="13"/>
    <x v="13"/>
    <x v="17"/>
    <x v="0"/>
    <x v="17"/>
    <x v="4"/>
    <x v="4"/>
    <x v="4"/>
    <x v="4"/>
    <x v="0"/>
    <x v="7"/>
    <x v="20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3"/>
    <x v="5"/>
    <x v="5"/>
    <x v="0"/>
    <x v="5"/>
    <x v="4"/>
    <x v="4"/>
    <x v="4"/>
    <x v="4"/>
    <x v="0"/>
    <x v="213"/>
    <x v="210"/>
    <x v="50"/>
    <x v="180"/>
    <x v="20"/>
    <x v="213"/>
    <x v="0"/>
    <x v="1"/>
    <x v="0"/>
    <x v="0"/>
    <x v="0"/>
    <x v="1"/>
    <x v="1"/>
    <x v="1"/>
    <x v="1"/>
    <x v="0"/>
    <x v="0"/>
    <x v="1"/>
    <x v="1"/>
    <x v="1"/>
    <x v="1"/>
    <x v="1"/>
    <x v="1"/>
    <x v="5"/>
  </r>
  <r>
    <x v="13"/>
    <x v="6"/>
    <x v="6"/>
    <x v="0"/>
    <x v="6"/>
    <x v="5"/>
    <x v="5"/>
    <x v="5"/>
    <x v="5"/>
    <x v="0"/>
    <x v="210"/>
    <x v="211"/>
    <x v="123"/>
    <x v="181"/>
    <x v="69"/>
    <x v="214"/>
    <x v="1"/>
    <x v="1"/>
    <x v="0"/>
    <x v="2"/>
    <x v="0"/>
    <x v="4"/>
    <x v="132"/>
    <x v="8"/>
    <x v="98"/>
    <x v="1"/>
    <x v="1"/>
    <x v="4"/>
    <x v="4"/>
    <x v="4"/>
    <x v="1"/>
    <x v="120"/>
    <x v="1"/>
    <x v="6"/>
  </r>
  <r>
    <x v="13"/>
    <x v="7"/>
    <x v="7"/>
    <x v="0"/>
    <x v="7"/>
    <x v="6"/>
    <x v="6"/>
    <x v="6"/>
    <x v="6"/>
    <x v="0"/>
    <x v="214"/>
    <x v="212"/>
    <x v="30"/>
    <x v="133"/>
    <x v="15"/>
    <x v="163"/>
    <x v="0"/>
    <x v="1"/>
    <x v="0"/>
    <x v="0"/>
    <x v="0"/>
    <x v="1"/>
    <x v="1"/>
    <x v="8"/>
    <x v="99"/>
    <x v="1"/>
    <x v="1"/>
    <x v="2"/>
    <x v="12"/>
    <x v="2"/>
    <x v="4"/>
    <x v="121"/>
    <x v="71"/>
    <x v="7"/>
  </r>
  <r>
    <x v="13"/>
    <x v="8"/>
    <x v="8"/>
    <x v="0"/>
    <x v="8"/>
    <x v="7"/>
    <x v="7"/>
    <x v="7"/>
    <x v="7"/>
    <x v="0"/>
    <x v="215"/>
    <x v="213"/>
    <x v="109"/>
    <x v="182"/>
    <x v="58"/>
    <x v="215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13"/>
    <x v="8"/>
    <x v="9"/>
    <x v="0"/>
    <x v="9"/>
    <x v="8"/>
    <x v="8"/>
    <x v="8"/>
    <x v="8"/>
    <x v="0"/>
    <x v="216"/>
    <x v="214"/>
    <x v="59"/>
    <x v="150"/>
    <x v="32"/>
    <x v="216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13"/>
    <x v="9"/>
    <x v="10"/>
    <x v="0"/>
    <x v="10"/>
    <x v="9"/>
    <x v="9"/>
    <x v="9"/>
    <x v="9"/>
    <x v="0"/>
    <x v="217"/>
    <x v="215"/>
    <x v="127"/>
    <x v="73"/>
    <x v="19"/>
    <x v="217"/>
    <x v="0"/>
    <x v="1"/>
    <x v="0"/>
    <x v="2"/>
    <x v="0"/>
    <x v="0"/>
    <x v="133"/>
    <x v="4"/>
    <x v="84"/>
    <x v="1"/>
    <x v="1"/>
    <x v="4"/>
    <x v="4"/>
    <x v="4"/>
    <x v="1"/>
    <x v="122"/>
    <x v="1"/>
    <x v="10"/>
  </r>
  <r>
    <x v="13"/>
    <x v="10"/>
    <x v="12"/>
    <x v="0"/>
    <x v="12"/>
    <x v="11"/>
    <x v="11"/>
    <x v="11"/>
    <x v="11"/>
    <x v="0"/>
    <x v="218"/>
    <x v="216"/>
    <x v="89"/>
    <x v="164"/>
    <x v="9"/>
    <x v="218"/>
    <x v="0"/>
    <x v="1"/>
    <x v="0"/>
    <x v="4"/>
    <x v="0"/>
    <x v="4"/>
    <x v="134"/>
    <x v="1"/>
    <x v="1"/>
    <x v="1"/>
    <x v="1"/>
    <x v="4"/>
    <x v="2"/>
    <x v="4"/>
    <x v="4"/>
    <x v="123"/>
    <x v="72"/>
    <x v="12"/>
  </r>
  <r>
    <x v="13"/>
    <x v="11"/>
    <x v="13"/>
    <x v="0"/>
    <x v="13"/>
    <x v="12"/>
    <x v="12"/>
    <x v="12"/>
    <x v="12"/>
    <x v="0"/>
    <x v="219"/>
    <x v="217"/>
    <x v="30"/>
    <x v="183"/>
    <x v="39"/>
    <x v="133"/>
    <x v="0"/>
    <x v="1"/>
    <x v="0"/>
    <x v="2"/>
    <x v="0"/>
    <x v="0"/>
    <x v="135"/>
    <x v="4"/>
    <x v="43"/>
    <x v="1"/>
    <x v="1"/>
    <x v="4"/>
    <x v="4"/>
    <x v="4"/>
    <x v="1"/>
    <x v="124"/>
    <x v="1"/>
    <x v="13"/>
  </r>
  <r>
    <x v="13"/>
    <x v="12"/>
    <x v="14"/>
    <x v="0"/>
    <x v="14"/>
    <x v="13"/>
    <x v="13"/>
    <x v="13"/>
    <x v="13"/>
    <x v="0"/>
    <x v="220"/>
    <x v="218"/>
    <x v="143"/>
    <x v="112"/>
    <x v="24"/>
    <x v="21"/>
    <x v="8"/>
    <x v="0"/>
    <x v="2"/>
    <x v="3"/>
    <x v="0"/>
    <x v="16"/>
    <x v="136"/>
    <x v="0"/>
    <x v="100"/>
    <x v="1"/>
    <x v="2"/>
    <x v="11"/>
    <x v="22"/>
    <x v="10"/>
    <x v="0"/>
    <x v="125"/>
    <x v="73"/>
    <x v="14"/>
  </r>
  <r>
    <x v="13"/>
    <x v="12"/>
    <x v="15"/>
    <x v="0"/>
    <x v="15"/>
    <x v="14"/>
    <x v="14"/>
    <x v="14"/>
    <x v="14"/>
    <x v="0"/>
    <x v="221"/>
    <x v="219"/>
    <x v="144"/>
    <x v="174"/>
    <x v="1"/>
    <x v="219"/>
    <x v="0"/>
    <x v="1"/>
    <x v="0"/>
    <x v="2"/>
    <x v="1"/>
    <x v="4"/>
    <x v="137"/>
    <x v="8"/>
    <x v="101"/>
    <x v="2"/>
    <x v="1"/>
    <x v="4"/>
    <x v="2"/>
    <x v="4"/>
    <x v="1"/>
    <x v="126"/>
    <x v="1"/>
    <x v="15"/>
  </r>
  <r>
    <x v="13"/>
    <x v="12"/>
    <x v="16"/>
    <x v="0"/>
    <x v="16"/>
    <x v="15"/>
    <x v="15"/>
    <x v="15"/>
    <x v="15"/>
    <x v="0"/>
    <x v="222"/>
    <x v="220"/>
    <x v="145"/>
    <x v="184"/>
    <x v="1"/>
    <x v="220"/>
    <x v="2"/>
    <x v="1"/>
    <x v="0"/>
    <x v="0"/>
    <x v="0"/>
    <x v="4"/>
    <x v="138"/>
    <x v="1"/>
    <x v="1"/>
    <x v="1"/>
    <x v="1"/>
    <x v="1"/>
    <x v="1"/>
    <x v="1"/>
    <x v="1"/>
    <x v="1"/>
    <x v="1"/>
    <x v="0"/>
  </r>
  <r>
    <x v="13"/>
    <x v="14"/>
    <x v="18"/>
    <x v="0"/>
    <x v="18"/>
    <x v="16"/>
    <x v="16"/>
    <x v="16"/>
    <x v="16"/>
    <x v="0"/>
    <x v="223"/>
    <x v="221"/>
    <x v="146"/>
    <x v="185"/>
    <x v="15"/>
    <x v="221"/>
    <x v="4"/>
    <x v="2"/>
    <x v="0"/>
    <x v="4"/>
    <x v="0"/>
    <x v="14"/>
    <x v="139"/>
    <x v="15"/>
    <x v="102"/>
    <x v="2"/>
    <x v="1"/>
    <x v="11"/>
    <x v="6"/>
    <x v="10"/>
    <x v="7"/>
    <x v="127"/>
    <x v="74"/>
    <x v="17"/>
  </r>
  <r>
    <x v="14"/>
    <x v="1"/>
    <x v="1"/>
    <x v="0"/>
    <x v="1"/>
    <x v="1"/>
    <x v="1"/>
    <x v="1"/>
    <x v="1"/>
    <x v="0"/>
    <x v="224"/>
    <x v="222"/>
    <x v="129"/>
    <x v="125"/>
    <x v="77"/>
    <x v="222"/>
    <x v="1"/>
    <x v="6"/>
    <x v="1"/>
    <x v="1"/>
    <x v="0"/>
    <x v="6"/>
    <x v="140"/>
    <x v="9"/>
    <x v="103"/>
    <x v="2"/>
    <x v="3"/>
    <x v="3"/>
    <x v="25"/>
    <x v="3"/>
    <x v="3"/>
    <x v="128"/>
    <x v="75"/>
    <x v="1"/>
  </r>
  <r>
    <x v="14"/>
    <x v="2"/>
    <x v="2"/>
    <x v="0"/>
    <x v="2"/>
    <x v="2"/>
    <x v="2"/>
    <x v="2"/>
    <x v="2"/>
    <x v="0"/>
    <x v="225"/>
    <x v="223"/>
    <x v="147"/>
    <x v="186"/>
    <x v="51"/>
    <x v="223"/>
    <x v="2"/>
    <x v="1"/>
    <x v="1"/>
    <x v="2"/>
    <x v="1"/>
    <x v="10"/>
    <x v="141"/>
    <x v="15"/>
    <x v="16"/>
    <x v="5"/>
    <x v="0"/>
    <x v="2"/>
    <x v="7"/>
    <x v="2"/>
    <x v="4"/>
    <x v="129"/>
    <x v="76"/>
    <x v="2"/>
  </r>
  <r>
    <x v="14"/>
    <x v="3"/>
    <x v="3"/>
    <x v="0"/>
    <x v="3"/>
    <x v="3"/>
    <x v="3"/>
    <x v="3"/>
    <x v="3"/>
    <x v="0"/>
    <x v="226"/>
    <x v="224"/>
    <x v="148"/>
    <x v="187"/>
    <x v="72"/>
    <x v="224"/>
    <x v="3"/>
    <x v="3"/>
    <x v="0"/>
    <x v="0"/>
    <x v="0"/>
    <x v="7"/>
    <x v="142"/>
    <x v="0"/>
    <x v="104"/>
    <x v="1"/>
    <x v="1"/>
    <x v="0"/>
    <x v="26"/>
    <x v="0"/>
    <x v="7"/>
    <x v="130"/>
    <x v="77"/>
    <x v="3"/>
  </r>
  <r>
    <x v="14"/>
    <x v="4"/>
    <x v="4"/>
    <x v="0"/>
    <x v="4"/>
    <x v="4"/>
    <x v="4"/>
    <x v="4"/>
    <x v="4"/>
    <x v="0"/>
    <x v="227"/>
    <x v="225"/>
    <x v="88"/>
    <x v="71"/>
    <x v="52"/>
    <x v="225"/>
    <x v="0"/>
    <x v="1"/>
    <x v="0"/>
    <x v="0"/>
    <x v="0"/>
    <x v="1"/>
    <x v="1"/>
    <x v="4"/>
    <x v="105"/>
    <x v="1"/>
    <x v="1"/>
    <x v="4"/>
    <x v="4"/>
    <x v="4"/>
    <x v="1"/>
    <x v="131"/>
    <x v="1"/>
    <x v="4"/>
  </r>
  <r>
    <x v="14"/>
    <x v="13"/>
    <x v="17"/>
    <x v="0"/>
    <x v="17"/>
    <x v="4"/>
    <x v="4"/>
    <x v="4"/>
    <x v="4"/>
    <x v="0"/>
    <x v="7"/>
    <x v="226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4"/>
    <x v="5"/>
    <x v="5"/>
    <x v="0"/>
    <x v="5"/>
    <x v="4"/>
    <x v="4"/>
    <x v="4"/>
    <x v="4"/>
    <x v="0"/>
    <x v="228"/>
    <x v="227"/>
    <x v="50"/>
    <x v="31"/>
    <x v="38"/>
    <x v="226"/>
    <x v="0"/>
    <x v="1"/>
    <x v="1"/>
    <x v="0"/>
    <x v="0"/>
    <x v="0"/>
    <x v="143"/>
    <x v="1"/>
    <x v="1"/>
    <x v="1"/>
    <x v="1"/>
    <x v="1"/>
    <x v="1"/>
    <x v="1"/>
    <x v="1"/>
    <x v="1"/>
    <x v="1"/>
    <x v="5"/>
  </r>
  <r>
    <x v="14"/>
    <x v="6"/>
    <x v="6"/>
    <x v="0"/>
    <x v="6"/>
    <x v="5"/>
    <x v="5"/>
    <x v="5"/>
    <x v="5"/>
    <x v="0"/>
    <x v="229"/>
    <x v="228"/>
    <x v="139"/>
    <x v="188"/>
    <x v="39"/>
    <x v="227"/>
    <x v="1"/>
    <x v="0"/>
    <x v="0"/>
    <x v="2"/>
    <x v="1"/>
    <x v="5"/>
    <x v="144"/>
    <x v="4"/>
    <x v="106"/>
    <x v="1"/>
    <x v="1"/>
    <x v="4"/>
    <x v="4"/>
    <x v="4"/>
    <x v="1"/>
    <x v="132"/>
    <x v="1"/>
    <x v="6"/>
  </r>
  <r>
    <x v="14"/>
    <x v="7"/>
    <x v="7"/>
    <x v="0"/>
    <x v="7"/>
    <x v="6"/>
    <x v="6"/>
    <x v="6"/>
    <x v="6"/>
    <x v="0"/>
    <x v="230"/>
    <x v="229"/>
    <x v="78"/>
    <x v="143"/>
    <x v="35"/>
    <x v="228"/>
    <x v="7"/>
    <x v="1"/>
    <x v="0"/>
    <x v="2"/>
    <x v="1"/>
    <x v="0"/>
    <x v="145"/>
    <x v="1"/>
    <x v="1"/>
    <x v="1"/>
    <x v="0"/>
    <x v="1"/>
    <x v="1"/>
    <x v="1"/>
    <x v="1"/>
    <x v="1"/>
    <x v="1"/>
    <x v="7"/>
  </r>
  <r>
    <x v="14"/>
    <x v="8"/>
    <x v="8"/>
    <x v="0"/>
    <x v="8"/>
    <x v="7"/>
    <x v="7"/>
    <x v="7"/>
    <x v="7"/>
    <x v="0"/>
    <x v="231"/>
    <x v="230"/>
    <x v="74"/>
    <x v="67"/>
    <x v="6"/>
    <x v="146"/>
    <x v="1"/>
    <x v="1"/>
    <x v="0"/>
    <x v="0"/>
    <x v="0"/>
    <x v="0"/>
    <x v="146"/>
    <x v="1"/>
    <x v="1"/>
    <x v="1"/>
    <x v="1"/>
    <x v="1"/>
    <x v="1"/>
    <x v="1"/>
    <x v="1"/>
    <x v="1"/>
    <x v="1"/>
    <x v="8"/>
  </r>
  <r>
    <x v="14"/>
    <x v="8"/>
    <x v="9"/>
    <x v="0"/>
    <x v="9"/>
    <x v="8"/>
    <x v="8"/>
    <x v="8"/>
    <x v="8"/>
    <x v="0"/>
    <x v="232"/>
    <x v="231"/>
    <x v="57"/>
    <x v="189"/>
    <x v="32"/>
    <x v="229"/>
    <x v="0"/>
    <x v="1"/>
    <x v="0"/>
    <x v="0"/>
    <x v="1"/>
    <x v="0"/>
    <x v="147"/>
    <x v="4"/>
    <x v="107"/>
    <x v="1"/>
    <x v="1"/>
    <x v="4"/>
    <x v="4"/>
    <x v="4"/>
    <x v="1"/>
    <x v="133"/>
    <x v="1"/>
    <x v="9"/>
  </r>
  <r>
    <x v="14"/>
    <x v="9"/>
    <x v="10"/>
    <x v="0"/>
    <x v="10"/>
    <x v="9"/>
    <x v="9"/>
    <x v="9"/>
    <x v="9"/>
    <x v="0"/>
    <x v="233"/>
    <x v="232"/>
    <x v="149"/>
    <x v="190"/>
    <x v="9"/>
    <x v="230"/>
    <x v="0"/>
    <x v="1"/>
    <x v="0"/>
    <x v="2"/>
    <x v="0"/>
    <x v="0"/>
    <x v="148"/>
    <x v="4"/>
    <x v="108"/>
    <x v="1"/>
    <x v="1"/>
    <x v="4"/>
    <x v="4"/>
    <x v="4"/>
    <x v="1"/>
    <x v="134"/>
    <x v="1"/>
    <x v="10"/>
  </r>
  <r>
    <x v="14"/>
    <x v="10"/>
    <x v="12"/>
    <x v="0"/>
    <x v="12"/>
    <x v="11"/>
    <x v="11"/>
    <x v="11"/>
    <x v="11"/>
    <x v="0"/>
    <x v="234"/>
    <x v="233"/>
    <x v="54"/>
    <x v="191"/>
    <x v="62"/>
    <x v="231"/>
    <x v="0"/>
    <x v="0"/>
    <x v="0"/>
    <x v="0"/>
    <x v="0"/>
    <x v="0"/>
    <x v="149"/>
    <x v="1"/>
    <x v="1"/>
    <x v="1"/>
    <x v="1"/>
    <x v="1"/>
    <x v="1"/>
    <x v="1"/>
    <x v="1"/>
    <x v="1"/>
    <x v="1"/>
    <x v="12"/>
  </r>
  <r>
    <x v="14"/>
    <x v="11"/>
    <x v="13"/>
    <x v="0"/>
    <x v="13"/>
    <x v="12"/>
    <x v="12"/>
    <x v="12"/>
    <x v="12"/>
    <x v="0"/>
    <x v="235"/>
    <x v="234"/>
    <x v="33"/>
    <x v="133"/>
    <x v="46"/>
    <x v="232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14"/>
    <x v="12"/>
    <x v="14"/>
    <x v="0"/>
    <x v="14"/>
    <x v="13"/>
    <x v="13"/>
    <x v="13"/>
    <x v="13"/>
    <x v="0"/>
    <x v="236"/>
    <x v="235"/>
    <x v="150"/>
    <x v="192"/>
    <x v="6"/>
    <x v="233"/>
    <x v="1"/>
    <x v="0"/>
    <x v="1"/>
    <x v="4"/>
    <x v="0"/>
    <x v="10"/>
    <x v="150"/>
    <x v="4"/>
    <x v="59"/>
    <x v="1"/>
    <x v="1"/>
    <x v="2"/>
    <x v="12"/>
    <x v="2"/>
    <x v="4"/>
    <x v="135"/>
    <x v="78"/>
    <x v="14"/>
  </r>
  <r>
    <x v="14"/>
    <x v="12"/>
    <x v="15"/>
    <x v="0"/>
    <x v="15"/>
    <x v="14"/>
    <x v="14"/>
    <x v="14"/>
    <x v="14"/>
    <x v="0"/>
    <x v="237"/>
    <x v="236"/>
    <x v="151"/>
    <x v="193"/>
    <x v="78"/>
    <x v="234"/>
    <x v="0"/>
    <x v="1"/>
    <x v="0"/>
    <x v="4"/>
    <x v="0"/>
    <x v="4"/>
    <x v="151"/>
    <x v="1"/>
    <x v="1"/>
    <x v="2"/>
    <x v="1"/>
    <x v="1"/>
    <x v="1"/>
    <x v="1"/>
    <x v="1"/>
    <x v="1"/>
    <x v="1"/>
    <x v="15"/>
  </r>
  <r>
    <x v="14"/>
    <x v="12"/>
    <x v="16"/>
    <x v="0"/>
    <x v="16"/>
    <x v="15"/>
    <x v="15"/>
    <x v="15"/>
    <x v="15"/>
    <x v="0"/>
    <x v="238"/>
    <x v="237"/>
    <x v="15"/>
    <x v="194"/>
    <x v="42"/>
    <x v="235"/>
    <x v="2"/>
    <x v="1"/>
    <x v="1"/>
    <x v="0"/>
    <x v="0"/>
    <x v="8"/>
    <x v="152"/>
    <x v="1"/>
    <x v="1"/>
    <x v="1"/>
    <x v="1"/>
    <x v="1"/>
    <x v="1"/>
    <x v="1"/>
    <x v="1"/>
    <x v="1"/>
    <x v="1"/>
    <x v="0"/>
  </r>
  <r>
    <x v="14"/>
    <x v="14"/>
    <x v="18"/>
    <x v="0"/>
    <x v="18"/>
    <x v="16"/>
    <x v="16"/>
    <x v="16"/>
    <x v="16"/>
    <x v="0"/>
    <x v="239"/>
    <x v="238"/>
    <x v="152"/>
    <x v="143"/>
    <x v="24"/>
    <x v="236"/>
    <x v="1"/>
    <x v="0"/>
    <x v="0"/>
    <x v="2"/>
    <x v="0"/>
    <x v="8"/>
    <x v="153"/>
    <x v="2"/>
    <x v="41"/>
    <x v="0"/>
    <x v="1"/>
    <x v="11"/>
    <x v="7"/>
    <x v="10"/>
    <x v="7"/>
    <x v="136"/>
    <x v="79"/>
    <x v="17"/>
  </r>
  <r>
    <x v="15"/>
    <x v="1"/>
    <x v="1"/>
    <x v="0"/>
    <x v="1"/>
    <x v="1"/>
    <x v="1"/>
    <x v="1"/>
    <x v="1"/>
    <x v="0"/>
    <x v="240"/>
    <x v="239"/>
    <x v="153"/>
    <x v="195"/>
    <x v="79"/>
    <x v="237"/>
    <x v="1"/>
    <x v="0"/>
    <x v="0"/>
    <x v="4"/>
    <x v="0"/>
    <x v="5"/>
    <x v="154"/>
    <x v="6"/>
    <x v="109"/>
    <x v="2"/>
    <x v="2"/>
    <x v="10"/>
    <x v="27"/>
    <x v="8"/>
    <x v="3"/>
    <x v="137"/>
    <x v="80"/>
    <x v="1"/>
  </r>
  <r>
    <x v="15"/>
    <x v="2"/>
    <x v="2"/>
    <x v="0"/>
    <x v="2"/>
    <x v="2"/>
    <x v="2"/>
    <x v="2"/>
    <x v="2"/>
    <x v="0"/>
    <x v="241"/>
    <x v="228"/>
    <x v="37"/>
    <x v="196"/>
    <x v="73"/>
    <x v="238"/>
    <x v="0"/>
    <x v="1"/>
    <x v="0"/>
    <x v="0"/>
    <x v="0"/>
    <x v="1"/>
    <x v="1"/>
    <x v="4"/>
    <x v="69"/>
    <x v="1"/>
    <x v="1"/>
    <x v="4"/>
    <x v="12"/>
    <x v="4"/>
    <x v="4"/>
    <x v="138"/>
    <x v="81"/>
    <x v="2"/>
  </r>
  <r>
    <x v="15"/>
    <x v="3"/>
    <x v="3"/>
    <x v="0"/>
    <x v="3"/>
    <x v="3"/>
    <x v="3"/>
    <x v="3"/>
    <x v="3"/>
    <x v="0"/>
    <x v="242"/>
    <x v="240"/>
    <x v="154"/>
    <x v="197"/>
    <x v="9"/>
    <x v="239"/>
    <x v="4"/>
    <x v="2"/>
    <x v="0"/>
    <x v="6"/>
    <x v="0"/>
    <x v="6"/>
    <x v="155"/>
    <x v="11"/>
    <x v="110"/>
    <x v="0"/>
    <x v="6"/>
    <x v="10"/>
    <x v="25"/>
    <x v="8"/>
    <x v="6"/>
    <x v="139"/>
    <x v="82"/>
    <x v="3"/>
  </r>
  <r>
    <x v="15"/>
    <x v="4"/>
    <x v="4"/>
    <x v="0"/>
    <x v="4"/>
    <x v="4"/>
    <x v="4"/>
    <x v="4"/>
    <x v="4"/>
    <x v="0"/>
    <x v="243"/>
    <x v="241"/>
    <x v="144"/>
    <x v="198"/>
    <x v="12"/>
    <x v="240"/>
    <x v="1"/>
    <x v="1"/>
    <x v="0"/>
    <x v="0"/>
    <x v="0"/>
    <x v="0"/>
    <x v="156"/>
    <x v="1"/>
    <x v="1"/>
    <x v="1"/>
    <x v="1"/>
    <x v="1"/>
    <x v="1"/>
    <x v="1"/>
    <x v="1"/>
    <x v="1"/>
    <x v="1"/>
    <x v="4"/>
  </r>
  <r>
    <x v="15"/>
    <x v="13"/>
    <x v="17"/>
    <x v="0"/>
    <x v="17"/>
    <x v="4"/>
    <x v="4"/>
    <x v="4"/>
    <x v="4"/>
    <x v="0"/>
    <x v="113"/>
    <x v="242"/>
    <x v="1"/>
    <x v="199"/>
    <x v="20"/>
    <x v="241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5"/>
    <x v="5"/>
    <x v="5"/>
    <x v="0"/>
    <x v="5"/>
    <x v="4"/>
    <x v="4"/>
    <x v="4"/>
    <x v="4"/>
    <x v="0"/>
    <x v="244"/>
    <x v="243"/>
    <x v="155"/>
    <x v="200"/>
    <x v="44"/>
    <x v="242"/>
    <x v="0"/>
    <x v="1"/>
    <x v="0"/>
    <x v="0"/>
    <x v="0"/>
    <x v="1"/>
    <x v="1"/>
    <x v="1"/>
    <x v="1"/>
    <x v="2"/>
    <x v="0"/>
    <x v="1"/>
    <x v="1"/>
    <x v="1"/>
    <x v="1"/>
    <x v="1"/>
    <x v="1"/>
    <x v="5"/>
  </r>
  <r>
    <x v="15"/>
    <x v="6"/>
    <x v="6"/>
    <x v="0"/>
    <x v="6"/>
    <x v="5"/>
    <x v="5"/>
    <x v="5"/>
    <x v="5"/>
    <x v="0"/>
    <x v="245"/>
    <x v="244"/>
    <x v="156"/>
    <x v="201"/>
    <x v="58"/>
    <x v="243"/>
    <x v="1"/>
    <x v="0"/>
    <x v="0"/>
    <x v="0"/>
    <x v="0"/>
    <x v="4"/>
    <x v="157"/>
    <x v="8"/>
    <x v="111"/>
    <x v="1"/>
    <x v="1"/>
    <x v="7"/>
    <x v="15"/>
    <x v="9"/>
    <x v="4"/>
    <x v="140"/>
    <x v="83"/>
    <x v="6"/>
  </r>
  <r>
    <x v="15"/>
    <x v="7"/>
    <x v="7"/>
    <x v="0"/>
    <x v="7"/>
    <x v="6"/>
    <x v="6"/>
    <x v="6"/>
    <x v="6"/>
    <x v="0"/>
    <x v="246"/>
    <x v="245"/>
    <x v="62"/>
    <x v="202"/>
    <x v="54"/>
    <x v="244"/>
    <x v="0"/>
    <x v="1"/>
    <x v="0"/>
    <x v="0"/>
    <x v="0"/>
    <x v="1"/>
    <x v="1"/>
    <x v="1"/>
    <x v="1"/>
    <x v="2"/>
    <x v="1"/>
    <x v="1"/>
    <x v="1"/>
    <x v="1"/>
    <x v="1"/>
    <x v="1"/>
    <x v="1"/>
    <x v="7"/>
  </r>
  <r>
    <x v="15"/>
    <x v="9"/>
    <x v="10"/>
    <x v="0"/>
    <x v="10"/>
    <x v="9"/>
    <x v="9"/>
    <x v="9"/>
    <x v="9"/>
    <x v="0"/>
    <x v="247"/>
    <x v="246"/>
    <x v="59"/>
    <x v="112"/>
    <x v="2"/>
    <x v="245"/>
    <x v="1"/>
    <x v="0"/>
    <x v="0"/>
    <x v="0"/>
    <x v="0"/>
    <x v="4"/>
    <x v="158"/>
    <x v="1"/>
    <x v="1"/>
    <x v="2"/>
    <x v="1"/>
    <x v="1"/>
    <x v="1"/>
    <x v="1"/>
    <x v="1"/>
    <x v="1"/>
    <x v="1"/>
    <x v="10"/>
  </r>
  <r>
    <x v="15"/>
    <x v="10"/>
    <x v="12"/>
    <x v="0"/>
    <x v="12"/>
    <x v="11"/>
    <x v="11"/>
    <x v="11"/>
    <x v="11"/>
    <x v="0"/>
    <x v="248"/>
    <x v="247"/>
    <x v="102"/>
    <x v="203"/>
    <x v="2"/>
    <x v="246"/>
    <x v="1"/>
    <x v="1"/>
    <x v="0"/>
    <x v="0"/>
    <x v="0"/>
    <x v="0"/>
    <x v="159"/>
    <x v="1"/>
    <x v="1"/>
    <x v="2"/>
    <x v="0"/>
    <x v="1"/>
    <x v="1"/>
    <x v="1"/>
    <x v="1"/>
    <x v="1"/>
    <x v="1"/>
    <x v="12"/>
  </r>
  <r>
    <x v="15"/>
    <x v="11"/>
    <x v="13"/>
    <x v="0"/>
    <x v="13"/>
    <x v="12"/>
    <x v="12"/>
    <x v="12"/>
    <x v="12"/>
    <x v="0"/>
    <x v="249"/>
    <x v="248"/>
    <x v="157"/>
    <x v="204"/>
    <x v="54"/>
    <x v="162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5"/>
    <x v="12"/>
    <x v="14"/>
    <x v="0"/>
    <x v="14"/>
    <x v="13"/>
    <x v="13"/>
    <x v="13"/>
    <x v="13"/>
    <x v="0"/>
    <x v="250"/>
    <x v="249"/>
    <x v="158"/>
    <x v="205"/>
    <x v="23"/>
    <x v="247"/>
    <x v="3"/>
    <x v="1"/>
    <x v="0"/>
    <x v="2"/>
    <x v="0"/>
    <x v="10"/>
    <x v="160"/>
    <x v="2"/>
    <x v="76"/>
    <x v="1"/>
    <x v="5"/>
    <x v="9"/>
    <x v="13"/>
    <x v="7"/>
    <x v="4"/>
    <x v="141"/>
    <x v="84"/>
    <x v="14"/>
  </r>
  <r>
    <x v="15"/>
    <x v="12"/>
    <x v="15"/>
    <x v="0"/>
    <x v="15"/>
    <x v="14"/>
    <x v="14"/>
    <x v="14"/>
    <x v="14"/>
    <x v="0"/>
    <x v="251"/>
    <x v="250"/>
    <x v="127"/>
    <x v="206"/>
    <x v="70"/>
    <x v="248"/>
    <x v="2"/>
    <x v="0"/>
    <x v="0"/>
    <x v="0"/>
    <x v="0"/>
    <x v="8"/>
    <x v="161"/>
    <x v="1"/>
    <x v="1"/>
    <x v="1"/>
    <x v="1"/>
    <x v="1"/>
    <x v="1"/>
    <x v="1"/>
    <x v="1"/>
    <x v="1"/>
    <x v="1"/>
    <x v="15"/>
  </r>
  <r>
    <x v="15"/>
    <x v="14"/>
    <x v="18"/>
    <x v="0"/>
    <x v="18"/>
    <x v="16"/>
    <x v="16"/>
    <x v="16"/>
    <x v="16"/>
    <x v="0"/>
    <x v="252"/>
    <x v="251"/>
    <x v="159"/>
    <x v="207"/>
    <x v="23"/>
    <x v="249"/>
    <x v="0"/>
    <x v="0"/>
    <x v="0"/>
    <x v="4"/>
    <x v="0"/>
    <x v="8"/>
    <x v="162"/>
    <x v="15"/>
    <x v="102"/>
    <x v="2"/>
    <x v="1"/>
    <x v="9"/>
    <x v="21"/>
    <x v="7"/>
    <x v="0"/>
    <x v="142"/>
    <x v="85"/>
    <x v="17"/>
  </r>
  <r>
    <x v="15"/>
    <x v="16"/>
    <x v="20"/>
    <x v="0"/>
    <x v="20"/>
    <x v="18"/>
    <x v="18"/>
    <x v="18"/>
    <x v="18"/>
    <x v="0"/>
    <x v="253"/>
    <x v="252"/>
    <x v="100"/>
    <x v="208"/>
    <x v="11"/>
    <x v="250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15"/>
    <x v="17"/>
    <x v="21"/>
    <x v="0"/>
    <x v="21"/>
    <x v="19"/>
    <x v="19"/>
    <x v="19"/>
    <x v="19"/>
    <x v="0"/>
    <x v="254"/>
    <x v="253"/>
    <x v="160"/>
    <x v="209"/>
    <x v="72"/>
    <x v="251"/>
    <x v="0"/>
    <x v="1"/>
    <x v="0"/>
    <x v="0"/>
    <x v="0"/>
    <x v="1"/>
    <x v="1"/>
    <x v="4"/>
    <x v="112"/>
    <x v="2"/>
    <x v="0"/>
    <x v="4"/>
    <x v="4"/>
    <x v="4"/>
    <x v="1"/>
    <x v="143"/>
    <x v="1"/>
    <x v="20"/>
  </r>
  <r>
    <x v="16"/>
    <x v="1"/>
    <x v="1"/>
    <x v="0"/>
    <x v="1"/>
    <x v="1"/>
    <x v="1"/>
    <x v="1"/>
    <x v="1"/>
    <x v="0"/>
    <x v="255"/>
    <x v="254"/>
    <x v="161"/>
    <x v="64"/>
    <x v="43"/>
    <x v="252"/>
    <x v="0"/>
    <x v="3"/>
    <x v="1"/>
    <x v="6"/>
    <x v="1"/>
    <x v="2"/>
    <x v="163"/>
    <x v="11"/>
    <x v="113"/>
    <x v="2"/>
    <x v="2"/>
    <x v="10"/>
    <x v="28"/>
    <x v="8"/>
    <x v="8"/>
    <x v="144"/>
    <x v="86"/>
    <x v="1"/>
  </r>
  <r>
    <x v="16"/>
    <x v="2"/>
    <x v="2"/>
    <x v="0"/>
    <x v="2"/>
    <x v="2"/>
    <x v="2"/>
    <x v="2"/>
    <x v="2"/>
    <x v="0"/>
    <x v="256"/>
    <x v="255"/>
    <x v="162"/>
    <x v="185"/>
    <x v="51"/>
    <x v="253"/>
    <x v="0"/>
    <x v="1"/>
    <x v="4"/>
    <x v="0"/>
    <x v="0"/>
    <x v="17"/>
    <x v="1"/>
    <x v="4"/>
    <x v="114"/>
    <x v="0"/>
    <x v="1"/>
    <x v="4"/>
    <x v="4"/>
    <x v="4"/>
    <x v="1"/>
    <x v="145"/>
    <x v="1"/>
    <x v="2"/>
  </r>
  <r>
    <x v="16"/>
    <x v="3"/>
    <x v="3"/>
    <x v="0"/>
    <x v="3"/>
    <x v="3"/>
    <x v="3"/>
    <x v="3"/>
    <x v="3"/>
    <x v="0"/>
    <x v="257"/>
    <x v="256"/>
    <x v="163"/>
    <x v="210"/>
    <x v="33"/>
    <x v="254"/>
    <x v="2"/>
    <x v="4"/>
    <x v="0"/>
    <x v="6"/>
    <x v="0"/>
    <x v="6"/>
    <x v="164"/>
    <x v="6"/>
    <x v="115"/>
    <x v="0"/>
    <x v="6"/>
    <x v="14"/>
    <x v="29"/>
    <x v="14"/>
    <x v="3"/>
    <x v="146"/>
    <x v="87"/>
    <x v="3"/>
  </r>
  <r>
    <x v="16"/>
    <x v="4"/>
    <x v="4"/>
    <x v="0"/>
    <x v="4"/>
    <x v="4"/>
    <x v="4"/>
    <x v="4"/>
    <x v="4"/>
    <x v="0"/>
    <x v="258"/>
    <x v="257"/>
    <x v="164"/>
    <x v="151"/>
    <x v="44"/>
    <x v="255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6"/>
    <x v="13"/>
    <x v="17"/>
    <x v="0"/>
    <x v="17"/>
    <x v="4"/>
    <x v="4"/>
    <x v="4"/>
    <x v="4"/>
    <x v="0"/>
    <x v="259"/>
    <x v="7"/>
    <x v="4"/>
    <x v="211"/>
    <x v="80"/>
    <x v="256"/>
    <x v="0"/>
    <x v="1"/>
    <x v="0"/>
    <x v="0"/>
    <x v="0"/>
    <x v="1"/>
    <x v="1"/>
    <x v="1"/>
    <x v="1"/>
    <x v="1"/>
    <x v="1"/>
    <x v="4"/>
    <x v="4"/>
    <x v="4"/>
    <x v="1"/>
    <x v="147"/>
    <x v="1"/>
    <x v="16"/>
  </r>
  <r>
    <x v="16"/>
    <x v="5"/>
    <x v="5"/>
    <x v="0"/>
    <x v="5"/>
    <x v="4"/>
    <x v="4"/>
    <x v="4"/>
    <x v="4"/>
    <x v="0"/>
    <x v="260"/>
    <x v="258"/>
    <x v="73"/>
    <x v="5"/>
    <x v="4"/>
    <x v="257"/>
    <x v="0"/>
    <x v="1"/>
    <x v="0"/>
    <x v="0"/>
    <x v="0"/>
    <x v="1"/>
    <x v="1"/>
    <x v="1"/>
    <x v="1"/>
    <x v="1"/>
    <x v="3"/>
    <x v="1"/>
    <x v="1"/>
    <x v="1"/>
    <x v="1"/>
    <x v="1"/>
    <x v="1"/>
    <x v="5"/>
  </r>
  <r>
    <x v="16"/>
    <x v="6"/>
    <x v="6"/>
    <x v="0"/>
    <x v="6"/>
    <x v="5"/>
    <x v="5"/>
    <x v="5"/>
    <x v="5"/>
    <x v="0"/>
    <x v="261"/>
    <x v="259"/>
    <x v="11"/>
    <x v="212"/>
    <x v="81"/>
    <x v="258"/>
    <x v="1"/>
    <x v="1"/>
    <x v="0"/>
    <x v="2"/>
    <x v="0"/>
    <x v="4"/>
    <x v="165"/>
    <x v="1"/>
    <x v="1"/>
    <x v="1"/>
    <x v="1"/>
    <x v="1"/>
    <x v="1"/>
    <x v="1"/>
    <x v="1"/>
    <x v="1"/>
    <x v="1"/>
    <x v="6"/>
  </r>
  <r>
    <x v="16"/>
    <x v="7"/>
    <x v="7"/>
    <x v="0"/>
    <x v="7"/>
    <x v="6"/>
    <x v="6"/>
    <x v="6"/>
    <x v="6"/>
    <x v="0"/>
    <x v="262"/>
    <x v="260"/>
    <x v="155"/>
    <x v="213"/>
    <x v="54"/>
    <x v="259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16"/>
    <x v="9"/>
    <x v="10"/>
    <x v="0"/>
    <x v="10"/>
    <x v="9"/>
    <x v="9"/>
    <x v="9"/>
    <x v="9"/>
    <x v="0"/>
    <x v="263"/>
    <x v="261"/>
    <x v="91"/>
    <x v="159"/>
    <x v="12"/>
    <x v="260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16"/>
    <x v="10"/>
    <x v="12"/>
    <x v="0"/>
    <x v="12"/>
    <x v="11"/>
    <x v="11"/>
    <x v="11"/>
    <x v="11"/>
    <x v="0"/>
    <x v="264"/>
    <x v="262"/>
    <x v="95"/>
    <x v="214"/>
    <x v="12"/>
    <x v="261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16"/>
    <x v="11"/>
    <x v="13"/>
    <x v="0"/>
    <x v="13"/>
    <x v="12"/>
    <x v="12"/>
    <x v="12"/>
    <x v="12"/>
    <x v="0"/>
    <x v="265"/>
    <x v="263"/>
    <x v="95"/>
    <x v="215"/>
    <x v="39"/>
    <x v="262"/>
    <x v="0"/>
    <x v="1"/>
    <x v="0"/>
    <x v="2"/>
    <x v="0"/>
    <x v="0"/>
    <x v="166"/>
    <x v="1"/>
    <x v="1"/>
    <x v="1"/>
    <x v="1"/>
    <x v="1"/>
    <x v="1"/>
    <x v="1"/>
    <x v="1"/>
    <x v="1"/>
    <x v="1"/>
    <x v="13"/>
  </r>
  <r>
    <x v="16"/>
    <x v="12"/>
    <x v="14"/>
    <x v="0"/>
    <x v="14"/>
    <x v="13"/>
    <x v="13"/>
    <x v="13"/>
    <x v="13"/>
    <x v="0"/>
    <x v="266"/>
    <x v="264"/>
    <x v="165"/>
    <x v="216"/>
    <x v="46"/>
    <x v="263"/>
    <x v="2"/>
    <x v="1"/>
    <x v="0"/>
    <x v="4"/>
    <x v="0"/>
    <x v="5"/>
    <x v="167"/>
    <x v="12"/>
    <x v="116"/>
    <x v="1"/>
    <x v="0"/>
    <x v="0"/>
    <x v="6"/>
    <x v="0"/>
    <x v="0"/>
    <x v="148"/>
    <x v="88"/>
    <x v="14"/>
  </r>
  <r>
    <x v="16"/>
    <x v="12"/>
    <x v="15"/>
    <x v="0"/>
    <x v="15"/>
    <x v="14"/>
    <x v="14"/>
    <x v="14"/>
    <x v="14"/>
    <x v="0"/>
    <x v="267"/>
    <x v="265"/>
    <x v="151"/>
    <x v="217"/>
    <x v="18"/>
    <x v="264"/>
    <x v="0"/>
    <x v="0"/>
    <x v="0"/>
    <x v="0"/>
    <x v="0"/>
    <x v="0"/>
    <x v="168"/>
    <x v="8"/>
    <x v="117"/>
    <x v="1"/>
    <x v="1"/>
    <x v="2"/>
    <x v="2"/>
    <x v="2"/>
    <x v="1"/>
    <x v="149"/>
    <x v="1"/>
    <x v="15"/>
  </r>
  <r>
    <x v="16"/>
    <x v="14"/>
    <x v="18"/>
    <x v="0"/>
    <x v="18"/>
    <x v="16"/>
    <x v="16"/>
    <x v="16"/>
    <x v="16"/>
    <x v="0"/>
    <x v="268"/>
    <x v="266"/>
    <x v="166"/>
    <x v="127"/>
    <x v="39"/>
    <x v="265"/>
    <x v="2"/>
    <x v="1"/>
    <x v="1"/>
    <x v="0"/>
    <x v="0"/>
    <x v="8"/>
    <x v="169"/>
    <x v="15"/>
    <x v="118"/>
    <x v="2"/>
    <x v="0"/>
    <x v="9"/>
    <x v="13"/>
    <x v="7"/>
    <x v="4"/>
    <x v="150"/>
    <x v="89"/>
    <x v="17"/>
  </r>
  <r>
    <x v="16"/>
    <x v="16"/>
    <x v="20"/>
    <x v="0"/>
    <x v="20"/>
    <x v="18"/>
    <x v="18"/>
    <x v="18"/>
    <x v="18"/>
    <x v="0"/>
    <x v="269"/>
    <x v="267"/>
    <x v="73"/>
    <x v="218"/>
    <x v="15"/>
    <x v="266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16"/>
    <x v="17"/>
    <x v="21"/>
    <x v="0"/>
    <x v="21"/>
    <x v="19"/>
    <x v="19"/>
    <x v="19"/>
    <x v="19"/>
    <x v="0"/>
    <x v="270"/>
    <x v="268"/>
    <x v="115"/>
    <x v="168"/>
    <x v="51"/>
    <x v="267"/>
    <x v="0"/>
    <x v="1"/>
    <x v="0"/>
    <x v="0"/>
    <x v="0"/>
    <x v="1"/>
    <x v="1"/>
    <x v="1"/>
    <x v="1"/>
    <x v="1"/>
    <x v="2"/>
    <x v="1"/>
    <x v="1"/>
    <x v="1"/>
    <x v="1"/>
    <x v="1"/>
    <x v="1"/>
    <x v="20"/>
  </r>
  <r>
    <x v="17"/>
    <x v="1"/>
    <x v="1"/>
    <x v="0"/>
    <x v="1"/>
    <x v="1"/>
    <x v="1"/>
    <x v="1"/>
    <x v="1"/>
    <x v="0"/>
    <x v="271"/>
    <x v="269"/>
    <x v="120"/>
    <x v="83"/>
    <x v="82"/>
    <x v="268"/>
    <x v="0"/>
    <x v="3"/>
    <x v="0"/>
    <x v="0"/>
    <x v="0"/>
    <x v="4"/>
    <x v="170"/>
    <x v="1"/>
    <x v="1"/>
    <x v="1"/>
    <x v="1"/>
    <x v="1"/>
    <x v="1"/>
    <x v="1"/>
    <x v="1"/>
    <x v="1"/>
    <x v="1"/>
    <x v="1"/>
  </r>
  <r>
    <x v="17"/>
    <x v="2"/>
    <x v="2"/>
    <x v="0"/>
    <x v="2"/>
    <x v="2"/>
    <x v="2"/>
    <x v="2"/>
    <x v="2"/>
    <x v="0"/>
    <x v="272"/>
    <x v="270"/>
    <x v="147"/>
    <x v="219"/>
    <x v="51"/>
    <x v="269"/>
    <x v="2"/>
    <x v="2"/>
    <x v="0"/>
    <x v="0"/>
    <x v="0"/>
    <x v="10"/>
    <x v="171"/>
    <x v="8"/>
    <x v="119"/>
    <x v="1"/>
    <x v="1"/>
    <x v="2"/>
    <x v="2"/>
    <x v="2"/>
    <x v="1"/>
    <x v="151"/>
    <x v="1"/>
    <x v="2"/>
  </r>
  <r>
    <x v="17"/>
    <x v="3"/>
    <x v="3"/>
    <x v="0"/>
    <x v="3"/>
    <x v="3"/>
    <x v="3"/>
    <x v="3"/>
    <x v="3"/>
    <x v="0"/>
    <x v="273"/>
    <x v="271"/>
    <x v="167"/>
    <x v="220"/>
    <x v="9"/>
    <x v="270"/>
    <x v="1"/>
    <x v="2"/>
    <x v="0"/>
    <x v="2"/>
    <x v="0"/>
    <x v="10"/>
    <x v="172"/>
    <x v="0"/>
    <x v="120"/>
    <x v="1"/>
    <x v="4"/>
    <x v="0"/>
    <x v="10"/>
    <x v="0"/>
    <x v="0"/>
    <x v="152"/>
    <x v="90"/>
    <x v="3"/>
  </r>
  <r>
    <x v="17"/>
    <x v="4"/>
    <x v="4"/>
    <x v="0"/>
    <x v="4"/>
    <x v="4"/>
    <x v="4"/>
    <x v="4"/>
    <x v="4"/>
    <x v="0"/>
    <x v="274"/>
    <x v="272"/>
    <x v="168"/>
    <x v="123"/>
    <x v="65"/>
    <x v="271"/>
    <x v="0"/>
    <x v="1"/>
    <x v="0"/>
    <x v="0"/>
    <x v="0"/>
    <x v="1"/>
    <x v="1"/>
    <x v="4"/>
    <x v="121"/>
    <x v="1"/>
    <x v="1"/>
    <x v="4"/>
    <x v="4"/>
    <x v="4"/>
    <x v="1"/>
    <x v="153"/>
    <x v="1"/>
    <x v="4"/>
  </r>
  <r>
    <x v="17"/>
    <x v="13"/>
    <x v="17"/>
    <x v="0"/>
    <x v="17"/>
    <x v="4"/>
    <x v="4"/>
    <x v="4"/>
    <x v="4"/>
    <x v="0"/>
    <x v="275"/>
    <x v="273"/>
    <x v="169"/>
    <x v="200"/>
    <x v="81"/>
    <x v="272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7"/>
    <x v="5"/>
    <x v="5"/>
    <x v="0"/>
    <x v="5"/>
    <x v="4"/>
    <x v="4"/>
    <x v="4"/>
    <x v="4"/>
    <x v="0"/>
    <x v="276"/>
    <x v="109"/>
    <x v="170"/>
    <x v="221"/>
    <x v="12"/>
    <x v="273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17"/>
    <x v="6"/>
    <x v="6"/>
    <x v="0"/>
    <x v="6"/>
    <x v="5"/>
    <x v="5"/>
    <x v="5"/>
    <x v="5"/>
    <x v="0"/>
    <x v="277"/>
    <x v="274"/>
    <x v="123"/>
    <x v="222"/>
    <x v="81"/>
    <x v="274"/>
    <x v="1"/>
    <x v="1"/>
    <x v="0"/>
    <x v="0"/>
    <x v="0"/>
    <x v="0"/>
    <x v="173"/>
    <x v="1"/>
    <x v="1"/>
    <x v="1"/>
    <x v="1"/>
    <x v="1"/>
    <x v="1"/>
    <x v="1"/>
    <x v="1"/>
    <x v="1"/>
    <x v="1"/>
    <x v="6"/>
  </r>
  <r>
    <x v="17"/>
    <x v="7"/>
    <x v="7"/>
    <x v="0"/>
    <x v="7"/>
    <x v="6"/>
    <x v="6"/>
    <x v="6"/>
    <x v="6"/>
    <x v="0"/>
    <x v="278"/>
    <x v="275"/>
    <x v="52"/>
    <x v="223"/>
    <x v="41"/>
    <x v="275"/>
    <x v="1"/>
    <x v="1"/>
    <x v="0"/>
    <x v="0"/>
    <x v="0"/>
    <x v="0"/>
    <x v="174"/>
    <x v="1"/>
    <x v="1"/>
    <x v="1"/>
    <x v="1"/>
    <x v="1"/>
    <x v="1"/>
    <x v="1"/>
    <x v="1"/>
    <x v="1"/>
    <x v="1"/>
    <x v="7"/>
  </r>
  <r>
    <x v="17"/>
    <x v="9"/>
    <x v="10"/>
    <x v="0"/>
    <x v="10"/>
    <x v="9"/>
    <x v="9"/>
    <x v="9"/>
    <x v="9"/>
    <x v="0"/>
    <x v="279"/>
    <x v="276"/>
    <x v="59"/>
    <x v="224"/>
    <x v="9"/>
    <x v="276"/>
    <x v="2"/>
    <x v="0"/>
    <x v="0"/>
    <x v="0"/>
    <x v="0"/>
    <x v="8"/>
    <x v="175"/>
    <x v="1"/>
    <x v="1"/>
    <x v="1"/>
    <x v="1"/>
    <x v="4"/>
    <x v="2"/>
    <x v="4"/>
    <x v="4"/>
    <x v="154"/>
    <x v="91"/>
    <x v="10"/>
  </r>
  <r>
    <x v="17"/>
    <x v="10"/>
    <x v="12"/>
    <x v="0"/>
    <x v="12"/>
    <x v="11"/>
    <x v="11"/>
    <x v="11"/>
    <x v="11"/>
    <x v="0"/>
    <x v="280"/>
    <x v="277"/>
    <x v="124"/>
    <x v="225"/>
    <x v="2"/>
    <x v="277"/>
    <x v="0"/>
    <x v="1"/>
    <x v="0"/>
    <x v="0"/>
    <x v="0"/>
    <x v="1"/>
    <x v="1"/>
    <x v="4"/>
    <x v="122"/>
    <x v="0"/>
    <x v="1"/>
    <x v="4"/>
    <x v="12"/>
    <x v="4"/>
    <x v="4"/>
    <x v="155"/>
    <x v="92"/>
    <x v="12"/>
  </r>
  <r>
    <x v="17"/>
    <x v="11"/>
    <x v="13"/>
    <x v="0"/>
    <x v="13"/>
    <x v="12"/>
    <x v="12"/>
    <x v="12"/>
    <x v="12"/>
    <x v="0"/>
    <x v="281"/>
    <x v="278"/>
    <x v="108"/>
    <x v="226"/>
    <x v="23"/>
    <x v="278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7"/>
    <x v="12"/>
    <x v="14"/>
    <x v="0"/>
    <x v="14"/>
    <x v="13"/>
    <x v="13"/>
    <x v="13"/>
    <x v="13"/>
    <x v="0"/>
    <x v="282"/>
    <x v="279"/>
    <x v="171"/>
    <x v="227"/>
    <x v="6"/>
    <x v="279"/>
    <x v="3"/>
    <x v="1"/>
    <x v="0"/>
    <x v="4"/>
    <x v="0"/>
    <x v="7"/>
    <x v="176"/>
    <x v="4"/>
    <x v="123"/>
    <x v="0"/>
    <x v="3"/>
    <x v="2"/>
    <x v="13"/>
    <x v="2"/>
    <x v="0"/>
    <x v="156"/>
    <x v="13"/>
    <x v="14"/>
  </r>
  <r>
    <x v="17"/>
    <x v="12"/>
    <x v="15"/>
    <x v="0"/>
    <x v="15"/>
    <x v="14"/>
    <x v="14"/>
    <x v="14"/>
    <x v="14"/>
    <x v="0"/>
    <x v="283"/>
    <x v="280"/>
    <x v="57"/>
    <x v="228"/>
    <x v="18"/>
    <x v="280"/>
    <x v="0"/>
    <x v="0"/>
    <x v="0"/>
    <x v="0"/>
    <x v="0"/>
    <x v="0"/>
    <x v="177"/>
    <x v="4"/>
    <x v="107"/>
    <x v="2"/>
    <x v="1"/>
    <x v="4"/>
    <x v="4"/>
    <x v="4"/>
    <x v="1"/>
    <x v="157"/>
    <x v="1"/>
    <x v="15"/>
  </r>
  <r>
    <x v="17"/>
    <x v="14"/>
    <x v="18"/>
    <x v="0"/>
    <x v="18"/>
    <x v="16"/>
    <x v="16"/>
    <x v="16"/>
    <x v="16"/>
    <x v="0"/>
    <x v="284"/>
    <x v="281"/>
    <x v="172"/>
    <x v="207"/>
    <x v="39"/>
    <x v="281"/>
    <x v="4"/>
    <x v="3"/>
    <x v="2"/>
    <x v="2"/>
    <x v="0"/>
    <x v="14"/>
    <x v="178"/>
    <x v="7"/>
    <x v="16"/>
    <x v="1"/>
    <x v="1"/>
    <x v="9"/>
    <x v="7"/>
    <x v="7"/>
    <x v="4"/>
    <x v="158"/>
    <x v="93"/>
    <x v="17"/>
  </r>
  <r>
    <x v="17"/>
    <x v="16"/>
    <x v="20"/>
    <x v="0"/>
    <x v="20"/>
    <x v="18"/>
    <x v="18"/>
    <x v="18"/>
    <x v="18"/>
    <x v="0"/>
    <x v="285"/>
    <x v="282"/>
    <x v="19"/>
    <x v="229"/>
    <x v="32"/>
    <x v="282"/>
    <x v="0"/>
    <x v="1"/>
    <x v="0"/>
    <x v="0"/>
    <x v="0"/>
    <x v="1"/>
    <x v="1"/>
    <x v="1"/>
    <x v="1"/>
    <x v="2"/>
    <x v="1"/>
    <x v="1"/>
    <x v="1"/>
    <x v="1"/>
    <x v="1"/>
    <x v="1"/>
    <x v="1"/>
    <x v="19"/>
  </r>
  <r>
    <x v="17"/>
    <x v="17"/>
    <x v="21"/>
    <x v="0"/>
    <x v="21"/>
    <x v="19"/>
    <x v="19"/>
    <x v="19"/>
    <x v="19"/>
    <x v="0"/>
    <x v="286"/>
    <x v="283"/>
    <x v="173"/>
    <x v="15"/>
    <x v="51"/>
    <x v="283"/>
    <x v="1"/>
    <x v="1"/>
    <x v="0"/>
    <x v="4"/>
    <x v="0"/>
    <x v="8"/>
    <x v="179"/>
    <x v="8"/>
    <x v="42"/>
    <x v="0"/>
    <x v="6"/>
    <x v="7"/>
    <x v="13"/>
    <x v="9"/>
    <x v="4"/>
    <x v="159"/>
    <x v="94"/>
    <x v="20"/>
  </r>
  <r>
    <x v="18"/>
    <x v="1"/>
    <x v="1"/>
    <x v="0"/>
    <x v="1"/>
    <x v="1"/>
    <x v="1"/>
    <x v="1"/>
    <x v="1"/>
    <x v="0"/>
    <x v="287"/>
    <x v="193"/>
    <x v="174"/>
    <x v="230"/>
    <x v="67"/>
    <x v="284"/>
    <x v="1"/>
    <x v="0"/>
    <x v="0"/>
    <x v="4"/>
    <x v="0"/>
    <x v="5"/>
    <x v="180"/>
    <x v="9"/>
    <x v="124"/>
    <x v="1"/>
    <x v="1"/>
    <x v="15"/>
    <x v="23"/>
    <x v="13"/>
    <x v="5"/>
    <x v="160"/>
    <x v="95"/>
    <x v="1"/>
  </r>
  <r>
    <x v="18"/>
    <x v="2"/>
    <x v="2"/>
    <x v="0"/>
    <x v="2"/>
    <x v="2"/>
    <x v="2"/>
    <x v="2"/>
    <x v="2"/>
    <x v="0"/>
    <x v="288"/>
    <x v="284"/>
    <x v="175"/>
    <x v="177"/>
    <x v="26"/>
    <x v="285"/>
    <x v="4"/>
    <x v="2"/>
    <x v="0"/>
    <x v="2"/>
    <x v="0"/>
    <x v="3"/>
    <x v="181"/>
    <x v="15"/>
    <x v="125"/>
    <x v="3"/>
    <x v="1"/>
    <x v="9"/>
    <x v="12"/>
    <x v="7"/>
    <x v="1"/>
    <x v="89"/>
    <x v="1"/>
    <x v="2"/>
  </r>
  <r>
    <x v="18"/>
    <x v="3"/>
    <x v="3"/>
    <x v="0"/>
    <x v="3"/>
    <x v="3"/>
    <x v="3"/>
    <x v="3"/>
    <x v="3"/>
    <x v="0"/>
    <x v="289"/>
    <x v="285"/>
    <x v="176"/>
    <x v="226"/>
    <x v="73"/>
    <x v="286"/>
    <x v="2"/>
    <x v="0"/>
    <x v="0"/>
    <x v="0"/>
    <x v="0"/>
    <x v="8"/>
    <x v="182"/>
    <x v="0"/>
    <x v="126"/>
    <x v="3"/>
    <x v="1"/>
    <x v="0"/>
    <x v="22"/>
    <x v="0"/>
    <x v="0"/>
    <x v="161"/>
    <x v="96"/>
    <x v="3"/>
  </r>
  <r>
    <x v="18"/>
    <x v="4"/>
    <x v="4"/>
    <x v="0"/>
    <x v="4"/>
    <x v="4"/>
    <x v="4"/>
    <x v="4"/>
    <x v="4"/>
    <x v="0"/>
    <x v="290"/>
    <x v="286"/>
    <x v="89"/>
    <x v="231"/>
    <x v="12"/>
    <x v="287"/>
    <x v="2"/>
    <x v="3"/>
    <x v="0"/>
    <x v="2"/>
    <x v="0"/>
    <x v="10"/>
    <x v="183"/>
    <x v="8"/>
    <x v="73"/>
    <x v="1"/>
    <x v="1"/>
    <x v="2"/>
    <x v="2"/>
    <x v="2"/>
    <x v="1"/>
    <x v="162"/>
    <x v="1"/>
    <x v="4"/>
  </r>
  <r>
    <x v="18"/>
    <x v="13"/>
    <x v="17"/>
    <x v="0"/>
    <x v="17"/>
    <x v="4"/>
    <x v="4"/>
    <x v="4"/>
    <x v="4"/>
    <x v="0"/>
    <x v="291"/>
    <x v="287"/>
    <x v="2"/>
    <x v="232"/>
    <x v="20"/>
    <x v="34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8"/>
    <x v="5"/>
    <x v="5"/>
    <x v="0"/>
    <x v="5"/>
    <x v="4"/>
    <x v="4"/>
    <x v="4"/>
    <x v="4"/>
    <x v="0"/>
    <x v="292"/>
    <x v="288"/>
    <x v="16"/>
    <x v="233"/>
    <x v="44"/>
    <x v="288"/>
    <x v="0"/>
    <x v="0"/>
    <x v="0"/>
    <x v="2"/>
    <x v="0"/>
    <x v="4"/>
    <x v="184"/>
    <x v="1"/>
    <x v="1"/>
    <x v="1"/>
    <x v="1"/>
    <x v="1"/>
    <x v="1"/>
    <x v="1"/>
    <x v="1"/>
    <x v="1"/>
    <x v="1"/>
    <x v="5"/>
  </r>
  <r>
    <x v="18"/>
    <x v="6"/>
    <x v="6"/>
    <x v="0"/>
    <x v="6"/>
    <x v="5"/>
    <x v="5"/>
    <x v="5"/>
    <x v="5"/>
    <x v="0"/>
    <x v="293"/>
    <x v="289"/>
    <x v="134"/>
    <x v="15"/>
    <x v="46"/>
    <x v="289"/>
    <x v="1"/>
    <x v="1"/>
    <x v="0"/>
    <x v="0"/>
    <x v="0"/>
    <x v="0"/>
    <x v="185"/>
    <x v="4"/>
    <x v="91"/>
    <x v="2"/>
    <x v="1"/>
    <x v="1"/>
    <x v="1"/>
    <x v="1"/>
    <x v="1"/>
    <x v="1"/>
    <x v="1"/>
    <x v="6"/>
  </r>
  <r>
    <x v="18"/>
    <x v="7"/>
    <x v="7"/>
    <x v="0"/>
    <x v="7"/>
    <x v="6"/>
    <x v="6"/>
    <x v="6"/>
    <x v="6"/>
    <x v="0"/>
    <x v="294"/>
    <x v="290"/>
    <x v="177"/>
    <x v="234"/>
    <x v="35"/>
    <x v="290"/>
    <x v="2"/>
    <x v="1"/>
    <x v="0"/>
    <x v="0"/>
    <x v="0"/>
    <x v="4"/>
    <x v="106"/>
    <x v="1"/>
    <x v="1"/>
    <x v="2"/>
    <x v="1"/>
    <x v="1"/>
    <x v="1"/>
    <x v="1"/>
    <x v="1"/>
    <x v="1"/>
    <x v="1"/>
    <x v="7"/>
  </r>
  <r>
    <x v="18"/>
    <x v="9"/>
    <x v="10"/>
    <x v="0"/>
    <x v="10"/>
    <x v="9"/>
    <x v="9"/>
    <x v="9"/>
    <x v="9"/>
    <x v="0"/>
    <x v="295"/>
    <x v="114"/>
    <x v="26"/>
    <x v="99"/>
    <x v="33"/>
    <x v="291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18"/>
    <x v="10"/>
    <x v="12"/>
    <x v="0"/>
    <x v="12"/>
    <x v="11"/>
    <x v="11"/>
    <x v="11"/>
    <x v="11"/>
    <x v="0"/>
    <x v="296"/>
    <x v="291"/>
    <x v="15"/>
    <x v="203"/>
    <x v="19"/>
    <x v="292"/>
    <x v="1"/>
    <x v="0"/>
    <x v="0"/>
    <x v="0"/>
    <x v="0"/>
    <x v="4"/>
    <x v="186"/>
    <x v="4"/>
    <x v="127"/>
    <x v="1"/>
    <x v="1"/>
    <x v="4"/>
    <x v="4"/>
    <x v="4"/>
    <x v="1"/>
    <x v="163"/>
    <x v="1"/>
    <x v="12"/>
  </r>
  <r>
    <x v="18"/>
    <x v="11"/>
    <x v="13"/>
    <x v="0"/>
    <x v="13"/>
    <x v="12"/>
    <x v="12"/>
    <x v="12"/>
    <x v="12"/>
    <x v="0"/>
    <x v="297"/>
    <x v="161"/>
    <x v="30"/>
    <x v="188"/>
    <x v="6"/>
    <x v="293"/>
    <x v="1"/>
    <x v="1"/>
    <x v="0"/>
    <x v="0"/>
    <x v="0"/>
    <x v="0"/>
    <x v="187"/>
    <x v="1"/>
    <x v="1"/>
    <x v="1"/>
    <x v="1"/>
    <x v="1"/>
    <x v="1"/>
    <x v="1"/>
    <x v="1"/>
    <x v="1"/>
    <x v="1"/>
    <x v="13"/>
  </r>
  <r>
    <x v="18"/>
    <x v="12"/>
    <x v="14"/>
    <x v="0"/>
    <x v="14"/>
    <x v="13"/>
    <x v="13"/>
    <x v="13"/>
    <x v="13"/>
    <x v="0"/>
    <x v="298"/>
    <x v="292"/>
    <x v="166"/>
    <x v="235"/>
    <x v="35"/>
    <x v="294"/>
    <x v="1"/>
    <x v="0"/>
    <x v="2"/>
    <x v="0"/>
    <x v="0"/>
    <x v="5"/>
    <x v="3"/>
    <x v="1"/>
    <x v="1"/>
    <x v="1"/>
    <x v="1"/>
    <x v="4"/>
    <x v="4"/>
    <x v="4"/>
    <x v="4"/>
    <x v="164"/>
    <x v="97"/>
    <x v="14"/>
  </r>
  <r>
    <x v="18"/>
    <x v="12"/>
    <x v="15"/>
    <x v="0"/>
    <x v="15"/>
    <x v="14"/>
    <x v="14"/>
    <x v="14"/>
    <x v="14"/>
    <x v="0"/>
    <x v="299"/>
    <x v="130"/>
    <x v="145"/>
    <x v="236"/>
    <x v="18"/>
    <x v="295"/>
    <x v="1"/>
    <x v="3"/>
    <x v="0"/>
    <x v="0"/>
    <x v="0"/>
    <x v="8"/>
    <x v="188"/>
    <x v="1"/>
    <x v="1"/>
    <x v="1"/>
    <x v="1"/>
    <x v="1"/>
    <x v="1"/>
    <x v="1"/>
    <x v="1"/>
    <x v="1"/>
    <x v="1"/>
    <x v="15"/>
  </r>
  <r>
    <x v="18"/>
    <x v="14"/>
    <x v="18"/>
    <x v="0"/>
    <x v="18"/>
    <x v="16"/>
    <x v="16"/>
    <x v="16"/>
    <x v="16"/>
    <x v="0"/>
    <x v="300"/>
    <x v="293"/>
    <x v="112"/>
    <x v="237"/>
    <x v="81"/>
    <x v="296"/>
    <x v="1"/>
    <x v="1"/>
    <x v="1"/>
    <x v="0"/>
    <x v="0"/>
    <x v="4"/>
    <x v="189"/>
    <x v="4"/>
    <x v="17"/>
    <x v="1"/>
    <x v="0"/>
    <x v="4"/>
    <x v="12"/>
    <x v="4"/>
    <x v="4"/>
    <x v="165"/>
    <x v="98"/>
    <x v="17"/>
  </r>
  <r>
    <x v="18"/>
    <x v="16"/>
    <x v="20"/>
    <x v="0"/>
    <x v="20"/>
    <x v="18"/>
    <x v="18"/>
    <x v="18"/>
    <x v="18"/>
    <x v="0"/>
    <x v="301"/>
    <x v="294"/>
    <x v="29"/>
    <x v="238"/>
    <x v="41"/>
    <x v="297"/>
    <x v="1"/>
    <x v="1"/>
    <x v="0"/>
    <x v="0"/>
    <x v="0"/>
    <x v="0"/>
    <x v="190"/>
    <x v="1"/>
    <x v="1"/>
    <x v="1"/>
    <x v="1"/>
    <x v="1"/>
    <x v="1"/>
    <x v="1"/>
    <x v="1"/>
    <x v="1"/>
    <x v="1"/>
    <x v="19"/>
  </r>
  <r>
    <x v="18"/>
    <x v="17"/>
    <x v="21"/>
    <x v="0"/>
    <x v="21"/>
    <x v="19"/>
    <x v="19"/>
    <x v="19"/>
    <x v="19"/>
    <x v="0"/>
    <x v="302"/>
    <x v="295"/>
    <x v="152"/>
    <x v="83"/>
    <x v="38"/>
    <x v="298"/>
    <x v="1"/>
    <x v="0"/>
    <x v="0"/>
    <x v="0"/>
    <x v="0"/>
    <x v="4"/>
    <x v="191"/>
    <x v="1"/>
    <x v="1"/>
    <x v="0"/>
    <x v="0"/>
    <x v="1"/>
    <x v="1"/>
    <x v="1"/>
    <x v="1"/>
    <x v="1"/>
    <x v="1"/>
    <x v="20"/>
  </r>
  <r>
    <x v="19"/>
    <x v="1"/>
    <x v="1"/>
    <x v="0"/>
    <x v="1"/>
    <x v="1"/>
    <x v="1"/>
    <x v="1"/>
    <x v="1"/>
    <x v="0"/>
    <x v="303"/>
    <x v="296"/>
    <x v="178"/>
    <x v="239"/>
    <x v="83"/>
    <x v="299"/>
    <x v="0"/>
    <x v="1"/>
    <x v="0"/>
    <x v="0"/>
    <x v="0"/>
    <x v="1"/>
    <x v="1"/>
    <x v="7"/>
    <x v="128"/>
    <x v="1"/>
    <x v="0"/>
    <x v="11"/>
    <x v="0"/>
    <x v="10"/>
    <x v="0"/>
    <x v="115"/>
    <x v="99"/>
    <x v="1"/>
  </r>
  <r>
    <x v="19"/>
    <x v="2"/>
    <x v="2"/>
    <x v="0"/>
    <x v="2"/>
    <x v="2"/>
    <x v="2"/>
    <x v="2"/>
    <x v="2"/>
    <x v="0"/>
    <x v="304"/>
    <x v="297"/>
    <x v="179"/>
    <x v="171"/>
    <x v="73"/>
    <x v="300"/>
    <x v="1"/>
    <x v="1"/>
    <x v="0"/>
    <x v="3"/>
    <x v="0"/>
    <x v="5"/>
    <x v="192"/>
    <x v="8"/>
    <x v="42"/>
    <x v="1"/>
    <x v="1"/>
    <x v="2"/>
    <x v="2"/>
    <x v="2"/>
    <x v="1"/>
    <x v="166"/>
    <x v="1"/>
    <x v="2"/>
  </r>
  <r>
    <x v="19"/>
    <x v="3"/>
    <x v="3"/>
    <x v="0"/>
    <x v="3"/>
    <x v="3"/>
    <x v="3"/>
    <x v="3"/>
    <x v="3"/>
    <x v="0"/>
    <x v="305"/>
    <x v="298"/>
    <x v="180"/>
    <x v="240"/>
    <x v="73"/>
    <x v="179"/>
    <x v="2"/>
    <x v="6"/>
    <x v="1"/>
    <x v="2"/>
    <x v="1"/>
    <x v="13"/>
    <x v="193"/>
    <x v="6"/>
    <x v="129"/>
    <x v="0"/>
    <x v="0"/>
    <x v="5"/>
    <x v="23"/>
    <x v="5"/>
    <x v="0"/>
    <x v="167"/>
    <x v="100"/>
    <x v="3"/>
  </r>
  <r>
    <x v="19"/>
    <x v="4"/>
    <x v="4"/>
    <x v="0"/>
    <x v="4"/>
    <x v="4"/>
    <x v="4"/>
    <x v="4"/>
    <x v="4"/>
    <x v="0"/>
    <x v="306"/>
    <x v="132"/>
    <x v="124"/>
    <x v="138"/>
    <x v="20"/>
    <x v="301"/>
    <x v="0"/>
    <x v="1"/>
    <x v="0"/>
    <x v="0"/>
    <x v="0"/>
    <x v="1"/>
    <x v="1"/>
    <x v="4"/>
    <x v="122"/>
    <x v="1"/>
    <x v="1"/>
    <x v="4"/>
    <x v="4"/>
    <x v="4"/>
    <x v="1"/>
    <x v="66"/>
    <x v="1"/>
    <x v="4"/>
  </r>
  <r>
    <x v="19"/>
    <x v="13"/>
    <x v="17"/>
    <x v="0"/>
    <x v="17"/>
    <x v="4"/>
    <x v="4"/>
    <x v="4"/>
    <x v="4"/>
    <x v="0"/>
    <x v="307"/>
    <x v="299"/>
    <x v="7"/>
    <x v="220"/>
    <x v="19"/>
    <x v="302"/>
    <x v="0"/>
    <x v="1"/>
    <x v="0"/>
    <x v="0"/>
    <x v="0"/>
    <x v="1"/>
    <x v="1"/>
    <x v="4"/>
    <x v="130"/>
    <x v="1"/>
    <x v="1"/>
    <x v="4"/>
    <x v="4"/>
    <x v="4"/>
    <x v="1"/>
    <x v="168"/>
    <x v="1"/>
    <x v="16"/>
  </r>
  <r>
    <x v="19"/>
    <x v="5"/>
    <x v="5"/>
    <x v="0"/>
    <x v="5"/>
    <x v="4"/>
    <x v="4"/>
    <x v="4"/>
    <x v="4"/>
    <x v="0"/>
    <x v="308"/>
    <x v="300"/>
    <x v="170"/>
    <x v="241"/>
    <x v="61"/>
    <x v="303"/>
    <x v="0"/>
    <x v="1"/>
    <x v="0"/>
    <x v="0"/>
    <x v="0"/>
    <x v="1"/>
    <x v="1"/>
    <x v="1"/>
    <x v="1"/>
    <x v="2"/>
    <x v="1"/>
    <x v="1"/>
    <x v="1"/>
    <x v="1"/>
    <x v="1"/>
    <x v="1"/>
    <x v="1"/>
    <x v="5"/>
  </r>
  <r>
    <x v="19"/>
    <x v="6"/>
    <x v="6"/>
    <x v="0"/>
    <x v="6"/>
    <x v="5"/>
    <x v="5"/>
    <x v="5"/>
    <x v="5"/>
    <x v="0"/>
    <x v="309"/>
    <x v="301"/>
    <x v="181"/>
    <x v="238"/>
    <x v="58"/>
    <x v="304"/>
    <x v="3"/>
    <x v="1"/>
    <x v="0"/>
    <x v="4"/>
    <x v="0"/>
    <x v="7"/>
    <x v="194"/>
    <x v="8"/>
    <x v="105"/>
    <x v="1"/>
    <x v="1"/>
    <x v="7"/>
    <x v="12"/>
    <x v="9"/>
    <x v="4"/>
    <x v="169"/>
    <x v="101"/>
    <x v="6"/>
  </r>
  <r>
    <x v="19"/>
    <x v="7"/>
    <x v="7"/>
    <x v="0"/>
    <x v="7"/>
    <x v="6"/>
    <x v="6"/>
    <x v="6"/>
    <x v="6"/>
    <x v="0"/>
    <x v="310"/>
    <x v="302"/>
    <x v="96"/>
    <x v="242"/>
    <x v="41"/>
    <x v="305"/>
    <x v="1"/>
    <x v="1"/>
    <x v="0"/>
    <x v="0"/>
    <x v="0"/>
    <x v="0"/>
    <x v="195"/>
    <x v="4"/>
    <x v="80"/>
    <x v="4"/>
    <x v="6"/>
    <x v="4"/>
    <x v="4"/>
    <x v="4"/>
    <x v="1"/>
    <x v="170"/>
    <x v="1"/>
    <x v="7"/>
  </r>
  <r>
    <x v="19"/>
    <x v="9"/>
    <x v="10"/>
    <x v="0"/>
    <x v="10"/>
    <x v="9"/>
    <x v="9"/>
    <x v="9"/>
    <x v="9"/>
    <x v="0"/>
    <x v="311"/>
    <x v="303"/>
    <x v="182"/>
    <x v="243"/>
    <x v="9"/>
    <x v="306"/>
    <x v="1"/>
    <x v="0"/>
    <x v="0"/>
    <x v="0"/>
    <x v="0"/>
    <x v="4"/>
    <x v="196"/>
    <x v="1"/>
    <x v="1"/>
    <x v="2"/>
    <x v="0"/>
    <x v="4"/>
    <x v="15"/>
    <x v="4"/>
    <x v="4"/>
    <x v="171"/>
    <x v="102"/>
    <x v="10"/>
  </r>
  <r>
    <x v="19"/>
    <x v="10"/>
    <x v="12"/>
    <x v="0"/>
    <x v="12"/>
    <x v="11"/>
    <x v="11"/>
    <x v="11"/>
    <x v="11"/>
    <x v="0"/>
    <x v="166"/>
    <x v="304"/>
    <x v="98"/>
    <x v="203"/>
    <x v="72"/>
    <x v="248"/>
    <x v="0"/>
    <x v="1"/>
    <x v="0"/>
    <x v="4"/>
    <x v="0"/>
    <x v="4"/>
    <x v="197"/>
    <x v="4"/>
    <x v="131"/>
    <x v="1"/>
    <x v="1"/>
    <x v="4"/>
    <x v="2"/>
    <x v="4"/>
    <x v="4"/>
    <x v="87"/>
    <x v="103"/>
    <x v="12"/>
  </r>
  <r>
    <x v="19"/>
    <x v="11"/>
    <x v="13"/>
    <x v="0"/>
    <x v="13"/>
    <x v="12"/>
    <x v="12"/>
    <x v="12"/>
    <x v="12"/>
    <x v="0"/>
    <x v="312"/>
    <x v="305"/>
    <x v="42"/>
    <x v="244"/>
    <x v="6"/>
    <x v="307"/>
    <x v="1"/>
    <x v="1"/>
    <x v="1"/>
    <x v="0"/>
    <x v="1"/>
    <x v="8"/>
    <x v="198"/>
    <x v="1"/>
    <x v="1"/>
    <x v="1"/>
    <x v="1"/>
    <x v="1"/>
    <x v="1"/>
    <x v="1"/>
    <x v="1"/>
    <x v="1"/>
    <x v="1"/>
    <x v="13"/>
  </r>
  <r>
    <x v="19"/>
    <x v="12"/>
    <x v="14"/>
    <x v="0"/>
    <x v="14"/>
    <x v="13"/>
    <x v="13"/>
    <x v="13"/>
    <x v="13"/>
    <x v="0"/>
    <x v="313"/>
    <x v="306"/>
    <x v="183"/>
    <x v="245"/>
    <x v="54"/>
    <x v="308"/>
    <x v="1"/>
    <x v="1"/>
    <x v="2"/>
    <x v="2"/>
    <x v="0"/>
    <x v="5"/>
    <x v="199"/>
    <x v="2"/>
    <x v="89"/>
    <x v="1"/>
    <x v="1"/>
    <x v="7"/>
    <x v="15"/>
    <x v="9"/>
    <x v="1"/>
    <x v="172"/>
    <x v="1"/>
    <x v="14"/>
  </r>
  <r>
    <x v="19"/>
    <x v="12"/>
    <x v="15"/>
    <x v="0"/>
    <x v="15"/>
    <x v="14"/>
    <x v="14"/>
    <x v="14"/>
    <x v="14"/>
    <x v="0"/>
    <x v="314"/>
    <x v="307"/>
    <x v="177"/>
    <x v="246"/>
    <x v="70"/>
    <x v="309"/>
    <x v="1"/>
    <x v="1"/>
    <x v="0"/>
    <x v="2"/>
    <x v="0"/>
    <x v="4"/>
    <x v="200"/>
    <x v="1"/>
    <x v="1"/>
    <x v="1"/>
    <x v="1"/>
    <x v="4"/>
    <x v="4"/>
    <x v="4"/>
    <x v="4"/>
    <x v="173"/>
    <x v="104"/>
    <x v="15"/>
  </r>
  <r>
    <x v="19"/>
    <x v="14"/>
    <x v="18"/>
    <x v="0"/>
    <x v="18"/>
    <x v="16"/>
    <x v="16"/>
    <x v="16"/>
    <x v="16"/>
    <x v="0"/>
    <x v="315"/>
    <x v="308"/>
    <x v="45"/>
    <x v="247"/>
    <x v="81"/>
    <x v="310"/>
    <x v="0"/>
    <x v="1"/>
    <x v="0"/>
    <x v="2"/>
    <x v="0"/>
    <x v="0"/>
    <x v="201"/>
    <x v="10"/>
    <x v="121"/>
    <x v="1"/>
    <x v="1"/>
    <x v="15"/>
    <x v="0"/>
    <x v="13"/>
    <x v="4"/>
    <x v="174"/>
    <x v="105"/>
    <x v="17"/>
  </r>
  <r>
    <x v="19"/>
    <x v="16"/>
    <x v="20"/>
    <x v="0"/>
    <x v="20"/>
    <x v="18"/>
    <x v="18"/>
    <x v="18"/>
    <x v="18"/>
    <x v="0"/>
    <x v="316"/>
    <x v="309"/>
    <x v="184"/>
    <x v="248"/>
    <x v="17"/>
    <x v="311"/>
    <x v="0"/>
    <x v="1"/>
    <x v="1"/>
    <x v="0"/>
    <x v="0"/>
    <x v="0"/>
    <x v="202"/>
    <x v="4"/>
    <x v="132"/>
    <x v="1"/>
    <x v="1"/>
    <x v="4"/>
    <x v="4"/>
    <x v="4"/>
    <x v="1"/>
    <x v="175"/>
    <x v="1"/>
    <x v="19"/>
  </r>
  <r>
    <x v="19"/>
    <x v="17"/>
    <x v="21"/>
    <x v="0"/>
    <x v="21"/>
    <x v="19"/>
    <x v="19"/>
    <x v="19"/>
    <x v="19"/>
    <x v="0"/>
    <x v="317"/>
    <x v="310"/>
    <x v="185"/>
    <x v="187"/>
    <x v="65"/>
    <x v="312"/>
    <x v="0"/>
    <x v="1"/>
    <x v="0"/>
    <x v="0"/>
    <x v="0"/>
    <x v="1"/>
    <x v="1"/>
    <x v="1"/>
    <x v="1"/>
    <x v="1"/>
    <x v="0"/>
    <x v="1"/>
    <x v="1"/>
    <x v="1"/>
    <x v="1"/>
    <x v="1"/>
    <x v="1"/>
    <x v="20"/>
  </r>
  <r>
    <x v="20"/>
    <x v="1"/>
    <x v="1"/>
    <x v="0"/>
    <x v="1"/>
    <x v="1"/>
    <x v="1"/>
    <x v="1"/>
    <x v="1"/>
    <x v="0"/>
    <x v="318"/>
    <x v="311"/>
    <x v="186"/>
    <x v="206"/>
    <x v="84"/>
    <x v="313"/>
    <x v="0"/>
    <x v="0"/>
    <x v="0"/>
    <x v="4"/>
    <x v="0"/>
    <x v="8"/>
    <x v="203"/>
    <x v="0"/>
    <x v="133"/>
    <x v="1"/>
    <x v="1"/>
    <x v="15"/>
    <x v="30"/>
    <x v="13"/>
    <x v="7"/>
    <x v="176"/>
    <x v="106"/>
    <x v="1"/>
  </r>
  <r>
    <x v="20"/>
    <x v="2"/>
    <x v="2"/>
    <x v="0"/>
    <x v="2"/>
    <x v="2"/>
    <x v="2"/>
    <x v="2"/>
    <x v="2"/>
    <x v="0"/>
    <x v="319"/>
    <x v="312"/>
    <x v="187"/>
    <x v="68"/>
    <x v="38"/>
    <x v="314"/>
    <x v="0"/>
    <x v="2"/>
    <x v="1"/>
    <x v="2"/>
    <x v="0"/>
    <x v="10"/>
    <x v="204"/>
    <x v="8"/>
    <x v="39"/>
    <x v="2"/>
    <x v="0"/>
    <x v="2"/>
    <x v="2"/>
    <x v="2"/>
    <x v="1"/>
    <x v="177"/>
    <x v="1"/>
    <x v="2"/>
  </r>
  <r>
    <x v="20"/>
    <x v="3"/>
    <x v="3"/>
    <x v="0"/>
    <x v="3"/>
    <x v="3"/>
    <x v="3"/>
    <x v="3"/>
    <x v="3"/>
    <x v="0"/>
    <x v="320"/>
    <x v="313"/>
    <x v="188"/>
    <x v="249"/>
    <x v="38"/>
    <x v="315"/>
    <x v="2"/>
    <x v="7"/>
    <x v="1"/>
    <x v="4"/>
    <x v="0"/>
    <x v="15"/>
    <x v="205"/>
    <x v="10"/>
    <x v="134"/>
    <x v="3"/>
    <x v="0"/>
    <x v="8"/>
    <x v="0"/>
    <x v="15"/>
    <x v="4"/>
    <x v="178"/>
    <x v="107"/>
    <x v="3"/>
  </r>
  <r>
    <x v="20"/>
    <x v="4"/>
    <x v="4"/>
    <x v="0"/>
    <x v="4"/>
    <x v="4"/>
    <x v="4"/>
    <x v="4"/>
    <x v="4"/>
    <x v="0"/>
    <x v="321"/>
    <x v="314"/>
    <x v="38"/>
    <x v="250"/>
    <x v="38"/>
    <x v="316"/>
    <x v="0"/>
    <x v="1"/>
    <x v="0"/>
    <x v="0"/>
    <x v="0"/>
    <x v="1"/>
    <x v="1"/>
    <x v="4"/>
    <x v="19"/>
    <x v="1"/>
    <x v="1"/>
    <x v="4"/>
    <x v="4"/>
    <x v="4"/>
    <x v="1"/>
    <x v="179"/>
    <x v="1"/>
    <x v="4"/>
  </r>
  <r>
    <x v="20"/>
    <x v="13"/>
    <x v="17"/>
    <x v="0"/>
    <x v="17"/>
    <x v="4"/>
    <x v="4"/>
    <x v="4"/>
    <x v="4"/>
    <x v="0"/>
    <x v="7"/>
    <x v="242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0"/>
    <x v="5"/>
    <x v="5"/>
    <x v="0"/>
    <x v="5"/>
    <x v="4"/>
    <x v="4"/>
    <x v="4"/>
    <x v="4"/>
    <x v="0"/>
    <x v="322"/>
    <x v="315"/>
    <x v="3"/>
    <x v="251"/>
    <x v="14"/>
    <x v="317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0"/>
    <x v="6"/>
    <x v="6"/>
    <x v="0"/>
    <x v="6"/>
    <x v="5"/>
    <x v="5"/>
    <x v="5"/>
    <x v="5"/>
    <x v="0"/>
    <x v="323"/>
    <x v="316"/>
    <x v="122"/>
    <x v="252"/>
    <x v="24"/>
    <x v="318"/>
    <x v="0"/>
    <x v="1"/>
    <x v="2"/>
    <x v="2"/>
    <x v="0"/>
    <x v="8"/>
    <x v="206"/>
    <x v="1"/>
    <x v="1"/>
    <x v="2"/>
    <x v="1"/>
    <x v="4"/>
    <x v="4"/>
    <x v="4"/>
    <x v="4"/>
    <x v="180"/>
    <x v="108"/>
    <x v="6"/>
  </r>
  <r>
    <x v="20"/>
    <x v="7"/>
    <x v="7"/>
    <x v="0"/>
    <x v="7"/>
    <x v="6"/>
    <x v="6"/>
    <x v="6"/>
    <x v="6"/>
    <x v="0"/>
    <x v="324"/>
    <x v="317"/>
    <x v="26"/>
    <x v="3"/>
    <x v="62"/>
    <x v="319"/>
    <x v="2"/>
    <x v="1"/>
    <x v="1"/>
    <x v="0"/>
    <x v="0"/>
    <x v="8"/>
    <x v="207"/>
    <x v="1"/>
    <x v="1"/>
    <x v="5"/>
    <x v="1"/>
    <x v="1"/>
    <x v="1"/>
    <x v="1"/>
    <x v="1"/>
    <x v="1"/>
    <x v="1"/>
    <x v="7"/>
  </r>
  <r>
    <x v="20"/>
    <x v="9"/>
    <x v="10"/>
    <x v="0"/>
    <x v="10"/>
    <x v="9"/>
    <x v="9"/>
    <x v="9"/>
    <x v="9"/>
    <x v="0"/>
    <x v="325"/>
    <x v="316"/>
    <x v="151"/>
    <x v="253"/>
    <x v="62"/>
    <x v="320"/>
    <x v="2"/>
    <x v="0"/>
    <x v="0"/>
    <x v="0"/>
    <x v="0"/>
    <x v="8"/>
    <x v="208"/>
    <x v="4"/>
    <x v="2"/>
    <x v="0"/>
    <x v="1"/>
    <x v="4"/>
    <x v="2"/>
    <x v="4"/>
    <x v="4"/>
    <x v="181"/>
    <x v="109"/>
    <x v="10"/>
  </r>
  <r>
    <x v="20"/>
    <x v="10"/>
    <x v="12"/>
    <x v="0"/>
    <x v="12"/>
    <x v="11"/>
    <x v="11"/>
    <x v="11"/>
    <x v="11"/>
    <x v="0"/>
    <x v="326"/>
    <x v="318"/>
    <x v="184"/>
    <x v="254"/>
    <x v="51"/>
    <x v="321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20"/>
    <x v="11"/>
    <x v="13"/>
    <x v="0"/>
    <x v="13"/>
    <x v="12"/>
    <x v="12"/>
    <x v="12"/>
    <x v="12"/>
    <x v="0"/>
    <x v="327"/>
    <x v="319"/>
    <x v="41"/>
    <x v="255"/>
    <x v="46"/>
    <x v="322"/>
    <x v="1"/>
    <x v="1"/>
    <x v="0"/>
    <x v="2"/>
    <x v="0"/>
    <x v="4"/>
    <x v="209"/>
    <x v="1"/>
    <x v="1"/>
    <x v="1"/>
    <x v="1"/>
    <x v="1"/>
    <x v="1"/>
    <x v="1"/>
    <x v="1"/>
    <x v="1"/>
    <x v="1"/>
    <x v="13"/>
  </r>
  <r>
    <x v="20"/>
    <x v="12"/>
    <x v="14"/>
    <x v="0"/>
    <x v="14"/>
    <x v="13"/>
    <x v="13"/>
    <x v="13"/>
    <x v="13"/>
    <x v="0"/>
    <x v="328"/>
    <x v="320"/>
    <x v="189"/>
    <x v="256"/>
    <x v="23"/>
    <x v="323"/>
    <x v="3"/>
    <x v="2"/>
    <x v="2"/>
    <x v="0"/>
    <x v="1"/>
    <x v="13"/>
    <x v="210"/>
    <x v="2"/>
    <x v="46"/>
    <x v="1"/>
    <x v="3"/>
    <x v="7"/>
    <x v="15"/>
    <x v="9"/>
    <x v="1"/>
    <x v="182"/>
    <x v="1"/>
    <x v="14"/>
  </r>
  <r>
    <x v="20"/>
    <x v="12"/>
    <x v="15"/>
    <x v="0"/>
    <x v="15"/>
    <x v="14"/>
    <x v="14"/>
    <x v="14"/>
    <x v="14"/>
    <x v="0"/>
    <x v="329"/>
    <x v="321"/>
    <x v="96"/>
    <x v="257"/>
    <x v="40"/>
    <x v="324"/>
    <x v="5"/>
    <x v="1"/>
    <x v="1"/>
    <x v="2"/>
    <x v="0"/>
    <x v="3"/>
    <x v="211"/>
    <x v="1"/>
    <x v="1"/>
    <x v="2"/>
    <x v="1"/>
    <x v="1"/>
    <x v="1"/>
    <x v="1"/>
    <x v="1"/>
    <x v="1"/>
    <x v="1"/>
    <x v="15"/>
  </r>
  <r>
    <x v="20"/>
    <x v="14"/>
    <x v="18"/>
    <x v="0"/>
    <x v="18"/>
    <x v="16"/>
    <x v="16"/>
    <x v="16"/>
    <x v="16"/>
    <x v="0"/>
    <x v="330"/>
    <x v="322"/>
    <x v="190"/>
    <x v="258"/>
    <x v="24"/>
    <x v="325"/>
    <x v="2"/>
    <x v="0"/>
    <x v="0"/>
    <x v="2"/>
    <x v="1"/>
    <x v="10"/>
    <x v="212"/>
    <x v="2"/>
    <x v="135"/>
    <x v="2"/>
    <x v="1"/>
    <x v="11"/>
    <x v="18"/>
    <x v="10"/>
    <x v="7"/>
    <x v="183"/>
    <x v="110"/>
    <x v="17"/>
  </r>
  <r>
    <x v="20"/>
    <x v="16"/>
    <x v="20"/>
    <x v="0"/>
    <x v="20"/>
    <x v="18"/>
    <x v="18"/>
    <x v="18"/>
    <x v="18"/>
    <x v="0"/>
    <x v="331"/>
    <x v="145"/>
    <x v="41"/>
    <x v="259"/>
    <x v="54"/>
    <x v="326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0"/>
    <x v="17"/>
    <x v="21"/>
    <x v="0"/>
    <x v="21"/>
    <x v="19"/>
    <x v="19"/>
    <x v="19"/>
    <x v="19"/>
    <x v="0"/>
    <x v="332"/>
    <x v="323"/>
    <x v="191"/>
    <x v="142"/>
    <x v="65"/>
    <x v="327"/>
    <x v="1"/>
    <x v="1"/>
    <x v="0"/>
    <x v="2"/>
    <x v="2"/>
    <x v="5"/>
    <x v="213"/>
    <x v="8"/>
    <x v="60"/>
    <x v="0"/>
    <x v="3"/>
    <x v="2"/>
    <x v="2"/>
    <x v="2"/>
    <x v="1"/>
    <x v="184"/>
    <x v="1"/>
    <x v="20"/>
  </r>
  <r>
    <x v="21"/>
    <x v="1"/>
    <x v="1"/>
    <x v="0"/>
    <x v="1"/>
    <x v="1"/>
    <x v="1"/>
    <x v="1"/>
    <x v="1"/>
    <x v="0"/>
    <x v="333"/>
    <x v="324"/>
    <x v="149"/>
    <x v="260"/>
    <x v="79"/>
    <x v="328"/>
    <x v="2"/>
    <x v="0"/>
    <x v="0"/>
    <x v="4"/>
    <x v="0"/>
    <x v="10"/>
    <x v="214"/>
    <x v="8"/>
    <x v="86"/>
    <x v="1"/>
    <x v="1"/>
    <x v="2"/>
    <x v="13"/>
    <x v="2"/>
    <x v="4"/>
    <x v="185"/>
    <x v="111"/>
    <x v="1"/>
  </r>
  <r>
    <x v="21"/>
    <x v="2"/>
    <x v="2"/>
    <x v="0"/>
    <x v="2"/>
    <x v="2"/>
    <x v="2"/>
    <x v="2"/>
    <x v="2"/>
    <x v="0"/>
    <x v="334"/>
    <x v="325"/>
    <x v="129"/>
    <x v="160"/>
    <x v="38"/>
    <x v="329"/>
    <x v="1"/>
    <x v="0"/>
    <x v="1"/>
    <x v="0"/>
    <x v="0"/>
    <x v="8"/>
    <x v="215"/>
    <x v="1"/>
    <x v="1"/>
    <x v="1"/>
    <x v="1"/>
    <x v="1"/>
    <x v="1"/>
    <x v="1"/>
    <x v="1"/>
    <x v="1"/>
    <x v="1"/>
    <x v="2"/>
  </r>
  <r>
    <x v="21"/>
    <x v="18"/>
    <x v="22"/>
    <x v="0"/>
    <x v="22"/>
    <x v="20"/>
    <x v="20"/>
    <x v="20"/>
    <x v="20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1"/>
  </r>
  <r>
    <x v="21"/>
    <x v="3"/>
    <x v="3"/>
    <x v="0"/>
    <x v="3"/>
    <x v="3"/>
    <x v="3"/>
    <x v="3"/>
    <x v="3"/>
    <x v="0"/>
    <x v="335"/>
    <x v="326"/>
    <x v="192"/>
    <x v="261"/>
    <x v="26"/>
    <x v="330"/>
    <x v="0"/>
    <x v="5"/>
    <x v="0"/>
    <x v="3"/>
    <x v="0"/>
    <x v="2"/>
    <x v="216"/>
    <x v="5"/>
    <x v="136"/>
    <x v="0"/>
    <x v="2"/>
    <x v="13"/>
    <x v="5"/>
    <x v="16"/>
    <x v="3"/>
    <x v="186"/>
    <x v="112"/>
    <x v="3"/>
  </r>
  <r>
    <x v="21"/>
    <x v="4"/>
    <x v="4"/>
    <x v="0"/>
    <x v="4"/>
    <x v="4"/>
    <x v="4"/>
    <x v="4"/>
    <x v="4"/>
    <x v="0"/>
    <x v="336"/>
    <x v="327"/>
    <x v="109"/>
    <x v="262"/>
    <x v="38"/>
    <x v="331"/>
    <x v="0"/>
    <x v="1"/>
    <x v="0"/>
    <x v="0"/>
    <x v="0"/>
    <x v="1"/>
    <x v="1"/>
    <x v="1"/>
    <x v="1"/>
    <x v="2"/>
    <x v="1"/>
    <x v="1"/>
    <x v="1"/>
    <x v="1"/>
    <x v="1"/>
    <x v="1"/>
    <x v="1"/>
    <x v="4"/>
  </r>
  <r>
    <x v="21"/>
    <x v="13"/>
    <x v="17"/>
    <x v="0"/>
    <x v="17"/>
    <x v="4"/>
    <x v="4"/>
    <x v="4"/>
    <x v="4"/>
    <x v="0"/>
    <x v="337"/>
    <x v="328"/>
    <x v="2"/>
    <x v="263"/>
    <x v="9"/>
    <x v="332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1"/>
    <x v="5"/>
    <x v="5"/>
    <x v="0"/>
    <x v="5"/>
    <x v="4"/>
    <x v="4"/>
    <x v="4"/>
    <x v="4"/>
    <x v="0"/>
    <x v="338"/>
    <x v="329"/>
    <x v="73"/>
    <x v="149"/>
    <x v="44"/>
    <x v="333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1"/>
    <x v="6"/>
    <x v="6"/>
    <x v="0"/>
    <x v="6"/>
    <x v="5"/>
    <x v="5"/>
    <x v="5"/>
    <x v="5"/>
    <x v="0"/>
    <x v="339"/>
    <x v="268"/>
    <x v="46"/>
    <x v="264"/>
    <x v="11"/>
    <x v="125"/>
    <x v="0"/>
    <x v="1"/>
    <x v="2"/>
    <x v="2"/>
    <x v="0"/>
    <x v="8"/>
    <x v="217"/>
    <x v="7"/>
    <x v="137"/>
    <x v="2"/>
    <x v="1"/>
    <x v="9"/>
    <x v="21"/>
    <x v="10"/>
    <x v="4"/>
    <x v="187"/>
    <x v="113"/>
    <x v="6"/>
  </r>
  <r>
    <x v="21"/>
    <x v="7"/>
    <x v="7"/>
    <x v="0"/>
    <x v="7"/>
    <x v="6"/>
    <x v="6"/>
    <x v="6"/>
    <x v="6"/>
    <x v="0"/>
    <x v="340"/>
    <x v="330"/>
    <x v="193"/>
    <x v="36"/>
    <x v="41"/>
    <x v="279"/>
    <x v="0"/>
    <x v="1"/>
    <x v="0"/>
    <x v="0"/>
    <x v="0"/>
    <x v="1"/>
    <x v="1"/>
    <x v="4"/>
    <x v="135"/>
    <x v="1"/>
    <x v="1"/>
    <x v="4"/>
    <x v="4"/>
    <x v="4"/>
    <x v="1"/>
    <x v="188"/>
    <x v="1"/>
    <x v="7"/>
  </r>
  <r>
    <x v="21"/>
    <x v="9"/>
    <x v="10"/>
    <x v="0"/>
    <x v="10"/>
    <x v="9"/>
    <x v="9"/>
    <x v="9"/>
    <x v="9"/>
    <x v="0"/>
    <x v="341"/>
    <x v="331"/>
    <x v="62"/>
    <x v="265"/>
    <x v="9"/>
    <x v="334"/>
    <x v="0"/>
    <x v="1"/>
    <x v="0"/>
    <x v="2"/>
    <x v="0"/>
    <x v="0"/>
    <x v="218"/>
    <x v="8"/>
    <x v="138"/>
    <x v="1"/>
    <x v="1"/>
    <x v="2"/>
    <x v="7"/>
    <x v="2"/>
    <x v="0"/>
    <x v="189"/>
    <x v="114"/>
    <x v="10"/>
  </r>
  <r>
    <x v="21"/>
    <x v="10"/>
    <x v="12"/>
    <x v="0"/>
    <x v="12"/>
    <x v="11"/>
    <x v="11"/>
    <x v="11"/>
    <x v="11"/>
    <x v="0"/>
    <x v="342"/>
    <x v="332"/>
    <x v="184"/>
    <x v="213"/>
    <x v="26"/>
    <x v="335"/>
    <x v="0"/>
    <x v="1"/>
    <x v="2"/>
    <x v="2"/>
    <x v="0"/>
    <x v="8"/>
    <x v="219"/>
    <x v="1"/>
    <x v="1"/>
    <x v="1"/>
    <x v="1"/>
    <x v="4"/>
    <x v="4"/>
    <x v="4"/>
    <x v="4"/>
    <x v="190"/>
    <x v="115"/>
    <x v="12"/>
  </r>
  <r>
    <x v="21"/>
    <x v="11"/>
    <x v="13"/>
    <x v="0"/>
    <x v="13"/>
    <x v="12"/>
    <x v="12"/>
    <x v="12"/>
    <x v="12"/>
    <x v="0"/>
    <x v="343"/>
    <x v="333"/>
    <x v="75"/>
    <x v="209"/>
    <x v="6"/>
    <x v="336"/>
    <x v="0"/>
    <x v="1"/>
    <x v="0"/>
    <x v="0"/>
    <x v="0"/>
    <x v="1"/>
    <x v="1"/>
    <x v="4"/>
    <x v="139"/>
    <x v="1"/>
    <x v="1"/>
    <x v="4"/>
    <x v="4"/>
    <x v="4"/>
    <x v="1"/>
    <x v="191"/>
    <x v="1"/>
    <x v="13"/>
  </r>
  <r>
    <x v="21"/>
    <x v="12"/>
    <x v="14"/>
    <x v="0"/>
    <x v="14"/>
    <x v="13"/>
    <x v="13"/>
    <x v="13"/>
    <x v="13"/>
    <x v="0"/>
    <x v="344"/>
    <x v="334"/>
    <x v="128"/>
    <x v="266"/>
    <x v="30"/>
    <x v="337"/>
    <x v="1"/>
    <x v="1"/>
    <x v="0"/>
    <x v="2"/>
    <x v="0"/>
    <x v="4"/>
    <x v="220"/>
    <x v="8"/>
    <x v="140"/>
    <x v="5"/>
    <x v="1"/>
    <x v="2"/>
    <x v="12"/>
    <x v="2"/>
    <x v="4"/>
    <x v="192"/>
    <x v="116"/>
    <x v="14"/>
  </r>
  <r>
    <x v="21"/>
    <x v="12"/>
    <x v="15"/>
    <x v="0"/>
    <x v="15"/>
    <x v="14"/>
    <x v="14"/>
    <x v="14"/>
    <x v="14"/>
    <x v="0"/>
    <x v="345"/>
    <x v="335"/>
    <x v="194"/>
    <x v="99"/>
    <x v="48"/>
    <x v="338"/>
    <x v="0"/>
    <x v="3"/>
    <x v="0"/>
    <x v="3"/>
    <x v="0"/>
    <x v="10"/>
    <x v="221"/>
    <x v="4"/>
    <x v="141"/>
    <x v="0"/>
    <x v="1"/>
    <x v="7"/>
    <x v="18"/>
    <x v="9"/>
    <x v="7"/>
    <x v="193"/>
    <x v="117"/>
    <x v="15"/>
  </r>
  <r>
    <x v="21"/>
    <x v="14"/>
    <x v="18"/>
    <x v="0"/>
    <x v="18"/>
    <x v="16"/>
    <x v="16"/>
    <x v="16"/>
    <x v="16"/>
    <x v="0"/>
    <x v="346"/>
    <x v="336"/>
    <x v="195"/>
    <x v="267"/>
    <x v="32"/>
    <x v="339"/>
    <x v="0"/>
    <x v="0"/>
    <x v="0"/>
    <x v="2"/>
    <x v="0"/>
    <x v="4"/>
    <x v="222"/>
    <x v="1"/>
    <x v="1"/>
    <x v="3"/>
    <x v="1"/>
    <x v="1"/>
    <x v="1"/>
    <x v="1"/>
    <x v="1"/>
    <x v="1"/>
    <x v="1"/>
    <x v="17"/>
  </r>
  <r>
    <x v="21"/>
    <x v="16"/>
    <x v="20"/>
    <x v="0"/>
    <x v="20"/>
    <x v="18"/>
    <x v="18"/>
    <x v="18"/>
    <x v="18"/>
    <x v="0"/>
    <x v="347"/>
    <x v="337"/>
    <x v="30"/>
    <x v="63"/>
    <x v="41"/>
    <x v="340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1"/>
    <x v="17"/>
    <x v="21"/>
    <x v="0"/>
    <x v="21"/>
    <x v="19"/>
    <x v="19"/>
    <x v="19"/>
    <x v="19"/>
    <x v="0"/>
    <x v="348"/>
    <x v="338"/>
    <x v="196"/>
    <x v="170"/>
    <x v="65"/>
    <x v="341"/>
    <x v="4"/>
    <x v="3"/>
    <x v="0"/>
    <x v="0"/>
    <x v="0"/>
    <x v="10"/>
    <x v="223"/>
    <x v="8"/>
    <x v="17"/>
    <x v="2"/>
    <x v="2"/>
    <x v="9"/>
    <x v="0"/>
    <x v="10"/>
    <x v="5"/>
    <x v="194"/>
    <x v="118"/>
    <x v="20"/>
  </r>
  <r>
    <x v="22"/>
    <x v="1"/>
    <x v="1"/>
    <x v="0"/>
    <x v="1"/>
    <x v="1"/>
    <x v="1"/>
    <x v="1"/>
    <x v="1"/>
    <x v="0"/>
    <x v="349"/>
    <x v="339"/>
    <x v="197"/>
    <x v="268"/>
    <x v="85"/>
    <x v="342"/>
    <x v="0"/>
    <x v="0"/>
    <x v="0"/>
    <x v="4"/>
    <x v="0"/>
    <x v="8"/>
    <x v="224"/>
    <x v="2"/>
    <x v="40"/>
    <x v="1"/>
    <x v="1"/>
    <x v="9"/>
    <x v="21"/>
    <x v="7"/>
    <x v="4"/>
    <x v="195"/>
    <x v="119"/>
    <x v="1"/>
  </r>
  <r>
    <x v="22"/>
    <x v="2"/>
    <x v="2"/>
    <x v="0"/>
    <x v="2"/>
    <x v="2"/>
    <x v="2"/>
    <x v="2"/>
    <x v="2"/>
    <x v="0"/>
    <x v="350"/>
    <x v="340"/>
    <x v="55"/>
    <x v="269"/>
    <x v="73"/>
    <x v="343"/>
    <x v="3"/>
    <x v="0"/>
    <x v="0"/>
    <x v="0"/>
    <x v="0"/>
    <x v="10"/>
    <x v="225"/>
    <x v="4"/>
    <x v="142"/>
    <x v="3"/>
    <x v="1"/>
    <x v="4"/>
    <x v="12"/>
    <x v="4"/>
    <x v="4"/>
    <x v="196"/>
    <x v="120"/>
    <x v="2"/>
  </r>
  <r>
    <x v="22"/>
    <x v="3"/>
    <x v="3"/>
    <x v="0"/>
    <x v="3"/>
    <x v="3"/>
    <x v="3"/>
    <x v="3"/>
    <x v="3"/>
    <x v="0"/>
    <x v="351"/>
    <x v="221"/>
    <x v="198"/>
    <x v="270"/>
    <x v="65"/>
    <x v="344"/>
    <x v="2"/>
    <x v="3"/>
    <x v="1"/>
    <x v="4"/>
    <x v="0"/>
    <x v="3"/>
    <x v="226"/>
    <x v="12"/>
    <x v="143"/>
    <x v="0"/>
    <x v="0"/>
    <x v="11"/>
    <x v="19"/>
    <x v="15"/>
    <x v="5"/>
    <x v="38"/>
    <x v="121"/>
    <x v="3"/>
  </r>
  <r>
    <x v="22"/>
    <x v="4"/>
    <x v="4"/>
    <x v="0"/>
    <x v="4"/>
    <x v="4"/>
    <x v="4"/>
    <x v="4"/>
    <x v="4"/>
    <x v="0"/>
    <x v="352"/>
    <x v="169"/>
    <x v="30"/>
    <x v="202"/>
    <x v="20"/>
    <x v="345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2"/>
    <x v="13"/>
    <x v="17"/>
    <x v="0"/>
    <x v="17"/>
    <x v="4"/>
    <x v="4"/>
    <x v="4"/>
    <x v="4"/>
    <x v="0"/>
    <x v="353"/>
    <x v="12"/>
    <x v="5"/>
    <x v="271"/>
    <x v="73"/>
    <x v="346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2"/>
    <x v="5"/>
    <x v="5"/>
    <x v="0"/>
    <x v="5"/>
    <x v="4"/>
    <x v="4"/>
    <x v="4"/>
    <x v="4"/>
    <x v="0"/>
    <x v="354"/>
    <x v="287"/>
    <x v="61"/>
    <x v="272"/>
    <x v="27"/>
    <x v="137"/>
    <x v="0"/>
    <x v="1"/>
    <x v="0"/>
    <x v="0"/>
    <x v="0"/>
    <x v="1"/>
    <x v="1"/>
    <x v="1"/>
    <x v="1"/>
    <x v="1"/>
    <x v="0"/>
    <x v="1"/>
    <x v="1"/>
    <x v="1"/>
    <x v="1"/>
    <x v="1"/>
    <x v="1"/>
    <x v="5"/>
  </r>
  <r>
    <x v="22"/>
    <x v="6"/>
    <x v="6"/>
    <x v="0"/>
    <x v="6"/>
    <x v="5"/>
    <x v="5"/>
    <x v="5"/>
    <x v="5"/>
    <x v="0"/>
    <x v="355"/>
    <x v="341"/>
    <x v="156"/>
    <x v="148"/>
    <x v="32"/>
    <x v="347"/>
    <x v="0"/>
    <x v="1"/>
    <x v="0"/>
    <x v="3"/>
    <x v="0"/>
    <x v="8"/>
    <x v="172"/>
    <x v="12"/>
    <x v="144"/>
    <x v="1"/>
    <x v="1"/>
    <x v="2"/>
    <x v="7"/>
    <x v="2"/>
    <x v="0"/>
    <x v="197"/>
    <x v="122"/>
    <x v="6"/>
  </r>
  <r>
    <x v="22"/>
    <x v="7"/>
    <x v="7"/>
    <x v="0"/>
    <x v="7"/>
    <x v="6"/>
    <x v="6"/>
    <x v="6"/>
    <x v="6"/>
    <x v="0"/>
    <x v="356"/>
    <x v="342"/>
    <x v="80"/>
    <x v="273"/>
    <x v="62"/>
    <x v="79"/>
    <x v="2"/>
    <x v="1"/>
    <x v="0"/>
    <x v="4"/>
    <x v="1"/>
    <x v="10"/>
    <x v="227"/>
    <x v="1"/>
    <x v="1"/>
    <x v="1"/>
    <x v="1"/>
    <x v="1"/>
    <x v="1"/>
    <x v="1"/>
    <x v="1"/>
    <x v="1"/>
    <x v="1"/>
    <x v="7"/>
  </r>
  <r>
    <x v="22"/>
    <x v="9"/>
    <x v="10"/>
    <x v="0"/>
    <x v="10"/>
    <x v="9"/>
    <x v="9"/>
    <x v="9"/>
    <x v="9"/>
    <x v="0"/>
    <x v="357"/>
    <x v="343"/>
    <x v="35"/>
    <x v="274"/>
    <x v="52"/>
    <x v="348"/>
    <x v="1"/>
    <x v="0"/>
    <x v="0"/>
    <x v="0"/>
    <x v="0"/>
    <x v="4"/>
    <x v="228"/>
    <x v="1"/>
    <x v="1"/>
    <x v="1"/>
    <x v="0"/>
    <x v="1"/>
    <x v="1"/>
    <x v="1"/>
    <x v="1"/>
    <x v="1"/>
    <x v="1"/>
    <x v="10"/>
  </r>
  <r>
    <x v="22"/>
    <x v="10"/>
    <x v="12"/>
    <x v="0"/>
    <x v="12"/>
    <x v="11"/>
    <x v="11"/>
    <x v="11"/>
    <x v="11"/>
    <x v="0"/>
    <x v="358"/>
    <x v="344"/>
    <x v="164"/>
    <x v="275"/>
    <x v="4"/>
    <x v="349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22"/>
    <x v="11"/>
    <x v="13"/>
    <x v="0"/>
    <x v="13"/>
    <x v="12"/>
    <x v="12"/>
    <x v="12"/>
    <x v="12"/>
    <x v="0"/>
    <x v="359"/>
    <x v="345"/>
    <x v="19"/>
    <x v="276"/>
    <x v="30"/>
    <x v="350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22"/>
    <x v="12"/>
    <x v="14"/>
    <x v="0"/>
    <x v="14"/>
    <x v="13"/>
    <x v="13"/>
    <x v="13"/>
    <x v="13"/>
    <x v="0"/>
    <x v="360"/>
    <x v="346"/>
    <x v="199"/>
    <x v="277"/>
    <x v="17"/>
    <x v="351"/>
    <x v="1"/>
    <x v="1"/>
    <x v="0"/>
    <x v="2"/>
    <x v="0"/>
    <x v="4"/>
    <x v="229"/>
    <x v="8"/>
    <x v="91"/>
    <x v="0"/>
    <x v="3"/>
    <x v="7"/>
    <x v="12"/>
    <x v="9"/>
    <x v="4"/>
    <x v="198"/>
    <x v="123"/>
    <x v="14"/>
  </r>
  <r>
    <x v="22"/>
    <x v="12"/>
    <x v="15"/>
    <x v="0"/>
    <x v="15"/>
    <x v="14"/>
    <x v="14"/>
    <x v="14"/>
    <x v="14"/>
    <x v="0"/>
    <x v="361"/>
    <x v="347"/>
    <x v="74"/>
    <x v="98"/>
    <x v="53"/>
    <x v="352"/>
    <x v="0"/>
    <x v="0"/>
    <x v="0"/>
    <x v="0"/>
    <x v="0"/>
    <x v="0"/>
    <x v="230"/>
    <x v="1"/>
    <x v="1"/>
    <x v="0"/>
    <x v="1"/>
    <x v="1"/>
    <x v="1"/>
    <x v="1"/>
    <x v="1"/>
    <x v="1"/>
    <x v="1"/>
    <x v="15"/>
  </r>
  <r>
    <x v="22"/>
    <x v="14"/>
    <x v="18"/>
    <x v="0"/>
    <x v="18"/>
    <x v="16"/>
    <x v="16"/>
    <x v="16"/>
    <x v="16"/>
    <x v="0"/>
    <x v="362"/>
    <x v="348"/>
    <x v="179"/>
    <x v="278"/>
    <x v="6"/>
    <x v="353"/>
    <x v="3"/>
    <x v="1"/>
    <x v="0"/>
    <x v="0"/>
    <x v="0"/>
    <x v="5"/>
    <x v="231"/>
    <x v="0"/>
    <x v="145"/>
    <x v="1"/>
    <x v="1"/>
    <x v="15"/>
    <x v="0"/>
    <x v="13"/>
    <x v="0"/>
    <x v="199"/>
    <x v="124"/>
    <x v="17"/>
  </r>
  <r>
    <x v="22"/>
    <x v="16"/>
    <x v="20"/>
    <x v="0"/>
    <x v="20"/>
    <x v="18"/>
    <x v="18"/>
    <x v="18"/>
    <x v="18"/>
    <x v="0"/>
    <x v="363"/>
    <x v="349"/>
    <x v="19"/>
    <x v="279"/>
    <x v="72"/>
    <x v="354"/>
    <x v="1"/>
    <x v="1"/>
    <x v="0"/>
    <x v="0"/>
    <x v="0"/>
    <x v="0"/>
    <x v="232"/>
    <x v="1"/>
    <x v="1"/>
    <x v="1"/>
    <x v="0"/>
    <x v="1"/>
    <x v="1"/>
    <x v="1"/>
    <x v="1"/>
    <x v="1"/>
    <x v="1"/>
    <x v="19"/>
  </r>
  <r>
    <x v="22"/>
    <x v="17"/>
    <x v="21"/>
    <x v="0"/>
    <x v="21"/>
    <x v="19"/>
    <x v="19"/>
    <x v="19"/>
    <x v="19"/>
    <x v="0"/>
    <x v="364"/>
    <x v="350"/>
    <x v="200"/>
    <x v="280"/>
    <x v="12"/>
    <x v="355"/>
    <x v="4"/>
    <x v="1"/>
    <x v="0"/>
    <x v="2"/>
    <x v="1"/>
    <x v="10"/>
    <x v="233"/>
    <x v="4"/>
    <x v="146"/>
    <x v="0"/>
    <x v="3"/>
    <x v="4"/>
    <x v="13"/>
    <x v="4"/>
    <x v="4"/>
    <x v="200"/>
    <x v="125"/>
    <x v="20"/>
  </r>
  <r>
    <x v="23"/>
    <x v="19"/>
    <x v="1"/>
    <x v="0"/>
    <x v="1"/>
    <x v="1"/>
    <x v="1"/>
    <x v="1"/>
    <x v="1"/>
    <x v="0"/>
    <x v="365"/>
    <x v="351"/>
    <x v="92"/>
    <x v="281"/>
    <x v="76"/>
    <x v="356"/>
    <x v="0"/>
    <x v="0"/>
    <x v="0"/>
    <x v="0"/>
    <x v="0"/>
    <x v="0"/>
    <x v="234"/>
    <x v="7"/>
    <x v="147"/>
    <x v="1"/>
    <x v="1"/>
    <x v="11"/>
    <x v="21"/>
    <x v="10"/>
    <x v="0"/>
    <x v="201"/>
    <x v="126"/>
    <x v="1"/>
  </r>
  <r>
    <x v="23"/>
    <x v="20"/>
    <x v="2"/>
    <x v="0"/>
    <x v="2"/>
    <x v="2"/>
    <x v="2"/>
    <x v="2"/>
    <x v="2"/>
    <x v="0"/>
    <x v="366"/>
    <x v="341"/>
    <x v="140"/>
    <x v="282"/>
    <x v="38"/>
    <x v="357"/>
    <x v="1"/>
    <x v="1"/>
    <x v="1"/>
    <x v="2"/>
    <x v="0"/>
    <x v="8"/>
    <x v="235"/>
    <x v="8"/>
    <x v="95"/>
    <x v="0"/>
    <x v="2"/>
    <x v="7"/>
    <x v="12"/>
    <x v="9"/>
    <x v="0"/>
    <x v="202"/>
    <x v="127"/>
    <x v="2"/>
  </r>
  <r>
    <x v="23"/>
    <x v="21"/>
    <x v="3"/>
    <x v="0"/>
    <x v="3"/>
    <x v="3"/>
    <x v="3"/>
    <x v="3"/>
    <x v="3"/>
    <x v="0"/>
    <x v="367"/>
    <x v="352"/>
    <x v="201"/>
    <x v="273"/>
    <x v="26"/>
    <x v="357"/>
    <x v="7"/>
    <x v="3"/>
    <x v="0"/>
    <x v="4"/>
    <x v="0"/>
    <x v="8"/>
    <x v="236"/>
    <x v="9"/>
    <x v="148"/>
    <x v="2"/>
    <x v="0"/>
    <x v="6"/>
    <x v="23"/>
    <x v="6"/>
    <x v="7"/>
    <x v="203"/>
    <x v="128"/>
    <x v="3"/>
  </r>
  <r>
    <x v="23"/>
    <x v="22"/>
    <x v="4"/>
    <x v="0"/>
    <x v="4"/>
    <x v="4"/>
    <x v="4"/>
    <x v="4"/>
    <x v="4"/>
    <x v="0"/>
    <x v="137"/>
    <x v="166"/>
    <x v="89"/>
    <x v="283"/>
    <x v="38"/>
    <x v="358"/>
    <x v="0"/>
    <x v="1"/>
    <x v="0"/>
    <x v="0"/>
    <x v="0"/>
    <x v="1"/>
    <x v="1"/>
    <x v="15"/>
    <x v="149"/>
    <x v="1"/>
    <x v="1"/>
    <x v="7"/>
    <x v="7"/>
    <x v="9"/>
    <x v="4"/>
    <x v="204"/>
    <x v="129"/>
    <x v="4"/>
  </r>
  <r>
    <x v="23"/>
    <x v="23"/>
    <x v="17"/>
    <x v="0"/>
    <x v="17"/>
    <x v="4"/>
    <x v="4"/>
    <x v="4"/>
    <x v="4"/>
    <x v="0"/>
    <x v="368"/>
    <x v="10"/>
    <x v="2"/>
    <x v="5"/>
    <x v="19"/>
    <x v="359"/>
    <x v="1"/>
    <x v="1"/>
    <x v="0"/>
    <x v="0"/>
    <x v="0"/>
    <x v="0"/>
    <x v="237"/>
    <x v="1"/>
    <x v="1"/>
    <x v="1"/>
    <x v="1"/>
    <x v="1"/>
    <x v="1"/>
    <x v="1"/>
    <x v="1"/>
    <x v="1"/>
    <x v="1"/>
    <x v="16"/>
  </r>
  <r>
    <x v="23"/>
    <x v="24"/>
    <x v="5"/>
    <x v="0"/>
    <x v="5"/>
    <x v="4"/>
    <x v="4"/>
    <x v="4"/>
    <x v="4"/>
    <x v="0"/>
    <x v="369"/>
    <x v="21"/>
    <x v="202"/>
    <x v="284"/>
    <x v="86"/>
    <x v="360"/>
    <x v="0"/>
    <x v="1"/>
    <x v="0"/>
    <x v="0"/>
    <x v="0"/>
    <x v="1"/>
    <x v="1"/>
    <x v="4"/>
    <x v="150"/>
    <x v="1"/>
    <x v="1"/>
    <x v="4"/>
    <x v="4"/>
    <x v="4"/>
    <x v="1"/>
    <x v="205"/>
    <x v="1"/>
    <x v="5"/>
  </r>
  <r>
    <x v="23"/>
    <x v="25"/>
    <x v="6"/>
    <x v="0"/>
    <x v="6"/>
    <x v="5"/>
    <x v="5"/>
    <x v="5"/>
    <x v="5"/>
    <x v="0"/>
    <x v="370"/>
    <x v="353"/>
    <x v="203"/>
    <x v="285"/>
    <x v="81"/>
    <x v="361"/>
    <x v="1"/>
    <x v="1"/>
    <x v="0"/>
    <x v="3"/>
    <x v="0"/>
    <x v="5"/>
    <x v="238"/>
    <x v="8"/>
    <x v="70"/>
    <x v="1"/>
    <x v="1"/>
    <x v="2"/>
    <x v="15"/>
    <x v="2"/>
    <x v="4"/>
    <x v="206"/>
    <x v="130"/>
    <x v="6"/>
  </r>
  <r>
    <x v="23"/>
    <x v="26"/>
    <x v="7"/>
    <x v="0"/>
    <x v="7"/>
    <x v="6"/>
    <x v="6"/>
    <x v="6"/>
    <x v="6"/>
    <x v="0"/>
    <x v="371"/>
    <x v="354"/>
    <x v="69"/>
    <x v="38"/>
    <x v="19"/>
    <x v="362"/>
    <x v="0"/>
    <x v="1"/>
    <x v="0"/>
    <x v="4"/>
    <x v="1"/>
    <x v="8"/>
    <x v="239"/>
    <x v="1"/>
    <x v="1"/>
    <x v="1"/>
    <x v="1"/>
    <x v="1"/>
    <x v="1"/>
    <x v="1"/>
    <x v="1"/>
    <x v="1"/>
    <x v="1"/>
    <x v="7"/>
  </r>
  <r>
    <x v="23"/>
    <x v="27"/>
    <x v="10"/>
    <x v="0"/>
    <x v="10"/>
    <x v="9"/>
    <x v="9"/>
    <x v="9"/>
    <x v="9"/>
    <x v="0"/>
    <x v="372"/>
    <x v="96"/>
    <x v="177"/>
    <x v="286"/>
    <x v="19"/>
    <x v="363"/>
    <x v="2"/>
    <x v="1"/>
    <x v="0"/>
    <x v="0"/>
    <x v="0"/>
    <x v="4"/>
    <x v="240"/>
    <x v="4"/>
    <x v="18"/>
    <x v="2"/>
    <x v="1"/>
    <x v="4"/>
    <x v="15"/>
    <x v="4"/>
    <x v="4"/>
    <x v="207"/>
    <x v="131"/>
    <x v="10"/>
  </r>
  <r>
    <x v="23"/>
    <x v="28"/>
    <x v="12"/>
    <x v="0"/>
    <x v="12"/>
    <x v="11"/>
    <x v="11"/>
    <x v="11"/>
    <x v="11"/>
    <x v="0"/>
    <x v="373"/>
    <x v="355"/>
    <x v="19"/>
    <x v="287"/>
    <x v="61"/>
    <x v="364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23"/>
    <x v="29"/>
    <x v="13"/>
    <x v="0"/>
    <x v="13"/>
    <x v="12"/>
    <x v="12"/>
    <x v="12"/>
    <x v="12"/>
    <x v="0"/>
    <x v="374"/>
    <x v="356"/>
    <x v="63"/>
    <x v="288"/>
    <x v="2"/>
    <x v="365"/>
    <x v="1"/>
    <x v="1"/>
    <x v="0"/>
    <x v="0"/>
    <x v="0"/>
    <x v="0"/>
    <x v="241"/>
    <x v="1"/>
    <x v="1"/>
    <x v="2"/>
    <x v="1"/>
    <x v="1"/>
    <x v="1"/>
    <x v="1"/>
    <x v="1"/>
    <x v="1"/>
    <x v="1"/>
    <x v="13"/>
  </r>
  <r>
    <x v="23"/>
    <x v="30"/>
    <x v="14"/>
    <x v="0"/>
    <x v="14"/>
    <x v="13"/>
    <x v="13"/>
    <x v="13"/>
    <x v="13"/>
    <x v="0"/>
    <x v="375"/>
    <x v="357"/>
    <x v="204"/>
    <x v="195"/>
    <x v="62"/>
    <x v="186"/>
    <x v="2"/>
    <x v="3"/>
    <x v="0"/>
    <x v="4"/>
    <x v="0"/>
    <x v="7"/>
    <x v="242"/>
    <x v="15"/>
    <x v="151"/>
    <x v="2"/>
    <x v="0"/>
    <x v="7"/>
    <x v="12"/>
    <x v="9"/>
    <x v="1"/>
    <x v="208"/>
    <x v="1"/>
    <x v="14"/>
  </r>
  <r>
    <x v="23"/>
    <x v="31"/>
    <x v="15"/>
    <x v="0"/>
    <x v="15"/>
    <x v="14"/>
    <x v="14"/>
    <x v="14"/>
    <x v="14"/>
    <x v="0"/>
    <x v="376"/>
    <x v="358"/>
    <x v="56"/>
    <x v="289"/>
    <x v="47"/>
    <x v="366"/>
    <x v="1"/>
    <x v="1"/>
    <x v="0"/>
    <x v="0"/>
    <x v="0"/>
    <x v="0"/>
    <x v="243"/>
    <x v="1"/>
    <x v="1"/>
    <x v="1"/>
    <x v="1"/>
    <x v="1"/>
    <x v="1"/>
    <x v="1"/>
    <x v="1"/>
    <x v="1"/>
    <x v="1"/>
    <x v="15"/>
  </r>
  <r>
    <x v="23"/>
    <x v="32"/>
    <x v="18"/>
    <x v="0"/>
    <x v="18"/>
    <x v="16"/>
    <x v="16"/>
    <x v="16"/>
    <x v="16"/>
    <x v="0"/>
    <x v="377"/>
    <x v="359"/>
    <x v="205"/>
    <x v="290"/>
    <x v="81"/>
    <x v="367"/>
    <x v="2"/>
    <x v="0"/>
    <x v="0"/>
    <x v="3"/>
    <x v="1"/>
    <x v="3"/>
    <x v="244"/>
    <x v="15"/>
    <x v="152"/>
    <x v="2"/>
    <x v="1"/>
    <x v="11"/>
    <x v="22"/>
    <x v="0"/>
    <x v="5"/>
    <x v="209"/>
    <x v="132"/>
    <x v="17"/>
  </r>
  <r>
    <x v="23"/>
    <x v="16"/>
    <x v="20"/>
    <x v="0"/>
    <x v="20"/>
    <x v="18"/>
    <x v="18"/>
    <x v="18"/>
    <x v="18"/>
    <x v="0"/>
    <x v="378"/>
    <x v="300"/>
    <x v="28"/>
    <x v="60"/>
    <x v="51"/>
    <x v="368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3"/>
    <x v="33"/>
    <x v="21"/>
    <x v="0"/>
    <x v="21"/>
    <x v="19"/>
    <x v="19"/>
    <x v="19"/>
    <x v="19"/>
    <x v="0"/>
    <x v="379"/>
    <x v="360"/>
    <x v="206"/>
    <x v="274"/>
    <x v="38"/>
    <x v="369"/>
    <x v="4"/>
    <x v="1"/>
    <x v="0"/>
    <x v="0"/>
    <x v="0"/>
    <x v="8"/>
    <x v="245"/>
    <x v="4"/>
    <x v="153"/>
    <x v="0"/>
    <x v="1"/>
    <x v="4"/>
    <x v="4"/>
    <x v="4"/>
    <x v="1"/>
    <x v="210"/>
    <x v="1"/>
    <x v="20"/>
  </r>
  <r>
    <x v="24"/>
    <x v="19"/>
    <x v="1"/>
    <x v="0"/>
    <x v="1"/>
    <x v="1"/>
    <x v="1"/>
    <x v="1"/>
    <x v="1"/>
    <x v="0"/>
    <x v="380"/>
    <x v="361"/>
    <x v="207"/>
    <x v="281"/>
    <x v="75"/>
    <x v="370"/>
    <x v="0"/>
    <x v="0"/>
    <x v="0"/>
    <x v="0"/>
    <x v="0"/>
    <x v="0"/>
    <x v="246"/>
    <x v="4"/>
    <x v="154"/>
    <x v="1"/>
    <x v="1"/>
    <x v="4"/>
    <x v="4"/>
    <x v="4"/>
    <x v="1"/>
    <x v="211"/>
    <x v="1"/>
    <x v="1"/>
  </r>
  <r>
    <x v="24"/>
    <x v="20"/>
    <x v="2"/>
    <x v="0"/>
    <x v="2"/>
    <x v="2"/>
    <x v="2"/>
    <x v="2"/>
    <x v="2"/>
    <x v="0"/>
    <x v="381"/>
    <x v="362"/>
    <x v="208"/>
    <x v="291"/>
    <x v="26"/>
    <x v="371"/>
    <x v="2"/>
    <x v="3"/>
    <x v="0"/>
    <x v="0"/>
    <x v="0"/>
    <x v="5"/>
    <x v="247"/>
    <x v="15"/>
    <x v="122"/>
    <x v="1"/>
    <x v="1"/>
    <x v="9"/>
    <x v="7"/>
    <x v="7"/>
    <x v="4"/>
    <x v="212"/>
    <x v="133"/>
    <x v="2"/>
  </r>
  <r>
    <x v="24"/>
    <x v="21"/>
    <x v="3"/>
    <x v="0"/>
    <x v="3"/>
    <x v="3"/>
    <x v="3"/>
    <x v="3"/>
    <x v="3"/>
    <x v="0"/>
    <x v="382"/>
    <x v="363"/>
    <x v="209"/>
    <x v="292"/>
    <x v="73"/>
    <x v="372"/>
    <x v="1"/>
    <x v="6"/>
    <x v="1"/>
    <x v="1"/>
    <x v="0"/>
    <x v="6"/>
    <x v="248"/>
    <x v="3"/>
    <x v="145"/>
    <x v="2"/>
    <x v="3"/>
    <x v="5"/>
    <x v="31"/>
    <x v="5"/>
    <x v="2"/>
    <x v="213"/>
    <x v="134"/>
    <x v="3"/>
  </r>
  <r>
    <x v="24"/>
    <x v="22"/>
    <x v="4"/>
    <x v="0"/>
    <x v="4"/>
    <x v="4"/>
    <x v="4"/>
    <x v="4"/>
    <x v="4"/>
    <x v="0"/>
    <x v="383"/>
    <x v="364"/>
    <x v="38"/>
    <x v="201"/>
    <x v="87"/>
    <x v="360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4"/>
    <x v="23"/>
    <x v="17"/>
    <x v="0"/>
    <x v="17"/>
    <x v="4"/>
    <x v="4"/>
    <x v="4"/>
    <x v="4"/>
    <x v="0"/>
    <x v="384"/>
    <x v="365"/>
    <x v="7"/>
    <x v="293"/>
    <x v="44"/>
    <x v="373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4"/>
    <x v="24"/>
    <x v="5"/>
    <x v="0"/>
    <x v="5"/>
    <x v="4"/>
    <x v="4"/>
    <x v="4"/>
    <x v="4"/>
    <x v="0"/>
    <x v="15"/>
    <x v="366"/>
    <x v="61"/>
    <x v="294"/>
    <x v="3"/>
    <x v="374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4"/>
    <x v="25"/>
    <x v="6"/>
    <x v="0"/>
    <x v="6"/>
    <x v="5"/>
    <x v="5"/>
    <x v="5"/>
    <x v="5"/>
    <x v="0"/>
    <x v="385"/>
    <x v="367"/>
    <x v="210"/>
    <x v="120"/>
    <x v="39"/>
    <x v="375"/>
    <x v="1"/>
    <x v="1"/>
    <x v="0"/>
    <x v="2"/>
    <x v="0"/>
    <x v="4"/>
    <x v="249"/>
    <x v="8"/>
    <x v="155"/>
    <x v="1"/>
    <x v="1"/>
    <x v="2"/>
    <x v="2"/>
    <x v="2"/>
    <x v="1"/>
    <x v="214"/>
    <x v="1"/>
    <x v="6"/>
  </r>
  <r>
    <x v="24"/>
    <x v="26"/>
    <x v="7"/>
    <x v="0"/>
    <x v="7"/>
    <x v="6"/>
    <x v="6"/>
    <x v="6"/>
    <x v="6"/>
    <x v="0"/>
    <x v="386"/>
    <x v="368"/>
    <x v="69"/>
    <x v="295"/>
    <x v="72"/>
    <x v="376"/>
    <x v="0"/>
    <x v="3"/>
    <x v="0"/>
    <x v="4"/>
    <x v="0"/>
    <x v="5"/>
    <x v="250"/>
    <x v="4"/>
    <x v="90"/>
    <x v="1"/>
    <x v="3"/>
    <x v="2"/>
    <x v="13"/>
    <x v="2"/>
    <x v="0"/>
    <x v="215"/>
    <x v="135"/>
    <x v="7"/>
  </r>
  <r>
    <x v="24"/>
    <x v="27"/>
    <x v="10"/>
    <x v="0"/>
    <x v="10"/>
    <x v="9"/>
    <x v="9"/>
    <x v="9"/>
    <x v="9"/>
    <x v="0"/>
    <x v="295"/>
    <x v="369"/>
    <x v="64"/>
    <x v="262"/>
    <x v="51"/>
    <x v="377"/>
    <x v="2"/>
    <x v="1"/>
    <x v="1"/>
    <x v="0"/>
    <x v="0"/>
    <x v="8"/>
    <x v="251"/>
    <x v="4"/>
    <x v="41"/>
    <x v="2"/>
    <x v="0"/>
    <x v="4"/>
    <x v="4"/>
    <x v="4"/>
    <x v="1"/>
    <x v="216"/>
    <x v="1"/>
    <x v="10"/>
  </r>
  <r>
    <x v="24"/>
    <x v="28"/>
    <x v="12"/>
    <x v="0"/>
    <x v="12"/>
    <x v="11"/>
    <x v="11"/>
    <x v="11"/>
    <x v="11"/>
    <x v="0"/>
    <x v="384"/>
    <x v="124"/>
    <x v="3"/>
    <x v="296"/>
    <x v="88"/>
    <x v="378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24"/>
    <x v="29"/>
    <x v="13"/>
    <x v="0"/>
    <x v="13"/>
    <x v="12"/>
    <x v="12"/>
    <x v="12"/>
    <x v="12"/>
    <x v="0"/>
    <x v="387"/>
    <x v="370"/>
    <x v="27"/>
    <x v="214"/>
    <x v="9"/>
    <x v="379"/>
    <x v="0"/>
    <x v="1"/>
    <x v="0"/>
    <x v="0"/>
    <x v="0"/>
    <x v="1"/>
    <x v="1"/>
    <x v="4"/>
    <x v="156"/>
    <x v="1"/>
    <x v="1"/>
    <x v="2"/>
    <x v="2"/>
    <x v="2"/>
    <x v="4"/>
    <x v="217"/>
    <x v="136"/>
    <x v="13"/>
  </r>
  <r>
    <x v="24"/>
    <x v="30"/>
    <x v="14"/>
    <x v="0"/>
    <x v="14"/>
    <x v="13"/>
    <x v="13"/>
    <x v="13"/>
    <x v="13"/>
    <x v="0"/>
    <x v="388"/>
    <x v="371"/>
    <x v="211"/>
    <x v="152"/>
    <x v="33"/>
    <x v="380"/>
    <x v="2"/>
    <x v="0"/>
    <x v="1"/>
    <x v="3"/>
    <x v="2"/>
    <x v="2"/>
    <x v="252"/>
    <x v="10"/>
    <x v="157"/>
    <x v="1"/>
    <x v="2"/>
    <x v="8"/>
    <x v="10"/>
    <x v="6"/>
    <x v="0"/>
    <x v="218"/>
    <x v="137"/>
    <x v="14"/>
  </r>
  <r>
    <x v="24"/>
    <x v="31"/>
    <x v="15"/>
    <x v="0"/>
    <x v="15"/>
    <x v="14"/>
    <x v="14"/>
    <x v="14"/>
    <x v="14"/>
    <x v="0"/>
    <x v="389"/>
    <x v="372"/>
    <x v="92"/>
    <x v="297"/>
    <x v="53"/>
    <x v="381"/>
    <x v="1"/>
    <x v="1"/>
    <x v="0"/>
    <x v="4"/>
    <x v="0"/>
    <x v="8"/>
    <x v="253"/>
    <x v="1"/>
    <x v="1"/>
    <x v="0"/>
    <x v="1"/>
    <x v="2"/>
    <x v="2"/>
    <x v="2"/>
    <x v="4"/>
    <x v="219"/>
    <x v="138"/>
    <x v="15"/>
  </r>
  <r>
    <x v="24"/>
    <x v="32"/>
    <x v="18"/>
    <x v="0"/>
    <x v="18"/>
    <x v="16"/>
    <x v="16"/>
    <x v="16"/>
    <x v="16"/>
    <x v="0"/>
    <x v="390"/>
    <x v="373"/>
    <x v="173"/>
    <x v="298"/>
    <x v="81"/>
    <x v="382"/>
    <x v="2"/>
    <x v="3"/>
    <x v="1"/>
    <x v="2"/>
    <x v="1"/>
    <x v="3"/>
    <x v="254"/>
    <x v="2"/>
    <x v="10"/>
    <x v="1"/>
    <x v="1"/>
    <x v="9"/>
    <x v="18"/>
    <x v="7"/>
    <x v="0"/>
    <x v="220"/>
    <x v="139"/>
    <x v="17"/>
  </r>
  <r>
    <x v="24"/>
    <x v="16"/>
    <x v="20"/>
    <x v="0"/>
    <x v="20"/>
    <x v="18"/>
    <x v="18"/>
    <x v="18"/>
    <x v="18"/>
    <x v="0"/>
    <x v="391"/>
    <x v="374"/>
    <x v="164"/>
    <x v="299"/>
    <x v="44"/>
    <x v="383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4"/>
    <x v="33"/>
    <x v="21"/>
    <x v="0"/>
    <x v="21"/>
    <x v="19"/>
    <x v="19"/>
    <x v="19"/>
    <x v="19"/>
    <x v="0"/>
    <x v="392"/>
    <x v="375"/>
    <x v="212"/>
    <x v="90"/>
    <x v="73"/>
    <x v="384"/>
    <x v="4"/>
    <x v="3"/>
    <x v="0"/>
    <x v="2"/>
    <x v="0"/>
    <x v="7"/>
    <x v="255"/>
    <x v="2"/>
    <x v="158"/>
    <x v="2"/>
    <x v="2"/>
    <x v="9"/>
    <x v="8"/>
    <x v="7"/>
    <x v="0"/>
    <x v="221"/>
    <x v="140"/>
    <x v="20"/>
  </r>
  <r>
    <x v="25"/>
    <x v="19"/>
    <x v="1"/>
    <x v="0"/>
    <x v="1"/>
    <x v="1"/>
    <x v="1"/>
    <x v="1"/>
    <x v="1"/>
    <x v="0"/>
    <x v="393"/>
    <x v="376"/>
    <x v="213"/>
    <x v="149"/>
    <x v="89"/>
    <x v="385"/>
    <x v="2"/>
    <x v="1"/>
    <x v="0"/>
    <x v="2"/>
    <x v="0"/>
    <x v="8"/>
    <x v="256"/>
    <x v="2"/>
    <x v="159"/>
    <x v="1"/>
    <x v="1"/>
    <x v="7"/>
    <x v="15"/>
    <x v="9"/>
    <x v="1"/>
    <x v="222"/>
    <x v="1"/>
    <x v="1"/>
  </r>
  <r>
    <x v="25"/>
    <x v="20"/>
    <x v="2"/>
    <x v="0"/>
    <x v="2"/>
    <x v="2"/>
    <x v="2"/>
    <x v="2"/>
    <x v="2"/>
    <x v="0"/>
    <x v="394"/>
    <x v="377"/>
    <x v="101"/>
    <x v="300"/>
    <x v="26"/>
    <x v="302"/>
    <x v="1"/>
    <x v="0"/>
    <x v="0"/>
    <x v="4"/>
    <x v="0"/>
    <x v="5"/>
    <x v="257"/>
    <x v="2"/>
    <x v="160"/>
    <x v="5"/>
    <x v="1"/>
    <x v="9"/>
    <x v="7"/>
    <x v="7"/>
    <x v="0"/>
    <x v="179"/>
    <x v="141"/>
    <x v="2"/>
  </r>
  <r>
    <x v="25"/>
    <x v="21"/>
    <x v="3"/>
    <x v="0"/>
    <x v="3"/>
    <x v="3"/>
    <x v="3"/>
    <x v="3"/>
    <x v="3"/>
    <x v="0"/>
    <x v="395"/>
    <x v="378"/>
    <x v="214"/>
    <x v="301"/>
    <x v="22"/>
    <x v="386"/>
    <x v="1"/>
    <x v="2"/>
    <x v="1"/>
    <x v="2"/>
    <x v="0"/>
    <x v="7"/>
    <x v="258"/>
    <x v="3"/>
    <x v="161"/>
    <x v="5"/>
    <x v="3"/>
    <x v="6"/>
    <x v="14"/>
    <x v="6"/>
    <x v="5"/>
    <x v="223"/>
    <x v="91"/>
    <x v="3"/>
  </r>
  <r>
    <x v="25"/>
    <x v="22"/>
    <x v="4"/>
    <x v="0"/>
    <x v="4"/>
    <x v="4"/>
    <x v="4"/>
    <x v="4"/>
    <x v="4"/>
    <x v="0"/>
    <x v="396"/>
    <x v="379"/>
    <x v="96"/>
    <x v="175"/>
    <x v="52"/>
    <x v="38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5"/>
    <x v="23"/>
    <x v="17"/>
    <x v="0"/>
    <x v="17"/>
    <x v="4"/>
    <x v="4"/>
    <x v="4"/>
    <x v="4"/>
    <x v="0"/>
    <x v="397"/>
    <x v="380"/>
    <x v="7"/>
    <x v="296"/>
    <x v="9"/>
    <x v="388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5"/>
    <x v="25"/>
    <x v="6"/>
    <x v="0"/>
    <x v="6"/>
    <x v="5"/>
    <x v="5"/>
    <x v="5"/>
    <x v="5"/>
    <x v="0"/>
    <x v="398"/>
    <x v="381"/>
    <x v="215"/>
    <x v="114"/>
    <x v="29"/>
    <x v="389"/>
    <x v="1"/>
    <x v="1"/>
    <x v="0"/>
    <x v="0"/>
    <x v="0"/>
    <x v="0"/>
    <x v="259"/>
    <x v="4"/>
    <x v="162"/>
    <x v="1"/>
    <x v="0"/>
    <x v="4"/>
    <x v="4"/>
    <x v="4"/>
    <x v="1"/>
    <x v="224"/>
    <x v="1"/>
    <x v="6"/>
  </r>
  <r>
    <x v="25"/>
    <x v="26"/>
    <x v="7"/>
    <x v="0"/>
    <x v="7"/>
    <x v="6"/>
    <x v="6"/>
    <x v="6"/>
    <x v="6"/>
    <x v="0"/>
    <x v="399"/>
    <x v="382"/>
    <x v="151"/>
    <x v="286"/>
    <x v="41"/>
    <x v="390"/>
    <x v="4"/>
    <x v="1"/>
    <x v="1"/>
    <x v="2"/>
    <x v="0"/>
    <x v="10"/>
    <x v="260"/>
    <x v="8"/>
    <x v="117"/>
    <x v="1"/>
    <x v="1"/>
    <x v="2"/>
    <x v="13"/>
    <x v="2"/>
    <x v="4"/>
    <x v="225"/>
    <x v="142"/>
    <x v="7"/>
  </r>
  <r>
    <x v="25"/>
    <x v="27"/>
    <x v="10"/>
    <x v="0"/>
    <x v="10"/>
    <x v="9"/>
    <x v="9"/>
    <x v="9"/>
    <x v="9"/>
    <x v="0"/>
    <x v="400"/>
    <x v="383"/>
    <x v="51"/>
    <x v="125"/>
    <x v="22"/>
    <x v="391"/>
    <x v="1"/>
    <x v="0"/>
    <x v="0"/>
    <x v="0"/>
    <x v="0"/>
    <x v="4"/>
    <x v="261"/>
    <x v="1"/>
    <x v="1"/>
    <x v="1"/>
    <x v="0"/>
    <x v="1"/>
    <x v="1"/>
    <x v="1"/>
    <x v="1"/>
    <x v="1"/>
    <x v="1"/>
    <x v="10"/>
  </r>
  <r>
    <x v="25"/>
    <x v="28"/>
    <x v="12"/>
    <x v="0"/>
    <x v="12"/>
    <x v="11"/>
    <x v="11"/>
    <x v="11"/>
    <x v="11"/>
    <x v="0"/>
    <x v="401"/>
    <x v="384"/>
    <x v="132"/>
    <x v="283"/>
    <x v="9"/>
    <x v="392"/>
    <x v="0"/>
    <x v="0"/>
    <x v="0"/>
    <x v="0"/>
    <x v="0"/>
    <x v="0"/>
    <x v="262"/>
    <x v="4"/>
    <x v="88"/>
    <x v="1"/>
    <x v="0"/>
    <x v="4"/>
    <x v="4"/>
    <x v="4"/>
    <x v="1"/>
    <x v="226"/>
    <x v="1"/>
    <x v="12"/>
  </r>
  <r>
    <x v="25"/>
    <x v="29"/>
    <x v="13"/>
    <x v="0"/>
    <x v="13"/>
    <x v="12"/>
    <x v="12"/>
    <x v="12"/>
    <x v="12"/>
    <x v="0"/>
    <x v="402"/>
    <x v="385"/>
    <x v="109"/>
    <x v="26"/>
    <x v="17"/>
    <x v="393"/>
    <x v="0"/>
    <x v="1"/>
    <x v="0"/>
    <x v="4"/>
    <x v="0"/>
    <x v="4"/>
    <x v="263"/>
    <x v="1"/>
    <x v="1"/>
    <x v="1"/>
    <x v="1"/>
    <x v="1"/>
    <x v="1"/>
    <x v="1"/>
    <x v="1"/>
    <x v="1"/>
    <x v="1"/>
    <x v="13"/>
  </r>
  <r>
    <x v="25"/>
    <x v="30"/>
    <x v="14"/>
    <x v="0"/>
    <x v="14"/>
    <x v="13"/>
    <x v="13"/>
    <x v="13"/>
    <x v="13"/>
    <x v="0"/>
    <x v="403"/>
    <x v="386"/>
    <x v="216"/>
    <x v="302"/>
    <x v="54"/>
    <x v="394"/>
    <x v="4"/>
    <x v="0"/>
    <x v="0"/>
    <x v="0"/>
    <x v="1"/>
    <x v="10"/>
    <x v="264"/>
    <x v="1"/>
    <x v="1"/>
    <x v="2"/>
    <x v="0"/>
    <x v="1"/>
    <x v="1"/>
    <x v="1"/>
    <x v="1"/>
    <x v="1"/>
    <x v="1"/>
    <x v="14"/>
  </r>
  <r>
    <x v="25"/>
    <x v="31"/>
    <x v="15"/>
    <x v="0"/>
    <x v="15"/>
    <x v="14"/>
    <x v="14"/>
    <x v="14"/>
    <x v="14"/>
    <x v="0"/>
    <x v="404"/>
    <x v="387"/>
    <x v="65"/>
    <x v="303"/>
    <x v="31"/>
    <x v="395"/>
    <x v="4"/>
    <x v="0"/>
    <x v="0"/>
    <x v="4"/>
    <x v="0"/>
    <x v="7"/>
    <x v="265"/>
    <x v="1"/>
    <x v="1"/>
    <x v="3"/>
    <x v="1"/>
    <x v="1"/>
    <x v="1"/>
    <x v="1"/>
    <x v="1"/>
    <x v="1"/>
    <x v="1"/>
    <x v="15"/>
  </r>
  <r>
    <x v="25"/>
    <x v="32"/>
    <x v="18"/>
    <x v="0"/>
    <x v="18"/>
    <x v="16"/>
    <x v="16"/>
    <x v="16"/>
    <x v="16"/>
    <x v="0"/>
    <x v="405"/>
    <x v="388"/>
    <x v="187"/>
    <x v="129"/>
    <x v="53"/>
    <x v="396"/>
    <x v="1"/>
    <x v="3"/>
    <x v="1"/>
    <x v="2"/>
    <x v="1"/>
    <x v="7"/>
    <x v="266"/>
    <x v="15"/>
    <x v="163"/>
    <x v="1"/>
    <x v="1"/>
    <x v="7"/>
    <x v="13"/>
    <x v="9"/>
    <x v="4"/>
    <x v="227"/>
    <x v="143"/>
    <x v="17"/>
  </r>
  <r>
    <x v="25"/>
    <x v="16"/>
    <x v="20"/>
    <x v="0"/>
    <x v="20"/>
    <x v="18"/>
    <x v="18"/>
    <x v="18"/>
    <x v="18"/>
    <x v="0"/>
    <x v="406"/>
    <x v="32"/>
    <x v="87"/>
    <x v="195"/>
    <x v="41"/>
    <x v="397"/>
    <x v="1"/>
    <x v="1"/>
    <x v="0"/>
    <x v="0"/>
    <x v="0"/>
    <x v="0"/>
    <x v="267"/>
    <x v="1"/>
    <x v="1"/>
    <x v="1"/>
    <x v="1"/>
    <x v="1"/>
    <x v="1"/>
    <x v="1"/>
    <x v="1"/>
    <x v="1"/>
    <x v="1"/>
    <x v="19"/>
  </r>
  <r>
    <x v="25"/>
    <x v="33"/>
    <x v="21"/>
    <x v="0"/>
    <x v="21"/>
    <x v="19"/>
    <x v="19"/>
    <x v="19"/>
    <x v="19"/>
    <x v="0"/>
    <x v="407"/>
    <x v="389"/>
    <x v="217"/>
    <x v="304"/>
    <x v="26"/>
    <x v="398"/>
    <x v="4"/>
    <x v="1"/>
    <x v="0"/>
    <x v="0"/>
    <x v="0"/>
    <x v="8"/>
    <x v="268"/>
    <x v="8"/>
    <x v="84"/>
    <x v="2"/>
    <x v="1"/>
    <x v="2"/>
    <x v="2"/>
    <x v="2"/>
    <x v="1"/>
    <x v="228"/>
    <x v="1"/>
    <x v="20"/>
  </r>
  <r>
    <x v="26"/>
    <x v="19"/>
    <x v="1"/>
    <x v="0"/>
    <x v="1"/>
    <x v="1"/>
    <x v="1"/>
    <x v="1"/>
    <x v="1"/>
    <x v="0"/>
    <x v="408"/>
    <x v="390"/>
    <x v="83"/>
    <x v="305"/>
    <x v="84"/>
    <x v="399"/>
    <x v="0"/>
    <x v="0"/>
    <x v="0"/>
    <x v="0"/>
    <x v="0"/>
    <x v="0"/>
    <x v="269"/>
    <x v="2"/>
    <x v="64"/>
    <x v="1"/>
    <x v="1"/>
    <x v="7"/>
    <x v="12"/>
    <x v="9"/>
    <x v="4"/>
    <x v="229"/>
    <x v="144"/>
    <x v="1"/>
  </r>
  <r>
    <x v="26"/>
    <x v="20"/>
    <x v="2"/>
    <x v="0"/>
    <x v="2"/>
    <x v="2"/>
    <x v="2"/>
    <x v="2"/>
    <x v="2"/>
    <x v="0"/>
    <x v="409"/>
    <x v="391"/>
    <x v="218"/>
    <x v="306"/>
    <x v="38"/>
    <x v="400"/>
    <x v="4"/>
    <x v="0"/>
    <x v="0"/>
    <x v="0"/>
    <x v="0"/>
    <x v="5"/>
    <x v="270"/>
    <x v="2"/>
    <x v="143"/>
    <x v="1"/>
    <x v="1"/>
    <x v="7"/>
    <x v="8"/>
    <x v="9"/>
    <x v="0"/>
    <x v="230"/>
    <x v="145"/>
    <x v="2"/>
  </r>
  <r>
    <x v="26"/>
    <x v="21"/>
    <x v="3"/>
    <x v="0"/>
    <x v="3"/>
    <x v="3"/>
    <x v="3"/>
    <x v="3"/>
    <x v="3"/>
    <x v="0"/>
    <x v="410"/>
    <x v="392"/>
    <x v="219"/>
    <x v="307"/>
    <x v="73"/>
    <x v="401"/>
    <x v="0"/>
    <x v="3"/>
    <x v="1"/>
    <x v="1"/>
    <x v="0"/>
    <x v="3"/>
    <x v="271"/>
    <x v="12"/>
    <x v="164"/>
    <x v="0"/>
    <x v="1"/>
    <x v="15"/>
    <x v="22"/>
    <x v="13"/>
    <x v="7"/>
    <x v="231"/>
    <x v="146"/>
    <x v="3"/>
  </r>
  <r>
    <x v="26"/>
    <x v="22"/>
    <x v="4"/>
    <x v="0"/>
    <x v="4"/>
    <x v="4"/>
    <x v="4"/>
    <x v="4"/>
    <x v="4"/>
    <x v="0"/>
    <x v="411"/>
    <x v="393"/>
    <x v="102"/>
    <x v="170"/>
    <x v="12"/>
    <x v="402"/>
    <x v="0"/>
    <x v="1"/>
    <x v="0"/>
    <x v="0"/>
    <x v="0"/>
    <x v="1"/>
    <x v="1"/>
    <x v="1"/>
    <x v="1"/>
    <x v="1"/>
    <x v="0"/>
    <x v="1"/>
    <x v="1"/>
    <x v="1"/>
    <x v="1"/>
    <x v="1"/>
    <x v="1"/>
    <x v="4"/>
  </r>
  <r>
    <x v="26"/>
    <x v="23"/>
    <x v="17"/>
    <x v="0"/>
    <x v="17"/>
    <x v="4"/>
    <x v="4"/>
    <x v="4"/>
    <x v="4"/>
    <x v="0"/>
    <x v="412"/>
    <x v="2"/>
    <x v="2"/>
    <x v="2"/>
    <x v="44"/>
    <x v="403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6"/>
    <x v="25"/>
    <x v="6"/>
    <x v="0"/>
    <x v="6"/>
    <x v="5"/>
    <x v="5"/>
    <x v="5"/>
    <x v="5"/>
    <x v="0"/>
    <x v="413"/>
    <x v="394"/>
    <x v="151"/>
    <x v="121"/>
    <x v="81"/>
    <x v="404"/>
    <x v="1"/>
    <x v="1"/>
    <x v="0"/>
    <x v="0"/>
    <x v="0"/>
    <x v="0"/>
    <x v="272"/>
    <x v="4"/>
    <x v="2"/>
    <x v="1"/>
    <x v="1"/>
    <x v="1"/>
    <x v="1"/>
    <x v="1"/>
    <x v="1"/>
    <x v="1"/>
    <x v="1"/>
    <x v="6"/>
  </r>
  <r>
    <x v="26"/>
    <x v="26"/>
    <x v="7"/>
    <x v="0"/>
    <x v="7"/>
    <x v="6"/>
    <x v="6"/>
    <x v="6"/>
    <x v="6"/>
    <x v="0"/>
    <x v="414"/>
    <x v="395"/>
    <x v="220"/>
    <x v="227"/>
    <x v="30"/>
    <x v="405"/>
    <x v="1"/>
    <x v="1"/>
    <x v="0"/>
    <x v="2"/>
    <x v="0"/>
    <x v="4"/>
    <x v="273"/>
    <x v="8"/>
    <x v="65"/>
    <x v="2"/>
    <x v="1"/>
    <x v="2"/>
    <x v="2"/>
    <x v="2"/>
    <x v="1"/>
    <x v="232"/>
    <x v="1"/>
    <x v="7"/>
  </r>
  <r>
    <x v="26"/>
    <x v="27"/>
    <x v="10"/>
    <x v="0"/>
    <x v="10"/>
    <x v="9"/>
    <x v="9"/>
    <x v="9"/>
    <x v="9"/>
    <x v="0"/>
    <x v="415"/>
    <x v="396"/>
    <x v="92"/>
    <x v="308"/>
    <x v="26"/>
    <x v="406"/>
    <x v="1"/>
    <x v="1"/>
    <x v="1"/>
    <x v="0"/>
    <x v="0"/>
    <x v="4"/>
    <x v="274"/>
    <x v="4"/>
    <x v="165"/>
    <x v="2"/>
    <x v="0"/>
    <x v="4"/>
    <x v="4"/>
    <x v="4"/>
    <x v="1"/>
    <x v="233"/>
    <x v="1"/>
    <x v="10"/>
  </r>
  <r>
    <x v="26"/>
    <x v="28"/>
    <x v="12"/>
    <x v="0"/>
    <x v="12"/>
    <x v="11"/>
    <x v="11"/>
    <x v="11"/>
    <x v="11"/>
    <x v="0"/>
    <x v="416"/>
    <x v="397"/>
    <x v="89"/>
    <x v="148"/>
    <x v="72"/>
    <x v="407"/>
    <x v="0"/>
    <x v="1"/>
    <x v="0"/>
    <x v="0"/>
    <x v="0"/>
    <x v="1"/>
    <x v="1"/>
    <x v="8"/>
    <x v="73"/>
    <x v="2"/>
    <x v="9"/>
    <x v="2"/>
    <x v="15"/>
    <x v="2"/>
    <x v="4"/>
    <x v="234"/>
    <x v="147"/>
    <x v="12"/>
  </r>
  <r>
    <x v="26"/>
    <x v="29"/>
    <x v="13"/>
    <x v="0"/>
    <x v="13"/>
    <x v="12"/>
    <x v="12"/>
    <x v="12"/>
    <x v="12"/>
    <x v="0"/>
    <x v="417"/>
    <x v="398"/>
    <x v="33"/>
    <x v="309"/>
    <x v="15"/>
    <x v="408"/>
    <x v="1"/>
    <x v="0"/>
    <x v="1"/>
    <x v="2"/>
    <x v="0"/>
    <x v="5"/>
    <x v="275"/>
    <x v="4"/>
    <x v="16"/>
    <x v="1"/>
    <x v="1"/>
    <x v="1"/>
    <x v="1"/>
    <x v="1"/>
    <x v="1"/>
    <x v="1"/>
    <x v="1"/>
    <x v="13"/>
  </r>
  <r>
    <x v="26"/>
    <x v="30"/>
    <x v="14"/>
    <x v="0"/>
    <x v="14"/>
    <x v="13"/>
    <x v="13"/>
    <x v="13"/>
    <x v="13"/>
    <x v="0"/>
    <x v="418"/>
    <x v="399"/>
    <x v="221"/>
    <x v="52"/>
    <x v="30"/>
    <x v="409"/>
    <x v="4"/>
    <x v="1"/>
    <x v="0"/>
    <x v="2"/>
    <x v="0"/>
    <x v="5"/>
    <x v="276"/>
    <x v="4"/>
    <x v="123"/>
    <x v="1"/>
    <x v="0"/>
    <x v="4"/>
    <x v="4"/>
    <x v="4"/>
    <x v="1"/>
    <x v="235"/>
    <x v="1"/>
    <x v="14"/>
  </r>
  <r>
    <x v="26"/>
    <x v="31"/>
    <x v="15"/>
    <x v="0"/>
    <x v="15"/>
    <x v="14"/>
    <x v="14"/>
    <x v="14"/>
    <x v="14"/>
    <x v="0"/>
    <x v="419"/>
    <x v="400"/>
    <x v="139"/>
    <x v="131"/>
    <x v="90"/>
    <x v="410"/>
    <x v="4"/>
    <x v="3"/>
    <x v="3"/>
    <x v="2"/>
    <x v="0"/>
    <x v="2"/>
    <x v="277"/>
    <x v="1"/>
    <x v="1"/>
    <x v="1"/>
    <x v="0"/>
    <x v="4"/>
    <x v="4"/>
    <x v="4"/>
    <x v="1"/>
    <x v="236"/>
    <x v="1"/>
    <x v="15"/>
  </r>
  <r>
    <x v="26"/>
    <x v="32"/>
    <x v="18"/>
    <x v="0"/>
    <x v="18"/>
    <x v="16"/>
    <x v="16"/>
    <x v="16"/>
    <x v="16"/>
    <x v="0"/>
    <x v="420"/>
    <x v="401"/>
    <x v="222"/>
    <x v="152"/>
    <x v="32"/>
    <x v="411"/>
    <x v="0"/>
    <x v="1"/>
    <x v="0"/>
    <x v="0"/>
    <x v="0"/>
    <x v="1"/>
    <x v="1"/>
    <x v="2"/>
    <x v="166"/>
    <x v="1"/>
    <x v="1"/>
    <x v="7"/>
    <x v="8"/>
    <x v="9"/>
    <x v="4"/>
    <x v="237"/>
    <x v="148"/>
    <x v="17"/>
  </r>
  <r>
    <x v="26"/>
    <x v="16"/>
    <x v="20"/>
    <x v="0"/>
    <x v="20"/>
    <x v="18"/>
    <x v="18"/>
    <x v="18"/>
    <x v="18"/>
    <x v="0"/>
    <x v="421"/>
    <x v="402"/>
    <x v="38"/>
    <x v="256"/>
    <x v="30"/>
    <x v="412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6"/>
    <x v="33"/>
    <x v="21"/>
    <x v="0"/>
    <x v="21"/>
    <x v="19"/>
    <x v="19"/>
    <x v="19"/>
    <x v="19"/>
    <x v="0"/>
    <x v="422"/>
    <x v="295"/>
    <x v="138"/>
    <x v="310"/>
    <x v="73"/>
    <x v="413"/>
    <x v="0"/>
    <x v="1"/>
    <x v="0"/>
    <x v="2"/>
    <x v="0"/>
    <x v="0"/>
    <x v="278"/>
    <x v="0"/>
    <x v="163"/>
    <x v="0"/>
    <x v="6"/>
    <x v="0"/>
    <x v="21"/>
    <x v="0"/>
    <x v="4"/>
    <x v="238"/>
    <x v="149"/>
    <x v="20"/>
  </r>
  <r>
    <x v="27"/>
    <x v="19"/>
    <x v="1"/>
    <x v="0"/>
    <x v="1"/>
    <x v="1"/>
    <x v="1"/>
    <x v="1"/>
    <x v="1"/>
    <x v="0"/>
    <x v="423"/>
    <x v="403"/>
    <x v="223"/>
    <x v="253"/>
    <x v="91"/>
    <x v="414"/>
    <x v="0"/>
    <x v="0"/>
    <x v="0"/>
    <x v="3"/>
    <x v="0"/>
    <x v="5"/>
    <x v="279"/>
    <x v="0"/>
    <x v="167"/>
    <x v="2"/>
    <x v="1"/>
    <x v="0"/>
    <x v="21"/>
    <x v="0"/>
    <x v="4"/>
    <x v="239"/>
    <x v="150"/>
    <x v="1"/>
  </r>
  <r>
    <x v="27"/>
    <x v="20"/>
    <x v="2"/>
    <x v="0"/>
    <x v="2"/>
    <x v="2"/>
    <x v="2"/>
    <x v="2"/>
    <x v="2"/>
    <x v="0"/>
    <x v="424"/>
    <x v="404"/>
    <x v="224"/>
    <x v="311"/>
    <x v="73"/>
    <x v="139"/>
    <x v="4"/>
    <x v="3"/>
    <x v="1"/>
    <x v="0"/>
    <x v="0"/>
    <x v="7"/>
    <x v="280"/>
    <x v="4"/>
    <x v="168"/>
    <x v="1"/>
    <x v="1"/>
    <x v="4"/>
    <x v="4"/>
    <x v="4"/>
    <x v="1"/>
    <x v="240"/>
    <x v="1"/>
    <x v="2"/>
  </r>
  <r>
    <x v="27"/>
    <x v="21"/>
    <x v="3"/>
    <x v="0"/>
    <x v="3"/>
    <x v="3"/>
    <x v="3"/>
    <x v="3"/>
    <x v="3"/>
    <x v="0"/>
    <x v="425"/>
    <x v="405"/>
    <x v="225"/>
    <x v="46"/>
    <x v="65"/>
    <x v="286"/>
    <x v="2"/>
    <x v="5"/>
    <x v="2"/>
    <x v="3"/>
    <x v="1"/>
    <x v="15"/>
    <x v="281"/>
    <x v="13"/>
    <x v="169"/>
    <x v="2"/>
    <x v="1"/>
    <x v="13"/>
    <x v="32"/>
    <x v="14"/>
    <x v="8"/>
    <x v="241"/>
    <x v="151"/>
    <x v="3"/>
  </r>
  <r>
    <x v="27"/>
    <x v="22"/>
    <x v="4"/>
    <x v="0"/>
    <x v="4"/>
    <x v="4"/>
    <x v="4"/>
    <x v="4"/>
    <x v="4"/>
    <x v="0"/>
    <x v="426"/>
    <x v="406"/>
    <x v="92"/>
    <x v="312"/>
    <x v="61"/>
    <x v="415"/>
    <x v="1"/>
    <x v="1"/>
    <x v="0"/>
    <x v="0"/>
    <x v="0"/>
    <x v="0"/>
    <x v="282"/>
    <x v="1"/>
    <x v="1"/>
    <x v="1"/>
    <x v="1"/>
    <x v="1"/>
    <x v="1"/>
    <x v="1"/>
    <x v="1"/>
    <x v="1"/>
    <x v="1"/>
    <x v="4"/>
  </r>
  <r>
    <x v="27"/>
    <x v="23"/>
    <x v="17"/>
    <x v="0"/>
    <x v="17"/>
    <x v="4"/>
    <x v="4"/>
    <x v="4"/>
    <x v="4"/>
    <x v="0"/>
    <x v="427"/>
    <x v="407"/>
    <x v="7"/>
    <x v="269"/>
    <x v="51"/>
    <x v="416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7"/>
    <x v="25"/>
    <x v="6"/>
    <x v="0"/>
    <x v="6"/>
    <x v="5"/>
    <x v="5"/>
    <x v="5"/>
    <x v="5"/>
    <x v="0"/>
    <x v="428"/>
    <x v="408"/>
    <x v="226"/>
    <x v="155"/>
    <x v="81"/>
    <x v="417"/>
    <x v="4"/>
    <x v="1"/>
    <x v="2"/>
    <x v="2"/>
    <x v="0"/>
    <x v="7"/>
    <x v="283"/>
    <x v="8"/>
    <x v="30"/>
    <x v="1"/>
    <x v="1"/>
    <x v="2"/>
    <x v="13"/>
    <x v="2"/>
    <x v="0"/>
    <x v="242"/>
    <x v="152"/>
    <x v="6"/>
  </r>
  <r>
    <x v="27"/>
    <x v="26"/>
    <x v="7"/>
    <x v="0"/>
    <x v="7"/>
    <x v="6"/>
    <x v="6"/>
    <x v="6"/>
    <x v="6"/>
    <x v="0"/>
    <x v="429"/>
    <x v="409"/>
    <x v="59"/>
    <x v="219"/>
    <x v="2"/>
    <x v="418"/>
    <x v="4"/>
    <x v="0"/>
    <x v="0"/>
    <x v="4"/>
    <x v="0"/>
    <x v="7"/>
    <x v="284"/>
    <x v="1"/>
    <x v="1"/>
    <x v="2"/>
    <x v="0"/>
    <x v="1"/>
    <x v="1"/>
    <x v="1"/>
    <x v="1"/>
    <x v="1"/>
    <x v="1"/>
    <x v="7"/>
  </r>
  <r>
    <x v="27"/>
    <x v="27"/>
    <x v="10"/>
    <x v="0"/>
    <x v="10"/>
    <x v="9"/>
    <x v="9"/>
    <x v="9"/>
    <x v="9"/>
    <x v="0"/>
    <x v="430"/>
    <x v="410"/>
    <x v="59"/>
    <x v="205"/>
    <x v="72"/>
    <x v="419"/>
    <x v="1"/>
    <x v="0"/>
    <x v="0"/>
    <x v="0"/>
    <x v="0"/>
    <x v="4"/>
    <x v="285"/>
    <x v="1"/>
    <x v="1"/>
    <x v="1"/>
    <x v="1"/>
    <x v="1"/>
    <x v="1"/>
    <x v="1"/>
    <x v="1"/>
    <x v="1"/>
    <x v="1"/>
    <x v="10"/>
  </r>
  <r>
    <x v="27"/>
    <x v="28"/>
    <x v="12"/>
    <x v="0"/>
    <x v="12"/>
    <x v="11"/>
    <x v="11"/>
    <x v="11"/>
    <x v="11"/>
    <x v="0"/>
    <x v="431"/>
    <x v="411"/>
    <x v="98"/>
    <x v="313"/>
    <x v="9"/>
    <x v="420"/>
    <x v="0"/>
    <x v="1"/>
    <x v="0"/>
    <x v="0"/>
    <x v="0"/>
    <x v="1"/>
    <x v="1"/>
    <x v="4"/>
    <x v="131"/>
    <x v="1"/>
    <x v="1"/>
    <x v="4"/>
    <x v="4"/>
    <x v="4"/>
    <x v="1"/>
    <x v="243"/>
    <x v="1"/>
    <x v="12"/>
  </r>
  <r>
    <x v="27"/>
    <x v="29"/>
    <x v="13"/>
    <x v="0"/>
    <x v="13"/>
    <x v="12"/>
    <x v="12"/>
    <x v="12"/>
    <x v="12"/>
    <x v="0"/>
    <x v="432"/>
    <x v="412"/>
    <x v="155"/>
    <x v="90"/>
    <x v="15"/>
    <x v="149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27"/>
    <x v="30"/>
    <x v="14"/>
    <x v="0"/>
    <x v="14"/>
    <x v="13"/>
    <x v="13"/>
    <x v="13"/>
    <x v="13"/>
    <x v="0"/>
    <x v="433"/>
    <x v="413"/>
    <x v="227"/>
    <x v="260"/>
    <x v="19"/>
    <x v="421"/>
    <x v="0"/>
    <x v="0"/>
    <x v="1"/>
    <x v="0"/>
    <x v="0"/>
    <x v="4"/>
    <x v="286"/>
    <x v="2"/>
    <x v="170"/>
    <x v="3"/>
    <x v="1"/>
    <x v="7"/>
    <x v="13"/>
    <x v="9"/>
    <x v="4"/>
    <x v="244"/>
    <x v="153"/>
    <x v="14"/>
  </r>
  <r>
    <x v="27"/>
    <x v="31"/>
    <x v="15"/>
    <x v="0"/>
    <x v="15"/>
    <x v="14"/>
    <x v="14"/>
    <x v="14"/>
    <x v="14"/>
    <x v="0"/>
    <x v="434"/>
    <x v="202"/>
    <x v="174"/>
    <x v="310"/>
    <x v="69"/>
    <x v="422"/>
    <x v="1"/>
    <x v="1"/>
    <x v="0"/>
    <x v="0"/>
    <x v="0"/>
    <x v="0"/>
    <x v="287"/>
    <x v="4"/>
    <x v="171"/>
    <x v="3"/>
    <x v="1"/>
    <x v="2"/>
    <x v="15"/>
    <x v="2"/>
    <x v="4"/>
    <x v="245"/>
    <x v="154"/>
    <x v="15"/>
  </r>
  <r>
    <x v="27"/>
    <x v="32"/>
    <x v="18"/>
    <x v="0"/>
    <x v="18"/>
    <x v="16"/>
    <x v="16"/>
    <x v="16"/>
    <x v="16"/>
    <x v="0"/>
    <x v="435"/>
    <x v="414"/>
    <x v="43"/>
    <x v="270"/>
    <x v="15"/>
    <x v="423"/>
    <x v="4"/>
    <x v="0"/>
    <x v="0"/>
    <x v="2"/>
    <x v="1"/>
    <x v="7"/>
    <x v="288"/>
    <x v="2"/>
    <x v="13"/>
    <x v="1"/>
    <x v="1"/>
    <x v="11"/>
    <x v="7"/>
    <x v="10"/>
    <x v="0"/>
    <x v="193"/>
    <x v="155"/>
    <x v="17"/>
  </r>
  <r>
    <x v="27"/>
    <x v="16"/>
    <x v="20"/>
    <x v="0"/>
    <x v="20"/>
    <x v="18"/>
    <x v="18"/>
    <x v="18"/>
    <x v="18"/>
    <x v="0"/>
    <x v="436"/>
    <x v="318"/>
    <x v="88"/>
    <x v="240"/>
    <x v="33"/>
    <x v="111"/>
    <x v="0"/>
    <x v="1"/>
    <x v="0"/>
    <x v="2"/>
    <x v="0"/>
    <x v="0"/>
    <x v="289"/>
    <x v="1"/>
    <x v="1"/>
    <x v="1"/>
    <x v="1"/>
    <x v="1"/>
    <x v="1"/>
    <x v="1"/>
    <x v="1"/>
    <x v="1"/>
    <x v="1"/>
    <x v="19"/>
  </r>
  <r>
    <x v="27"/>
    <x v="33"/>
    <x v="21"/>
    <x v="0"/>
    <x v="21"/>
    <x v="19"/>
    <x v="19"/>
    <x v="19"/>
    <x v="19"/>
    <x v="0"/>
    <x v="189"/>
    <x v="415"/>
    <x v="228"/>
    <x v="314"/>
    <x v="38"/>
    <x v="424"/>
    <x v="1"/>
    <x v="1"/>
    <x v="2"/>
    <x v="0"/>
    <x v="0"/>
    <x v="8"/>
    <x v="290"/>
    <x v="2"/>
    <x v="172"/>
    <x v="2"/>
    <x v="2"/>
    <x v="7"/>
    <x v="15"/>
    <x v="9"/>
    <x v="1"/>
    <x v="246"/>
    <x v="1"/>
    <x v="20"/>
  </r>
  <r>
    <x v="28"/>
    <x v="19"/>
    <x v="1"/>
    <x v="0"/>
    <x v="1"/>
    <x v="1"/>
    <x v="1"/>
    <x v="1"/>
    <x v="1"/>
    <x v="0"/>
    <x v="437"/>
    <x v="416"/>
    <x v="229"/>
    <x v="208"/>
    <x v="79"/>
    <x v="366"/>
    <x v="2"/>
    <x v="1"/>
    <x v="0"/>
    <x v="0"/>
    <x v="0"/>
    <x v="4"/>
    <x v="291"/>
    <x v="2"/>
    <x v="33"/>
    <x v="0"/>
    <x v="1"/>
    <x v="7"/>
    <x v="13"/>
    <x v="9"/>
    <x v="4"/>
    <x v="247"/>
    <x v="156"/>
    <x v="1"/>
  </r>
  <r>
    <x v="28"/>
    <x v="20"/>
    <x v="2"/>
    <x v="0"/>
    <x v="2"/>
    <x v="2"/>
    <x v="2"/>
    <x v="2"/>
    <x v="2"/>
    <x v="0"/>
    <x v="438"/>
    <x v="417"/>
    <x v="90"/>
    <x v="315"/>
    <x v="73"/>
    <x v="425"/>
    <x v="1"/>
    <x v="1"/>
    <x v="0"/>
    <x v="2"/>
    <x v="0"/>
    <x v="4"/>
    <x v="292"/>
    <x v="4"/>
    <x v="7"/>
    <x v="1"/>
    <x v="1"/>
    <x v="4"/>
    <x v="4"/>
    <x v="4"/>
    <x v="1"/>
    <x v="248"/>
    <x v="1"/>
    <x v="2"/>
  </r>
  <r>
    <x v="28"/>
    <x v="21"/>
    <x v="3"/>
    <x v="0"/>
    <x v="3"/>
    <x v="3"/>
    <x v="3"/>
    <x v="3"/>
    <x v="3"/>
    <x v="0"/>
    <x v="439"/>
    <x v="418"/>
    <x v="230"/>
    <x v="316"/>
    <x v="38"/>
    <x v="327"/>
    <x v="2"/>
    <x v="2"/>
    <x v="0"/>
    <x v="3"/>
    <x v="0"/>
    <x v="14"/>
    <x v="273"/>
    <x v="0"/>
    <x v="173"/>
    <x v="4"/>
    <x v="2"/>
    <x v="15"/>
    <x v="16"/>
    <x v="13"/>
    <x v="5"/>
    <x v="249"/>
    <x v="157"/>
    <x v="3"/>
  </r>
  <r>
    <x v="28"/>
    <x v="22"/>
    <x v="4"/>
    <x v="0"/>
    <x v="4"/>
    <x v="4"/>
    <x v="4"/>
    <x v="4"/>
    <x v="4"/>
    <x v="0"/>
    <x v="440"/>
    <x v="419"/>
    <x v="144"/>
    <x v="317"/>
    <x v="65"/>
    <x v="426"/>
    <x v="0"/>
    <x v="1"/>
    <x v="1"/>
    <x v="0"/>
    <x v="0"/>
    <x v="0"/>
    <x v="293"/>
    <x v="1"/>
    <x v="1"/>
    <x v="1"/>
    <x v="1"/>
    <x v="1"/>
    <x v="1"/>
    <x v="1"/>
    <x v="1"/>
    <x v="1"/>
    <x v="1"/>
    <x v="4"/>
  </r>
  <r>
    <x v="28"/>
    <x v="25"/>
    <x v="6"/>
    <x v="0"/>
    <x v="6"/>
    <x v="5"/>
    <x v="5"/>
    <x v="5"/>
    <x v="5"/>
    <x v="0"/>
    <x v="441"/>
    <x v="420"/>
    <x v="113"/>
    <x v="318"/>
    <x v="11"/>
    <x v="427"/>
    <x v="1"/>
    <x v="0"/>
    <x v="0"/>
    <x v="0"/>
    <x v="0"/>
    <x v="4"/>
    <x v="200"/>
    <x v="4"/>
    <x v="71"/>
    <x v="4"/>
    <x v="1"/>
    <x v="4"/>
    <x v="12"/>
    <x v="4"/>
    <x v="4"/>
    <x v="250"/>
    <x v="158"/>
    <x v="6"/>
  </r>
  <r>
    <x v="28"/>
    <x v="26"/>
    <x v="7"/>
    <x v="0"/>
    <x v="7"/>
    <x v="6"/>
    <x v="6"/>
    <x v="6"/>
    <x v="6"/>
    <x v="0"/>
    <x v="442"/>
    <x v="421"/>
    <x v="231"/>
    <x v="61"/>
    <x v="33"/>
    <x v="428"/>
    <x v="1"/>
    <x v="1"/>
    <x v="0"/>
    <x v="2"/>
    <x v="0"/>
    <x v="4"/>
    <x v="294"/>
    <x v="1"/>
    <x v="1"/>
    <x v="0"/>
    <x v="3"/>
    <x v="4"/>
    <x v="4"/>
    <x v="4"/>
    <x v="1"/>
    <x v="251"/>
    <x v="1"/>
    <x v="7"/>
  </r>
  <r>
    <x v="28"/>
    <x v="27"/>
    <x v="10"/>
    <x v="0"/>
    <x v="10"/>
    <x v="9"/>
    <x v="9"/>
    <x v="9"/>
    <x v="9"/>
    <x v="0"/>
    <x v="443"/>
    <x v="53"/>
    <x v="232"/>
    <x v="319"/>
    <x v="72"/>
    <x v="429"/>
    <x v="0"/>
    <x v="1"/>
    <x v="0"/>
    <x v="0"/>
    <x v="0"/>
    <x v="1"/>
    <x v="1"/>
    <x v="4"/>
    <x v="174"/>
    <x v="1"/>
    <x v="1"/>
    <x v="4"/>
    <x v="4"/>
    <x v="4"/>
    <x v="1"/>
    <x v="252"/>
    <x v="1"/>
    <x v="10"/>
  </r>
  <r>
    <x v="28"/>
    <x v="34"/>
    <x v="11"/>
    <x v="0"/>
    <x v="11"/>
    <x v="10"/>
    <x v="10"/>
    <x v="10"/>
    <x v="10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1"/>
  </r>
  <r>
    <x v="28"/>
    <x v="28"/>
    <x v="12"/>
    <x v="0"/>
    <x v="12"/>
    <x v="11"/>
    <x v="11"/>
    <x v="11"/>
    <x v="11"/>
    <x v="0"/>
    <x v="444"/>
    <x v="422"/>
    <x v="144"/>
    <x v="312"/>
    <x v="51"/>
    <x v="430"/>
    <x v="0"/>
    <x v="1"/>
    <x v="1"/>
    <x v="0"/>
    <x v="0"/>
    <x v="0"/>
    <x v="295"/>
    <x v="2"/>
    <x v="133"/>
    <x v="3"/>
    <x v="1"/>
    <x v="7"/>
    <x v="6"/>
    <x v="9"/>
    <x v="0"/>
    <x v="253"/>
    <x v="159"/>
    <x v="12"/>
  </r>
  <r>
    <x v="28"/>
    <x v="29"/>
    <x v="13"/>
    <x v="0"/>
    <x v="13"/>
    <x v="12"/>
    <x v="12"/>
    <x v="12"/>
    <x v="12"/>
    <x v="0"/>
    <x v="445"/>
    <x v="319"/>
    <x v="142"/>
    <x v="320"/>
    <x v="62"/>
    <x v="431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28"/>
    <x v="30"/>
    <x v="14"/>
    <x v="0"/>
    <x v="14"/>
    <x v="13"/>
    <x v="13"/>
    <x v="13"/>
    <x v="13"/>
    <x v="0"/>
    <x v="446"/>
    <x v="423"/>
    <x v="179"/>
    <x v="266"/>
    <x v="22"/>
    <x v="49"/>
    <x v="2"/>
    <x v="1"/>
    <x v="0"/>
    <x v="2"/>
    <x v="2"/>
    <x v="10"/>
    <x v="296"/>
    <x v="2"/>
    <x v="90"/>
    <x v="1"/>
    <x v="0"/>
    <x v="7"/>
    <x v="12"/>
    <x v="9"/>
    <x v="4"/>
    <x v="254"/>
    <x v="160"/>
    <x v="14"/>
  </r>
  <r>
    <x v="28"/>
    <x v="31"/>
    <x v="15"/>
    <x v="0"/>
    <x v="15"/>
    <x v="14"/>
    <x v="14"/>
    <x v="14"/>
    <x v="14"/>
    <x v="0"/>
    <x v="447"/>
    <x v="424"/>
    <x v="226"/>
    <x v="31"/>
    <x v="53"/>
    <x v="432"/>
    <x v="1"/>
    <x v="1"/>
    <x v="0"/>
    <x v="2"/>
    <x v="1"/>
    <x v="8"/>
    <x v="297"/>
    <x v="8"/>
    <x v="30"/>
    <x v="1"/>
    <x v="1"/>
    <x v="2"/>
    <x v="2"/>
    <x v="2"/>
    <x v="1"/>
    <x v="255"/>
    <x v="1"/>
    <x v="15"/>
  </r>
  <r>
    <x v="28"/>
    <x v="32"/>
    <x v="18"/>
    <x v="0"/>
    <x v="18"/>
    <x v="16"/>
    <x v="16"/>
    <x v="16"/>
    <x v="16"/>
    <x v="0"/>
    <x v="448"/>
    <x v="425"/>
    <x v="233"/>
    <x v="117"/>
    <x v="6"/>
    <x v="433"/>
    <x v="4"/>
    <x v="1"/>
    <x v="1"/>
    <x v="0"/>
    <x v="0"/>
    <x v="5"/>
    <x v="298"/>
    <x v="8"/>
    <x v="175"/>
    <x v="1"/>
    <x v="1"/>
    <x v="2"/>
    <x v="2"/>
    <x v="2"/>
    <x v="1"/>
    <x v="256"/>
    <x v="1"/>
    <x v="17"/>
  </r>
  <r>
    <x v="28"/>
    <x v="16"/>
    <x v="20"/>
    <x v="0"/>
    <x v="20"/>
    <x v="18"/>
    <x v="18"/>
    <x v="18"/>
    <x v="18"/>
    <x v="0"/>
    <x v="449"/>
    <x v="426"/>
    <x v="157"/>
    <x v="112"/>
    <x v="62"/>
    <x v="434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8"/>
    <x v="33"/>
    <x v="21"/>
    <x v="0"/>
    <x v="21"/>
    <x v="19"/>
    <x v="19"/>
    <x v="19"/>
    <x v="19"/>
    <x v="0"/>
    <x v="302"/>
    <x v="427"/>
    <x v="221"/>
    <x v="321"/>
    <x v="51"/>
    <x v="435"/>
    <x v="2"/>
    <x v="1"/>
    <x v="0"/>
    <x v="0"/>
    <x v="0"/>
    <x v="4"/>
    <x v="191"/>
    <x v="1"/>
    <x v="1"/>
    <x v="2"/>
    <x v="1"/>
    <x v="1"/>
    <x v="1"/>
    <x v="1"/>
    <x v="1"/>
    <x v="1"/>
    <x v="1"/>
    <x v="20"/>
  </r>
  <r>
    <x v="29"/>
    <x v="19"/>
    <x v="1"/>
    <x v="0"/>
    <x v="1"/>
    <x v="1"/>
    <x v="1"/>
    <x v="1"/>
    <x v="1"/>
    <x v="0"/>
    <x v="450"/>
    <x v="428"/>
    <x v="203"/>
    <x v="180"/>
    <x v="92"/>
    <x v="436"/>
    <x v="2"/>
    <x v="3"/>
    <x v="0"/>
    <x v="2"/>
    <x v="0"/>
    <x v="10"/>
    <x v="214"/>
    <x v="0"/>
    <x v="176"/>
    <x v="1"/>
    <x v="1"/>
    <x v="0"/>
    <x v="8"/>
    <x v="0"/>
    <x v="1"/>
    <x v="257"/>
    <x v="1"/>
    <x v="1"/>
  </r>
  <r>
    <x v="29"/>
    <x v="20"/>
    <x v="2"/>
    <x v="0"/>
    <x v="2"/>
    <x v="2"/>
    <x v="2"/>
    <x v="2"/>
    <x v="2"/>
    <x v="0"/>
    <x v="451"/>
    <x v="429"/>
    <x v="161"/>
    <x v="322"/>
    <x v="73"/>
    <x v="437"/>
    <x v="0"/>
    <x v="0"/>
    <x v="0"/>
    <x v="2"/>
    <x v="2"/>
    <x v="5"/>
    <x v="299"/>
    <x v="4"/>
    <x v="177"/>
    <x v="4"/>
    <x v="1"/>
    <x v="4"/>
    <x v="4"/>
    <x v="4"/>
    <x v="1"/>
    <x v="258"/>
    <x v="1"/>
    <x v="2"/>
  </r>
  <r>
    <x v="29"/>
    <x v="21"/>
    <x v="3"/>
    <x v="0"/>
    <x v="3"/>
    <x v="3"/>
    <x v="3"/>
    <x v="3"/>
    <x v="3"/>
    <x v="0"/>
    <x v="452"/>
    <x v="430"/>
    <x v="219"/>
    <x v="323"/>
    <x v="72"/>
    <x v="438"/>
    <x v="0"/>
    <x v="4"/>
    <x v="0"/>
    <x v="3"/>
    <x v="0"/>
    <x v="3"/>
    <x v="300"/>
    <x v="0"/>
    <x v="178"/>
    <x v="4"/>
    <x v="6"/>
    <x v="15"/>
    <x v="10"/>
    <x v="13"/>
    <x v="0"/>
    <x v="259"/>
    <x v="161"/>
    <x v="3"/>
  </r>
  <r>
    <x v="29"/>
    <x v="25"/>
    <x v="6"/>
    <x v="0"/>
    <x v="6"/>
    <x v="5"/>
    <x v="5"/>
    <x v="5"/>
    <x v="5"/>
    <x v="0"/>
    <x v="453"/>
    <x v="181"/>
    <x v="234"/>
    <x v="286"/>
    <x v="46"/>
    <x v="439"/>
    <x v="0"/>
    <x v="0"/>
    <x v="0"/>
    <x v="3"/>
    <x v="0"/>
    <x v="5"/>
    <x v="301"/>
    <x v="7"/>
    <x v="179"/>
    <x v="1"/>
    <x v="1"/>
    <x v="11"/>
    <x v="7"/>
    <x v="10"/>
    <x v="0"/>
    <x v="260"/>
    <x v="162"/>
    <x v="6"/>
  </r>
  <r>
    <x v="29"/>
    <x v="26"/>
    <x v="7"/>
    <x v="0"/>
    <x v="7"/>
    <x v="6"/>
    <x v="6"/>
    <x v="6"/>
    <x v="6"/>
    <x v="0"/>
    <x v="454"/>
    <x v="431"/>
    <x v="235"/>
    <x v="5"/>
    <x v="22"/>
    <x v="440"/>
    <x v="2"/>
    <x v="0"/>
    <x v="0"/>
    <x v="2"/>
    <x v="0"/>
    <x v="5"/>
    <x v="302"/>
    <x v="1"/>
    <x v="1"/>
    <x v="1"/>
    <x v="1"/>
    <x v="1"/>
    <x v="1"/>
    <x v="1"/>
    <x v="1"/>
    <x v="1"/>
    <x v="1"/>
    <x v="7"/>
  </r>
  <r>
    <x v="29"/>
    <x v="27"/>
    <x v="10"/>
    <x v="0"/>
    <x v="10"/>
    <x v="9"/>
    <x v="9"/>
    <x v="9"/>
    <x v="9"/>
    <x v="0"/>
    <x v="455"/>
    <x v="432"/>
    <x v="174"/>
    <x v="312"/>
    <x v="9"/>
    <x v="441"/>
    <x v="2"/>
    <x v="1"/>
    <x v="0"/>
    <x v="0"/>
    <x v="0"/>
    <x v="4"/>
    <x v="303"/>
    <x v="1"/>
    <x v="1"/>
    <x v="2"/>
    <x v="1"/>
    <x v="1"/>
    <x v="1"/>
    <x v="1"/>
    <x v="1"/>
    <x v="1"/>
    <x v="1"/>
    <x v="10"/>
  </r>
  <r>
    <x v="29"/>
    <x v="28"/>
    <x v="12"/>
    <x v="0"/>
    <x v="12"/>
    <x v="11"/>
    <x v="11"/>
    <x v="11"/>
    <x v="11"/>
    <x v="0"/>
    <x v="456"/>
    <x v="433"/>
    <x v="80"/>
    <x v="324"/>
    <x v="73"/>
    <x v="442"/>
    <x v="0"/>
    <x v="0"/>
    <x v="0"/>
    <x v="2"/>
    <x v="0"/>
    <x v="4"/>
    <x v="304"/>
    <x v="1"/>
    <x v="1"/>
    <x v="3"/>
    <x v="2"/>
    <x v="1"/>
    <x v="1"/>
    <x v="1"/>
    <x v="1"/>
    <x v="1"/>
    <x v="1"/>
    <x v="12"/>
  </r>
  <r>
    <x v="29"/>
    <x v="29"/>
    <x v="13"/>
    <x v="0"/>
    <x v="13"/>
    <x v="12"/>
    <x v="12"/>
    <x v="12"/>
    <x v="12"/>
    <x v="0"/>
    <x v="457"/>
    <x v="434"/>
    <x v="184"/>
    <x v="325"/>
    <x v="17"/>
    <x v="443"/>
    <x v="0"/>
    <x v="1"/>
    <x v="0"/>
    <x v="2"/>
    <x v="0"/>
    <x v="0"/>
    <x v="196"/>
    <x v="1"/>
    <x v="1"/>
    <x v="1"/>
    <x v="3"/>
    <x v="1"/>
    <x v="1"/>
    <x v="1"/>
    <x v="1"/>
    <x v="1"/>
    <x v="1"/>
    <x v="13"/>
  </r>
  <r>
    <x v="29"/>
    <x v="30"/>
    <x v="14"/>
    <x v="0"/>
    <x v="14"/>
    <x v="13"/>
    <x v="13"/>
    <x v="13"/>
    <x v="13"/>
    <x v="0"/>
    <x v="458"/>
    <x v="435"/>
    <x v="187"/>
    <x v="326"/>
    <x v="22"/>
    <x v="444"/>
    <x v="0"/>
    <x v="0"/>
    <x v="0"/>
    <x v="0"/>
    <x v="0"/>
    <x v="0"/>
    <x v="305"/>
    <x v="4"/>
    <x v="180"/>
    <x v="2"/>
    <x v="0"/>
    <x v="4"/>
    <x v="4"/>
    <x v="4"/>
    <x v="1"/>
    <x v="261"/>
    <x v="1"/>
    <x v="14"/>
  </r>
  <r>
    <x v="29"/>
    <x v="31"/>
    <x v="15"/>
    <x v="0"/>
    <x v="15"/>
    <x v="14"/>
    <x v="14"/>
    <x v="14"/>
    <x v="14"/>
    <x v="0"/>
    <x v="459"/>
    <x v="436"/>
    <x v="160"/>
    <x v="175"/>
    <x v="47"/>
    <x v="445"/>
    <x v="4"/>
    <x v="0"/>
    <x v="0"/>
    <x v="2"/>
    <x v="0"/>
    <x v="10"/>
    <x v="306"/>
    <x v="8"/>
    <x v="181"/>
    <x v="1"/>
    <x v="1"/>
    <x v="7"/>
    <x v="12"/>
    <x v="9"/>
    <x v="4"/>
    <x v="262"/>
    <x v="163"/>
    <x v="15"/>
  </r>
  <r>
    <x v="29"/>
    <x v="32"/>
    <x v="18"/>
    <x v="0"/>
    <x v="18"/>
    <x v="16"/>
    <x v="16"/>
    <x v="16"/>
    <x v="16"/>
    <x v="0"/>
    <x v="460"/>
    <x v="437"/>
    <x v="0"/>
    <x v="327"/>
    <x v="24"/>
    <x v="446"/>
    <x v="1"/>
    <x v="1"/>
    <x v="0"/>
    <x v="0"/>
    <x v="0"/>
    <x v="0"/>
    <x v="307"/>
    <x v="7"/>
    <x v="182"/>
    <x v="1"/>
    <x v="0"/>
    <x v="0"/>
    <x v="10"/>
    <x v="0"/>
    <x v="7"/>
    <x v="263"/>
    <x v="164"/>
    <x v="17"/>
  </r>
  <r>
    <x v="29"/>
    <x v="16"/>
    <x v="20"/>
    <x v="0"/>
    <x v="20"/>
    <x v="18"/>
    <x v="18"/>
    <x v="18"/>
    <x v="18"/>
    <x v="0"/>
    <x v="461"/>
    <x v="169"/>
    <x v="42"/>
    <x v="149"/>
    <x v="35"/>
    <x v="447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9"/>
    <x v="33"/>
    <x v="21"/>
    <x v="0"/>
    <x v="21"/>
    <x v="19"/>
    <x v="19"/>
    <x v="19"/>
    <x v="19"/>
    <x v="0"/>
    <x v="462"/>
    <x v="438"/>
    <x v="43"/>
    <x v="328"/>
    <x v="26"/>
    <x v="448"/>
    <x v="1"/>
    <x v="0"/>
    <x v="1"/>
    <x v="0"/>
    <x v="0"/>
    <x v="8"/>
    <x v="308"/>
    <x v="4"/>
    <x v="24"/>
    <x v="0"/>
    <x v="3"/>
    <x v="4"/>
    <x v="4"/>
    <x v="4"/>
    <x v="1"/>
    <x v="264"/>
    <x v="1"/>
    <x v="20"/>
  </r>
  <r>
    <x v="30"/>
    <x v="19"/>
    <x v="1"/>
    <x v="0"/>
    <x v="1"/>
    <x v="1"/>
    <x v="1"/>
    <x v="1"/>
    <x v="1"/>
    <x v="0"/>
    <x v="463"/>
    <x v="439"/>
    <x v="235"/>
    <x v="329"/>
    <x v="93"/>
    <x v="449"/>
    <x v="0"/>
    <x v="1"/>
    <x v="0"/>
    <x v="0"/>
    <x v="0"/>
    <x v="1"/>
    <x v="1"/>
    <x v="2"/>
    <x v="183"/>
    <x v="1"/>
    <x v="1"/>
    <x v="7"/>
    <x v="21"/>
    <x v="9"/>
    <x v="0"/>
    <x v="265"/>
    <x v="165"/>
    <x v="1"/>
  </r>
  <r>
    <x v="30"/>
    <x v="20"/>
    <x v="2"/>
    <x v="0"/>
    <x v="2"/>
    <x v="2"/>
    <x v="2"/>
    <x v="2"/>
    <x v="2"/>
    <x v="0"/>
    <x v="464"/>
    <x v="440"/>
    <x v="222"/>
    <x v="330"/>
    <x v="38"/>
    <x v="450"/>
    <x v="1"/>
    <x v="0"/>
    <x v="0"/>
    <x v="4"/>
    <x v="0"/>
    <x v="5"/>
    <x v="309"/>
    <x v="2"/>
    <x v="166"/>
    <x v="2"/>
    <x v="1"/>
    <x v="7"/>
    <x v="0"/>
    <x v="9"/>
    <x v="7"/>
    <x v="266"/>
    <x v="166"/>
    <x v="2"/>
  </r>
  <r>
    <x v="30"/>
    <x v="21"/>
    <x v="3"/>
    <x v="0"/>
    <x v="3"/>
    <x v="3"/>
    <x v="3"/>
    <x v="3"/>
    <x v="3"/>
    <x v="0"/>
    <x v="465"/>
    <x v="441"/>
    <x v="125"/>
    <x v="212"/>
    <x v="52"/>
    <x v="451"/>
    <x v="0"/>
    <x v="0"/>
    <x v="0"/>
    <x v="2"/>
    <x v="0"/>
    <x v="4"/>
    <x v="310"/>
    <x v="10"/>
    <x v="184"/>
    <x v="2"/>
    <x v="6"/>
    <x v="8"/>
    <x v="23"/>
    <x v="15"/>
    <x v="7"/>
    <x v="267"/>
    <x v="167"/>
    <x v="3"/>
  </r>
  <r>
    <x v="30"/>
    <x v="25"/>
    <x v="6"/>
    <x v="0"/>
    <x v="6"/>
    <x v="5"/>
    <x v="5"/>
    <x v="5"/>
    <x v="5"/>
    <x v="0"/>
    <x v="466"/>
    <x v="442"/>
    <x v="113"/>
    <x v="18"/>
    <x v="24"/>
    <x v="452"/>
    <x v="0"/>
    <x v="1"/>
    <x v="0"/>
    <x v="2"/>
    <x v="0"/>
    <x v="0"/>
    <x v="311"/>
    <x v="1"/>
    <x v="1"/>
    <x v="1"/>
    <x v="0"/>
    <x v="1"/>
    <x v="1"/>
    <x v="1"/>
    <x v="1"/>
    <x v="1"/>
    <x v="1"/>
    <x v="6"/>
  </r>
  <r>
    <x v="30"/>
    <x v="26"/>
    <x v="7"/>
    <x v="0"/>
    <x v="7"/>
    <x v="6"/>
    <x v="6"/>
    <x v="6"/>
    <x v="6"/>
    <x v="0"/>
    <x v="467"/>
    <x v="443"/>
    <x v="65"/>
    <x v="96"/>
    <x v="22"/>
    <x v="453"/>
    <x v="0"/>
    <x v="1"/>
    <x v="0"/>
    <x v="0"/>
    <x v="0"/>
    <x v="1"/>
    <x v="1"/>
    <x v="1"/>
    <x v="1"/>
    <x v="2"/>
    <x v="1"/>
    <x v="1"/>
    <x v="1"/>
    <x v="1"/>
    <x v="1"/>
    <x v="1"/>
    <x v="1"/>
    <x v="7"/>
  </r>
  <r>
    <x v="30"/>
    <x v="27"/>
    <x v="10"/>
    <x v="0"/>
    <x v="10"/>
    <x v="9"/>
    <x v="9"/>
    <x v="9"/>
    <x v="9"/>
    <x v="0"/>
    <x v="468"/>
    <x v="444"/>
    <x v="127"/>
    <x v="331"/>
    <x v="73"/>
    <x v="454"/>
    <x v="0"/>
    <x v="0"/>
    <x v="0"/>
    <x v="0"/>
    <x v="0"/>
    <x v="0"/>
    <x v="312"/>
    <x v="1"/>
    <x v="1"/>
    <x v="1"/>
    <x v="1"/>
    <x v="1"/>
    <x v="1"/>
    <x v="1"/>
    <x v="1"/>
    <x v="1"/>
    <x v="1"/>
    <x v="10"/>
  </r>
  <r>
    <x v="30"/>
    <x v="35"/>
    <x v="23"/>
    <x v="0"/>
    <x v="23"/>
    <x v="21"/>
    <x v="21"/>
    <x v="21"/>
    <x v="21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2"/>
  </r>
  <r>
    <x v="30"/>
    <x v="28"/>
    <x v="12"/>
    <x v="0"/>
    <x v="12"/>
    <x v="11"/>
    <x v="11"/>
    <x v="11"/>
    <x v="11"/>
    <x v="0"/>
    <x v="469"/>
    <x v="445"/>
    <x v="144"/>
    <x v="249"/>
    <x v="65"/>
    <x v="455"/>
    <x v="1"/>
    <x v="1"/>
    <x v="0"/>
    <x v="0"/>
    <x v="0"/>
    <x v="0"/>
    <x v="313"/>
    <x v="4"/>
    <x v="185"/>
    <x v="3"/>
    <x v="1"/>
    <x v="4"/>
    <x v="4"/>
    <x v="4"/>
    <x v="1"/>
    <x v="268"/>
    <x v="1"/>
    <x v="12"/>
  </r>
  <r>
    <x v="30"/>
    <x v="29"/>
    <x v="13"/>
    <x v="0"/>
    <x v="13"/>
    <x v="12"/>
    <x v="12"/>
    <x v="12"/>
    <x v="12"/>
    <x v="0"/>
    <x v="470"/>
    <x v="446"/>
    <x v="15"/>
    <x v="153"/>
    <x v="62"/>
    <x v="456"/>
    <x v="1"/>
    <x v="1"/>
    <x v="0"/>
    <x v="0"/>
    <x v="0"/>
    <x v="0"/>
    <x v="314"/>
    <x v="2"/>
    <x v="186"/>
    <x v="0"/>
    <x v="1"/>
    <x v="7"/>
    <x v="13"/>
    <x v="9"/>
    <x v="4"/>
    <x v="269"/>
    <x v="168"/>
    <x v="13"/>
  </r>
  <r>
    <x v="30"/>
    <x v="30"/>
    <x v="14"/>
    <x v="0"/>
    <x v="14"/>
    <x v="13"/>
    <x v="13"/>
    <x v="13"/>
    <x v="13"/>
    <x v="0"/>
    <x v="471"/>
    <x v="447"/>
    <x v="195"/>
    <x v="226"/>
    <x v="19"/>
    <x v="457"/>
    <x v="1"/>
    <x v="1"/>
    <x v="1"/>
    <x v="0"/>
    <x v="0"/>
    <x v="4"/>
    <x v="315"/>
    <x v="15"/>
    <x v="187"/>
    <x v="2"/>
    <x v="0"/>
    <x v="9"/>
    <x v="12"/>
    <x v="7"/>
    <x v="1"/>
    <x v="123"/>
    <x v="1"/>
    <x v="14"/>
  </r>
  <r>
    <x v="30"/>
    <x v="31"/>
    <x v="15"/>
    <x v="0"/>
    <x v="15"/>
    <x v="14"/>
    <x v="14"/>
    <x v="14"/>
    <x v="14"/>
    <x v="0"/>
    <x v="472"/>
    <x v="448"/>
    <x v="178"/>
    <x v="326"/>
    <x v="81"/>
    <x v="141"/>
    <x v="2"/>
    <x v="1"/>
    <x v="2"/>
    <x v="2"/>
    <x v="0"/>
    <x v="10"/>
    <x v="316"/>
    <x v="4"/>
    <x v="188"/>
    <x v="2"/>
    <x v="1"/>
    <x v="2"/>
    <x v="15"/>
    <x v="2"/>
    <x v="4"/>
    <x v="270"/>
    <x v="169"/>
    <x v="15"/>
  </r>
  <r>
    <x v="30"/>
    <x v="32"/>
    <x v="18"/>
    <x v="0"/>
    <x v="18"/>
    <x v="16"/>
    <x v="16"/>
    <x v="16"/>
    <x v="16"/>
    <x v="0"/>
    <x v="473"/>
    <x v="449"/>
    <x v="236"/>
    <x v="204"/>
    <x v="35"/>
    <x v="458"/>
    <x v="1"/>
    <x v="0"/>
    <x v="1"/>
    <x v="2"/>
    <x v="0"/>
    <x v="5"/>
    <x v="317"/>
    <x v="4"/>
    <x v="189"/>
    <x v="0"/>
    <x v="0"/>
    <x v="2"/>
    <x v="6"/>
    <x v="2"/>
    <x v="4"/>
    <x v="271"/>
    <x v="170"/>
    <x v="17"/>
  </r>
  <r>
    <x v="30"/>
    <x v="16"/>
    <x v="20"/>
    <x v="0"/>
    <x v="20"/>
    <x v="18"/>
    <x v="18"/>
    <x v="18"/>
    <x v="18"/>
    <x v="0"/>
    <x v="474"/>
    <x v="450"/>
    <x v="76"/>
    <x v="332"/>
    <x v="41"/>
    <x v="365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30"/>
    <x v="33"/>
    <x v="21"/>
    <x v="0"/>
    <x v="21"/>
    <x v="19"/>
    <x v="19"/>
    <x v="19"/>
    <x v="19"/>
    <x v="0"/>
    <x v="475"/>
    <x v="451"/>
    <x v="237"/>
    <x v="226"/>
    <x v="73"/>
    <x v="459"/>
    <x v="1"/>
    <x v="1"/>
    <x v="0"/>
    <x v="2"/>
    <x v="0"/>
    <x v="4"/>
    <x v="318"/>
    <x v="1"/>
    <x v="1"/>
    <x v="1"/>
    <x v="0"/>
    <x v="4"/>
    <x v="2"/>
    <x v="4"/>
    <x v="4"/>
    <x v="272"/>
    <x v="171"/>
    <x v="20"/>
  </r>
  <r>
    <x v="31"/>
    <x v="19"/>
    <x v="1"/>
    <x v="0"/>
    <x v="1"/>
    <x v="1"/>
    <x v="1"/>
    <x v="1"/>
    <x v="1"/>
    <x v="0"/>
    <x v="476"/>
    <x v="452"/>
    <x v="238"/>
    <x v="255"/>
    <x v="94"/>
    <x v="460"/>
    <x v="4"/>
    <x v="1"/>
    <x v="0"/>
    <x v="2"/>
    <x v="1"/>
    <x v="10"/>
    <x v="319"/>
    <x v="2"/>
    <x v="190"/>
    <x v="1"/>
    <x v="1"/>
    <x v="7"/>
    <x v="15"/>
    <x v="9"/>
    <x v="1"/>
    <x v="273"/>
    <x v="1"/>
    <x v="1"/>
  </r>
  <r>
    <x v="31"/>
    <x v="20"/>
    <x v="2"/>
    <x v="0"/>
    <x v="2"/>
    <x v="2"/>
    <x v="2"/>
    <x v="2"/>
    <x v="2"/>
    <x v="0"/>
    <x v="477"/>
    <x v="453"/>
    <x v="10"/>
    <x v="333"/>
    <x v="12"/>
    <x v="461"/>
    <x v="0"/>
    <x v="1"/>
    <x v="2"/>
    <x v="0"/>
    <x v="0"/>
    <x v="4"/>
    <x v="320"/>
    <x v="4"/>
    <x v="191"/>
    <x v="1"/>
    <x v="1"/>
    <x v="4"/>
    <x v="4"/>
    <x v="4"/>
    <x v="1"/>
    <x v="274"/>
    <x v="1"/>
    <x v="2"/>
  </r>
  <r>
    <x v="31"/>
    <x v="21"/>
    <x v="3"/>
    <x v="0"/>
    <x v="3"/>
    <x v="3"/>
    <x v="3"/>
    <x v="3"/>
    <x v="3"/>
    <x v="0"/>
    <x v="478"/>
    <x v="454"/>
    <x v="239"/>
    <x v="226"/>
    <x v="33"/>
    <x v="462"/>
    <x v="2"/>
    <x v="1"/>
    <x v="0"/>
    <x v="4"/>
    <x v="2"/>
    <x v="7"/>
    <x v="321"/>
    <x v="3"/>
    <x v="192"/>
    <x v="0"/>
    <x v="0"/>
    <x v="5"/>
    <x v="26"/>
    <x v="5"/>
    <x v="0"/>
    <x v="275"/>
    <x v="172"/>
    <x v="3"/>
  </r>
  <r>
    <x v="31"/>
    <x v="25"/>
    <x v="6"/>
    <x v="0"/>
    <x v="6"/>
    <x v="5"/>
    <x v="5"/>
    <x v="5"/>
    <x v="5"/>
    <x v="0"/>
    <x v="479"/>
    <x v="455"/>
    <x v="220"/>
    <x v="334"/>
    <x v="23"/>
    <x v="463"/>
    <x v="0"/>
    <x v="1"/>
    <x v="0"/>
    <x v="0"/>
    <x v="0"/>
    <x v="1"/>
    <x v="1"/>
    <x v="4"/>
    <x v="104"/>
    <x v="1"/>
    <x v="1"/>
    <x v="4"/>
    <x v="4"/>
    <x v="4"/>
    <x v="1"/>
    <x v="276"/>
    <x v="1"/>
    <x v="6"/>
  </r>
  <r>
    <x v="31"/>
    <x v="26"/>
    <x v="7"/>
    <x v="0"/>
    <x v="7"/>
    <x v="6"/>
    <x v="6"/>
    <x v="6"/>
    <x v="6"/>
    <x v="0"/>
    <x v="480"/>
    <x v="456"/>
    <x v="27"/>
    <x v="335"/>
    <x v="61"/>
    <x v="464"/>
    <x v="0"/>
    <x v="1"/>
    <x v="0"/>
    <x v="0"/>
    <x v="0"/>
    <x v="1"/>
    <x v="1"/>
    <x v="1"/>
    <x v="1"/>
    <x v="2"/>
    <x v="1"/>
    <x v="1"/>
    <x v="1"/>
    <x v="1"/>
    <x v="1"/>
    <x v="1"/>
    <x v="1"/>
    <x v="7"/>
  </r>
  <r>
    <x v="31"/>
    <x v="27"/>
    <x v="10"/>
    <x v="0"/>
    <x v="10"/>
    <x v="9"/>
    <x v="9"/>
    <x v="9"/>
    <x v="9"/>
    <x v="0"/>
    <x v="481"/>
    <x v="457"/>
    <x v="109"/>
    <x v="336"/>
    <x v="20"/>
    <x v="465"/>
    <x v="0"/>
    <x v="1"/>
    <x v="0"/>
    <x v="0"/>
    <x v="0"/>
    <x v="1"/>
    <x v="1"/>
    <x v="1"/>
    <x v="1"/>
    <x v="0"/>
    <x v="1"/>
    <x v="1"/>
    <x v="1"/>
    <x v="1"/>
    <x v="1"/>
    <x v="1"/>
    <x v="1"/>
    <x v="10"/>
  </r>
  <r>
    <x v="31"/>
    <x v="28"/>
    <x v="12"/>
    <x v="0"/>
    <x v="12"/>
    <x v="11"/>
    <x v="11"/>
    <x v="11"/>
    <x v="11"/>
    <x v="0"/>
    <x v="482"/>
    <x v="243"/>
    <x v="50"/>
    <x v="337"/>
    <x v="86"/>
    <x v="466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31"/>
    <x v="29"/>
    <x v="13"/>
    <x v="0"/>
    <x v="13"/>
    <x v="12"/>
    <x v="12"/>
    <x v="12"/>
    <x v="12"/>
    <x v="0"/>
    <x v="483"/>
    <x v="458"/>
    <x v="61"/>
    <x v="338"/>
    <x v="9"/>
    <x v="467"/>
    <x v="0"/>
    <x v="1"/>
    <x v="0"/>
    <x v="0"/>
    <x v="0"/>
    <x v="1"/>
    <x v="1"/>
    <x v="1"/>
    <x v="1"/>
    <x v="1"/>
    <x v="0"/>
    <x v="1"/>
    <x v="1"/>
    <x v="1"/>
    <x v="1"/>
    <x v="1"/>
    <x v="1"/>
    <x v="13"/>
  </r>
  <r>
    <x v="31"/>
    <x v="30"/>
    <x v="14"/>
    <x v="0"/>
    <x v="14"/>
    <x v="13"/>
    <x v="13"/>
    <x v="13"/>
    <x v="13"/>
    <x v="0"/>
    <x v="484"/>
    <x v="459"/>
    <x v="240"/>
    <x v="205"/>
    <x v="41"/>
    <x v="468"/>
    <x v="4"/>
    <x v="1"/>
    <x v="1"/>
    <x v="2"/>
    <x v="0"/>
    <x v="10"/>
    <x v="216"/>
    <x v="4"/>
    <x v="193"/>
    <x v="1"/>
    <x v="1"/>
    <x v="2"/>
    <x v="13"/>
    <x v="2"/>
    <x v="4"/>
    <x v="277"/>
    <x v="173"/>
    <x v="14"/>
  </r>
  <r>
    <x v="31"/>
    <x v="31"/>
    <x v="15"/>
    <x v="0"/>
    <x v="15"/>
    <x v="14"/>
    <x v="14"/>
    <x v="14"/>
    <x v="14"/>
    <x v="0"/>
    <x v="485"/>
    <x v="460"/>
    <x v="241"/>
    <x v="204"/>
    <x v="46"/>
    <x v="469"/>
    <x v="3"/>
    <x v="1"/>
    <x v="0"/>
    <x v="4"/>
    <x v="0"/>
    <x v="7"/>
    <x v="322"/>
    <x v="4"/>
    <x v="194"/>
    <x v="1"/>
    <x v="1"/>
    <x v="2"/>
    <x v="2"/>
    <x v="2"/>
    <x v="4"/>
    <x v="278"/>
    <x v="174"/>
    <x v="15"/>
  </r>
  <r>
    <x v="31"/>
    <x v="32"/>
    <x v="18"/>
    <x v="0"/>
    <x v="18"/>
    <x v="16"/>
    <x v="16"/>
    <x v="16"/>
    <x v="16"/>
    <x v="0"/>
    <x v="273"/>
    <x v="461"/>
    <x v="242"/>
    <x v="52"/>
    <x v="81"/>
    <x v="470"/>
    <x v="2"/>
    <x v="1"/>
    <x v="0"/>
    <x v="2"/>
    <x v="0"/>
    <x v="8"/>
    <x v="323"/>
    <x v="7"/>
    <x v="25"/>
    <x v="0"/>
    <x v="0"/>
    <x v="9"/>
    <x v="13"/>
    <x v="7"/>
    <x v="1"/>
    <x v="279"/>
    <x v="1"/>
    <x v="17"/>
  </r>
  <r>
    <x v="31"/>
    <x v="33"/>
    <x v="21"/>
    <x v="0"/>
    <x v="21"/>
    <x v="19"/>
    <x v="19"/>
    <x v="19"/>
    <x v="19"/>
    <x v="0"/>
    <x v="381"/>
    <x v="462"/>
    <x v="55"/>
    <x v="56"/>
    <x v="51"/>
    <x v="267"/>
    <x v="1"/>
    <x v="1"/>
    <x v="0"/>
    <x v="0"/>
    <x v="1"/>
    <x v="4"/>
    <x v="324"/>
    <x v="8"/>
    <x v="195"/>
    <x v="1"/>
    <x v="3"/>
    <x v="2"/>
    <x v="2"/>
    <x v="2"/>
    <x v="1"/>
    <x v="280"/>
    <x v="1"/>
    <x v="20"/>
  </r>
  <r>
    <x v="32"/>
    <x v="19"/>
    <x v="1"/>
    <x v="0"/>
    <x v="1"/>
    <x v="1"/>
    <x v="1"/>
    <x v="1"/>
    <x v="1"/>
    <x v="0"/>
    <x v="486"/>
    <x v="463"/>
    <x v="118"/>
    <x v="339"/>
    <x v="95"/>
    <x v="471"/>
    <x v="0"/>
    <x v="1"/>
    <x v="0"/>
    <x v="4"/>
    <x v="0"/>
    <x v="4"/>
    <x v="325"/>
    <x v="2"/>
    <x v="196"/>
    <x v="1"/>
    <x v="1"/>
    <x v="9"/>
    <x v="0"/>
    <x v="7"/>
    <x v="7"/>
    <x v="281"/>
    <x v="175"/>
    <x v="1"/>
  </r>
  <r>
    <x v="32"/>
    <x v="20"/>
    <x v="2"/>
    <x v="0"/>
    <x v="2"/>
    <x v="2"/>
    <x v="2"/>
    <x v="2"/>
    <x v="2"/>
    <x v="0"/>
    <x v="487"/>
    <x v="464"/>
    <x v="178"/>
    <x v="298"/>
    <x v="26"/>
    <x v="135"/>
    <x v="0"/>
    <x v="0"/>
    <x v="0"/>
    <x v="2"/>
    <x v="0"/>
    <x v="4"/>
    <x v="326"/>
    <x v="4"/>
    <x v="188"/>
    <x v="1"/>
    <x v="1"/>
    <x v="4"/>
    <x v="4"/>
    <x v="4"/>
    <x v="1"/>
    <x v="282"/>
    <x v="1"/>
    <x v="2"/>
  </r>
  <r>
    <x v="32"/>
    <x v="21"/>
    <x v="3"/>
    <x v="0"/>
    <x v="3"/>
    <x v="3"/>
    <x v="3"/>
    <x v="3"/>
    <x v="3"/>
    <x v="0"/>
    <x v="488"/>
    <x v="465"/>
    <x v="159"/>
    <x v="250"/>
    <x v="22"/>
    <x v="472"/>
    <x v="1"/>
    <x v="0"/>
    <x v="2"/>
    <x v="2"/>
    <x v="0"/>
    <x v="10"/>
    <x v="327"/>
    <x v="9"/>
    <x v="197"/>
    <x v="0"/>
    <x v="2"/>
    <x v="3"/>
    <x v="27"/>
    <x v="8"/>
    <x v="3"/>
    <x v="283"/>
    <x v="176"/>
    <x v="3"/>
  </r>
  <r>
    <x v="32"/>
    <x v="25"/>
    <x v="6"/>
    <x v="0"/>
    <x v="6"/>
    <x v="5"/>
    <x v="5"/>
    <x v="5"/>
    <x v="5"/>
    <x v="0"/>
    <x v="489"/>
    <x v="181"/>
    <x v="59"/>
    <x v="155"/>
    <x v="69"/>
    <x v="313"/>
    <x v="0"/>
    <x v="0"/>
    <x v="0"/>
    <x v="2"/>
    <x v="0"/>
    <x v="4"/>
    <x v="328"/>
    <x v="4"/>
    <x v="37"/>
    <x v="1"/>
    <x v="1"/>
    <x v="4"/>
    <x v="4"/>
    <x v="4"/>
    <x v="1"/>
    <x v="284"/>
    <x v="1"/>
    <x v="6"/>
  </r>
  <r>
    <x v="32"/>
    <x v="26"/>
    <x v="7"/>
    <x v="0"/>
    <x v="7"/>
    <x v="6"/>
    <x v="6"/>
    <x v="6"/>
    <x v="6"/>
    <x v="0"/>
    <x v="490"/>
    <x v="466"/>
    <x v="80"/>
    <x v="340"/>
    <x v="19"/>
    <x v="473"/>
    <x v="0"/>
    <x v="3"/>
    <x v="0"/>
    <x v="2"/>
    <x v="0"/>
    <x v="8"/>
    <x v="329"/>
    <x v="1"/>
    <x v="1"/>
    <x v="1"/>
    <x v="1"/>
    <x v="1"/>
    <x v="1"/>
    <x v="1"/>
    <x v="1"/>
    <x v="1"/>
    <x v="1"/>
    <x v="7"/>
  </r>
  <r>
    <x v="32"/>
    <x v="27"/>
    <x v="10"/>
    <x v="0"/>
    <x v="10"/>
    <x v="9"/>
    <x v="9"/>
    <x v="9"/>
    <x v="9"/>
    <x v="0"/>
    <x v="491"/>
    <x v="467"/>
    <x v="177"/>
    <x v="262"/>
    <x v="2"/>
    <x v="55"/>
    <x v="0"/>
    <x v="0"/>
    <x v="0"/>
    <x v="0"/>
    <x v="0"/>
    <x v="0"/>
    <x v="330"/>
    <x v="1"/>
    <x v="1"/>
    <x v="1"/>
    <x v="1"/>
    <x v="1"/>
    <x v="1"/>
    <x v="1"/>
    <x v="1"/>
    <x v="1"/>
    <x v="1"/>
    <x v="10"/>
  </r>
  <r>
    <x v="32"/>
    <x v="28"/>
    <x v="12"/>
    <x v="0"/>
    <x v="12"/>
    <x v="11"/>
    <x v="11"/>
    <x v="11"/>
    <x v="11"/>
    <x v="0"/>
    <x v="492"/>
    <x v="468"/>
    <x v="59"/>
    <x v="341"/>
    <x v="19"/>
    <x v="474"/>
    <x v="0"/>
    <x v="1"/>
    <x v="0"/>
    <x v="0"/>
    <x v="0"/>
    <x v="1"/>
    <x v="1"/>
    <x v="8"/>
    <x v="198"/>
    <x v="0"/>
    <x v="1"/>
    <x v="4"/>
    <x v="2"/>
    <x v="2"/>
    <x v="1"/>
    <x v="285"/>
    <x v="1"/>
    <x v="12"/>
  </r>
  <r>
    <x v="32"/>
    <x v="29"/>
    <x v="13"/>
    <x v="0"/>
    <x v="13"/>
    <x v="12"/>
    <x v="12"/>
    <x v="12"/>
    <x v="12"/>
    <x v="0"/>
    <x v="493"/>
    <x v="469"/>
    <x v="33"/>
    <x v="187"/>
    <x v="6"/>
    <x v="475"/>
    <x v="0"/>
    <x v="1"/>
    <x v="0"/>
    <x v="0"/>
    <x v="0"/>
    <x v="1"/>
    <x v="1"/>
    <x v="4"/>
    <x v="16"/>
    <x v="1"/>
    <x v="1"/>
    <x v="4"/>
    <x v="4"/>
    <x v="4"/>
    <x v="1"/>
    <x v="286"/>
    <x v="1"/>
    <x v="13"/>
  </r>
  <r>
    <x v="32"/>
    <x v="30"/>
    <x v="14"/>
    <x v="0"/>
    <x v="14"/>
    <x v="13"/>
    <x v="13"/>
    <x v="13"/>
    <x v="13"/>
    <x v="0"/>
    <x v="494"/>
    <x v="470"/>
    <x v="110"/>
    <x v="179"/>
    <x v="54"/>
    <x v="476"/>
    <x v="2"/>
    <x v="1"/>
    <x v="0"/>
    <x v="0"/>
    <x v="0"/>
    <x v="4"/>
    <x v="331"/>
    <x v="4"/>
    <x v="142"/>
    <x v="7"/>
    <x v="1"/>
    <x v="4"/>
    <x v="4"/>
    <x v="4"/>
    <x v="1"/>
    <x v="287"/>
    <x v="1"/>
    <x v="14"/>
  </r>
  <r>
    <x v="32"/>
    <x v="31"/>
    <x v="15"/>
    <x v="0"/>
    <x v="15"/>
    <x v="14"/>
    <x v="14"/>
    <x v="14"/>
    <x v="14"/>
    <x v="0"/>
    <x v="495"/>
    <x v="471"/>
    <x v="243"/>
    <x v="61"/>
    <x v="58"/>
    <x v="477"/>
    <x v="4"/>
    <x v="1"/>
    <x v="1"/>
    <x v="2"/>
    <x v="0"/>
    <x v="10"/>
    <x v="332"/>
    <x v="1"/>
    <x v="1"/>
    <x v="1"/>
    <x v="1"/>
    <x v="1"/>
    <x v="1"/>
    <x v="1"/>
    <x v="1"/>
    <x v="1"/>
    <x v="1"/>
    <x v="15"/>
  </r>
  <r>
    <x v="32"/>
    <x v="32"/>
    <x v="18"/>
    <x v="0"/>
    <x v="18"/>
    <x v="16"/>
    <x v="16"/>
    <x v="16"/>
    <x v="16"/>
    <x v="0"/>
    <x v="496"/>
    <x v="472"/>
    <x v="244"/>
    <x v="129"/>
    <x v="29"/>
    <x v="478"/>
    <x v="0"/>
    <x v="1"/>
    <x v="0"/>
    <x v="0"/>
    <x v="0"/>
    <x v="1"/>
    <x v="1"/>
    <x v="8"/>
    <x v="154"/>
    <x v="1"/>
    <x v="1"/>
    <x v="2"/>
    <x v="2"/>
    <x v="2"/>
    <x v="1"/>
    <x v="288"/>
    <x v="1"/>
    <x v="17"/>
  </r>
  <r>
    <x v="32"/>
    <x v="33"/>
    <x v="21"/>
    <x v="0"/>
    <x v="21"/>
    <x v="19"/>
    <x v="19"/>
    <x v="19"/>
    <x v="19"/>
    <x v="0"/>
    <x v="497"/>
    <x v="473"/>
    <x v="205"/>
    <x v="88"/>
    <x v="9"/>
    <x v="479"/>
    <x v="3"/>
    <x v="1"/>
    <x v="3"/>
    <x v="2"/>
    <x v="0"/>
    <x v="14"/>
    <x v="333"/>
    <x v="4"/>
    <x v="199"/>
    <x v="0"/>
    <x v="1"/>
    <x v="4"/>
    <x v="4"/>
    <x v="4"/>
    <x v="1"/>
    <x v="289"/>
    <x v="1"/>
    <x v="20"/>
  </r>
  <r>
    <x v="33"/>
    <x v="19"/>
    <x v="1"/>
    <x v="0"/>
    <x v="1"/>
    <x v="1"/>
    <x v="1"/>
    <x v="1"/>
    <x v="1"/>
    <x v="0"/>
    <x v="498"/>
    <x v="474"/>
    <x v="93"/>
    <x v="342"/>
    <x v="93"/>
    <x v="480"/>
    <x v="0"/>
    <x v="0"/>
    <x v="0"/>
    <x v="2"/>
    <x v="0"/>
    <x v="4"/>
    <x v="334"/>
    <x v="0"/>
    <x v="200"/>
    <x v="1"/>
    <x v="1"/>
    <x v="0"/>
    <x v="22"/>
    <x v="0"/>
    <x v="7"/>
    <x v="290"/>
    <x v="177"/>
    <x v="1"/>
  </r>
  <r>
    <x v="33"/>
    <x v="20"/>
    <x v="2"/>
    <x v="0"/>
    <x v="2"/>
    <x v="2"/>
    <x v="2"/>
    <x v="2"/>
    <x v="2"/>
    <x v="0"/>
    <x v="499"/>
    <x v="475"/>
    <x v="245"/>
    <x v="343"/>
    <x v="73"/>
    <x v="481"/>
    <x v="5"/>
    <x v="0"/>
    <x v="1"/>
    <x v="1"/>
    <x v="1"/>
    <x v="11"/>
    <x v="335"/>
    <x v="15"/>
    <x v="166"/>
    <x v="0"/>
    <x v="1"/>
    <x v="11"/>
    <x v="7"/>
    <x v="10"/>
    <x v="0"/>
    <x v="291"/>
    <x v="178"/>
    <x v="2"/>
  </r>
  <r>
    <x v="33"/>
    <x v="21"/>
    <x v="3"/>
    <x v="0"/>
    <x v="3"/>
    <x v="3"/>
    <x v="3"/>
    <x v="3"/>
    <x v="3"/>
    <x v="0"/>
    <x v="500"/>
    <x v="476"/>
    <x v="246"/>
    <x v="148"/>
    <x v="33"/>
    <x v="482"/>
    <x v="2"/>
    <x v="6"/>
    <x v="1"/>
    <x v="4"/>
    <x v="0"/>
    <x v="13"/>
    <x v="336"/>
    <x v="11"/>
    <x v="201"/>
    <x v="6"/>
    <x v="1"/>
    <x v="10"/>
    <x v="25"/>
    <x v="5"/>
    <x v="2"/>
    <x v="292"/>
    <x v="179"/>
    <x v="3"/>
  </r>
  <r>
    <x v="33"/>
    <x v="25"/>
    <x v="6"/>
    <x v="0"/>
    <x v="6"/>
    <x v="5"/>
    <x v="5"/>
    <x v="5"/>
    <x v="5"/>
    <x v="0"/>
    <x v="501"/>
    <x v="477"/>
    <x v="174"/>
    <x v="277"/>
    <x v="46"/>
    <x v="483"/>
    <x v="2"/>
    <x v="1"/>
    <x v="1"/>
    <x v="2"/>
    <x v="0"/>
    <x v="5"/>
    <x v="337"/>
    <x v="4"/>
    <x v="171"/>
    <x v="2"/>
    <x v="1"/>
    <x v="1"/>
    <x v="1"/>
    <x v="1"/>
    <x v="1"/>
    <x v="1"/>
    <x v="1"/>
    <x v="6"/>
  </r>
  <r>
    <x v="33"/>
    <x v="26"/>
    <x v="7"/>
    <x v="0"/>
    <x v="7"/>
    <x v="6"/>
    <x v="6"/>
    <x v="6"/>
    <x v="6"/>
    <x v="0"/>
    <x v="502"/>
    <x v="478"/>
    <x v="57"/>
    <x v="344"/>
    <x v="26"/>
    <x v="484"/>
    <x v="2"/>
    <x v="1"/>
    <x v="0"/>
    <x v="0"/>
    <x v="0"/>
    <x v="4"/>
    <x v="338"/>
    <x v="1"/>
    <x v="1"/>
    <x v="1"/>
    <x v="0"/>
    <x v="1"/>
    <x v="1"/>
    <x v="1"/>
    <x v="1"/>
    <x v="1"/>
    <x v="1"/>
    <x v="7"/>
  </r>
  <r>
    <x v="33"/>
    <x v="27"/>
    <x v="10"/>
    <x v="0"/>
    <x v="10"/>
    <x v="9"/>
    <x v="9"/>
    <x v="9"/>
    <x v="9"/>
    <x v="0"/>
    <x v="503"/>
    <x v="479"/>
    <x v="247"/>
    <x v="117"/>
    <x v="72"/>
    <x v="17"/>
    <x v="0"/>
    <x v="1"/>
    <x v="0"/>
    <x v="0"/>
    <x v="0"/>
    <x v="1"/>
    <x v="1"/>
    <x v="4"/>
    <x v="45"/>
    <x v="1"/>
    <x v="1"/>
    <x v="4"/>
    <x v="4"/>
    <x v="4"/>
    <x v="1"/>
    <x v="293"/>
    <x v="1"/>
    <x v="10"/>
  </r>
  <r>
    <x v="33"/>
    <x v="28"/>
    <x v="12"/>
    <x v="0"/>
    <x v="12"/>
    <x v="11"/>
    <x v="11"/>
    <x v="11"/>
    <x v="11"/>
    <x v="0"/>
    <x v="504"/>
    <x v="480"/>
    <x v="26"/>
    <x v="345"/>
    <x v="72"/>
    <x v="485"/>
    <x v="0"/>
    <x v="1"/>
    <x v="0"/>
    <x v="0"/>
    <x v="0"/>
    <x v="1"/>
    <x v="1"/>
    <x v="4"/>
    <x v="102"/>
    <x v="1"/>
    <x v="1"/>
    <x v="4"/>
    <x v="4"/>
    <x v="4"/>
    <x v="1"/>
    <x v="294"/>
    <x v="1"/>
    <x v="12"/>
  </r>
  <r>
    <x v="33"/>
    <x v="29"/>
    <x v="13"/>
    <x v="0"/>
    <x v="13"/>
    <x v="12"/>
    <x v="12"/>
    <x v="12"/>
    <x v="12"/>
    <x v="0"/>
    <x v="505"/>
    <x v="481"/>
    <x v="19"/>
    <x v="123"/>
    <x v="23"/>
    <x v="486"/>
    <x v="0"/>
    <x v="1"/>
    <x v="0"/>
    <x v="0"/>
    <x v="0"/>
    <x v="1"/>
    <x v="1"/>
    <x v="1"/>
    <x v="1"/>
    <x v="5"/>
    <x v="1"/>
    <x v="1"/>
    <x v="1"/>
    <x v="1"/>
    <x v="1"/>
    <x v="1"/>
    <x v="1"/>
    <x v="13"/>
  </r>
  <r>
    <x v="33"/>
    <x v="30"/>
    <x v="14"/>
    <x v="0"/>
    <x v="14"/>
    <x v="13"/>
    <x v="13"/>
    <x v="13"/>
    <x v="13"/>
    <x v="0"/>
    <x v="506"/>
    <x v="482"/>
    <x v="248"/>
    <x v="346"/>
    <x v="62"/>
    <x v="487"/>
    <x v="3"/>
    <x v="1"/>
    <x v="0"/>
    <x v="0"/>
    <x v="0"/>
    <x v="5"/>
    <x v="339"/>
    <x v="4"/>
    <x v="202"/>
    <x v="1"/>
    <x v="9"/>
    <x v="4"/>
    <x v="4"/>
    <x v="4"/>
    <x v="1"/>
    <x v="295"/>
    <x v="1"/>
    <x v="14"/>
  </r>
  <r>
    <x v="33"/>
    <x v="31"/>
    <x v="15"/>
    <x v="0"/>
    <x v="15"/>
    <x v="14"/>
    <x v="14"/>
    <x v="14"/>
    <x v="14"/>
    <x v="0"/>
    <x v="507"/>
    <x v="483"/>
    <x v="90"/>
    <x v="315"/>
    <x v="39"/>
    <x v="488"/>
    <x v="5"/>
    <x v="1"/>
    <x v="1"/>
    <x v="2"/>
    <x v="0"/>
    <x v="3"/>
    <x v="340"/>
    <x v="8"/>
    <x v="71"/>
    <x v="1"/>
    <x v="1"/>
    <x v="7"/>
    <x v="15"/>
    <x v="9"/>
    <x v="4"/>
    <x v="296"/>
    <x v="180"/>
    <x v="15"/>
  </r>
  <r>
    <x v="33"/>
    <x v="32"/>
    <x v="18"/>
    <x v="0"/>
    <x v="18"/>
    <x v="16"/>
    <x v="16"/>
    <x v="16"/>
    <x v="16"/>
    <x v="0"/>
    <x v="508"/>
    <x v="484"/>
    <x v="190"/>
    <x v="227"/>
    <x v="17"/>
    <x v="489"/>
    <x v="2"/>
    <x v="2"/>
    <x v="1"/>
    <x v="0"/>
    <x v="0"/>
    <x v="7"/>
    <x v="27"/>
    <x v="1"/>
    <x v="1"/>
    <x v="1"/>
    <x v="1"/>
    <x v="1"/>
    <x v="1"/>
    <x v="1"/>
    <x v="1"/>
    <x v="1"/>
    <x v="1"/>
    <x v="17"/>
  </r>
  <r>
    <x v="33"/>
    <x v="33"/>
    <x v="21"/>
    <x v="0"/>
    <x v="21"/>
    <x v="19"/>
    <x v="19"/>
    <x v="19"/>
    <x v="19"/>
    <x v="0"/>
    <x v="509"/>
    <x v="485"/>
    <x v="249"/>
    <x v="18"/>
    <x v="51"/>
    <x v="490"/>
    <x v="4"/>
    <x v="1"/>
    <x v="0"/>
    <x v="2"/>
    <x v="0"/>
    <x v="5"/>
    <x v="341"/>
    <x v="4"/>
    <x v="15"/>
    <x v="2"/>
    <x v="1"/>
    <x v="2"/>
    <x v="2"/>
    <x v="2"/>
    <x v="1"/>
    <x v="297"/>
    <x v="1"/>
    <x v="20"/>
  </r>
  <r>
    <x v="34"/>
    <x v="19"/>
    <x v="1"/>
    <x v="0"/>
    <x v="1"/>
    <x v="1"/>
    <x v="1"/>
    <x v="1"/>
    <x v="1"/>
    <x v="0"/>
    <x v="510"/>
    <x v="486"/>
    <x v="178"/>
    <x v="347"/>
    <x v="96"/>
    <x v="491"/>
    <x v="0"/>
    <x v="1"/>
    <x v="0"/>
    <x v="2"/>
    <x v="0"/>
    <x v="0"/>
    <x v="342"/>
    <x v="8"/>
    <x v="203"/>
    <x v="1"/>
    <x v="1"/>
    <x v="11"/>
    <x v="26"/>
    <x v="10"/>
    <x v="5"/>
    <x v="298"/>
    <x v="181"/>
    <x v="1"/>
  </r>
  <r>
    <x v="34"/>
    <x v="20"/>
    <x v="2"/>
    <x v="0"/>
    <x v="2"/>
    <x v="2"/>
    <x v="2"/>
    <x v="2"/>
    <x v="2"/>
    <x v="0"/>
    <x v="511"/>
    <x v="487"/>
    <x v="162"/>
    <x v="345"/>
    <x v="51"/>
    <x v="492"/>
    <x v="0"/>
    <x v="0"/>
    <x v="1"/>
    <x v="0"/>
    <x v="0"/>
    <x v="4"/>
    <x v="343"/>
    <x v="2"/>
    <x v="178"/>
    <x v="2"/>
    <x v="1"/>
    <x v="7"/>
    <x v="8"/>
    <x v="9"/>
    <x v="4"/>
    <x v="299"/>
    <x v="182"/>
    <x v="2"/>
  </r>
  <r>
    <x v="34"/>
    <x v="21"/>
    <x v="3"/>
    <x v="0"/>
    <x v="3"/>
    <x v="3"/>
    <x v="3"/>
    <x v="3"/>
    <x v="3"/>
    <x v="0"/>
    <x v="512"/>
    <x v="488"/>
    <x v="146"/>
    <x v="15"/>
    <x v="62"/>
    <x v="493"/>
    <x v="4"/>
    <x v="4"/>
    <x v="2"/>
    <x v="6"/>
    <x v="0"/>
    <x v="15"/>
    <x v="344"/>
    <x v="7"/>
    <x v="30"/>
    <x v="2"/>
    <x v="3"/>
    <x v="0"/>
    <x v="0"/>
    <x v="0"/>
    <x v="0"/>
    <x v="300"/>
    <x v="183"/>
    <x v="3"/>
  </r>
  <r>
    <x v="34"/>
    <x v="25"/>
    <x v="6"/>
    <x v="0"/>
    <x v="6"/>
    <x v="5"/>
    <x v="5"/>
    <x v="5"/>
    <x v="5"/>
    <x v="0"/>
    <x v="513"/>
    <x v="489"/>
    <x v="127"/>
    <x v="348"/>
    <x v="39"/>
    <x v="494"/>
    <x v="2"/>
    <x v="1"/>
    <x v="0"/>
    <x v="2"/>
    <x v="0"/>
    <x v="8"/>
    <x v="192"/>
    <x v="1"/>
    <x v="1"/>
    <x v="1"/>
    <x v="1"/>
    <x v="4"/>
    <x v="13"/>
    <x v="4"/>
    <x v="4"/>
    <x v="301"/>
    <x v="184"/>
    <x v="6"/>
  </r>
  <r>
    <x v="34"/>
    <x v="26"/>
    <x v="7"/>
    <x v="0"/>
    <x v="7"/>
    <x v="6"/>
    <x v="6"/>
    <x v="6"/>
    <x v="6"/>
    <x v="0"/>
    <x v="514"/>
    <x v="490"/>
    <x v="109"/>
    <x v="349"/>
    <x v="9"/>
    <x v="495"/>
    <x v="1"/>
    <x v="1"/>
    <x v="0"/>
    <x v="2"/>
    <x v="0"/>
    <x v="4"/>
    <x v="345"/>
    <x v="1"/>
    <x v="1"/>
    <x v="1"/>
    <x v="1"/>
    <x v="1"/>
    <x v="1"/>
    <x v="1"/>
    <x v="1"/>
    <x v="1"/>
    <x v="1"/>
    <x v="7"/>
  </r>
  <r>
    <x v="34"/>
    <x v="27"/>
    <x v="10"/>
    <x v="0"/>
    <x v="10"/>
    <x v="9"/>
    <x v="9"/>
    <x v="9"/>
    <x v="9"/>
    <x v="0"/>
    <x v="515"/>
    <x v="491"/>
    <x v="62"/>
    <x v="303"/>
    <x v="72"/>
    <x v="496"/>
    <x v="1"/>
    <x v="1"/>
    <x v="1"/>
    <x v="0"/>
    <x v="0"/>
    <x v="4"/>
    <x v="346"/>
    <x v="4"/>
    <x v="39"/>
    <x v="1"/>
    <x v="1"/>
    <x v="4"/>
    <x v="4"/>
    <x v="4"/>
    <x v="1"/>
    <x v="302"/>
    <x v="1"/>
    <x v="10"/>
  </r>
  <r>
    <x v="34"/>
    <x v="28"/>
    <x v="12"/>
    <x v="0"/>
    <x v="12"/>
    <x v="11"/>
    <x v="11"/>
    <x v="11"/>
    <x v="11"/>
    <x v="0"/>
    <x v="516"/>
    <x v="492"/>
    <x v="74"/>
    <x v="220"/>
    <x v="9"/>
    <x v="497"/>
    <x v="0"/>
    <x v="1"/>
    <x v="0"/>
    <x v="0"/>
    <x v="0"/>
    <x v="1"/>
    <x v="1"/>
    <x v="1"/>
    <x v="1"/>
    <x v="2"/>
    <x v="1"/>
    <x v="1"/>
    <x v="1"/>
    <x v="1"/>
    <x v="1"/>
    <x v="1"/>
    <x v="1"/>
    <x v="12"/>
  </r>
  <r>
    <x v="34"/>
    <x v="29"/>
    <x v="13"/>
    <x v="0"/>
    <x v="13"/>
    <x v="12"/>
    <x v="12"/>
    <x v="12"/>
    <x v="12"/>
    <x v="0"/>
    <x v="517"/>
    <x v="493"/>
    <x v="108"/>
    <x v="350"/>
    <x v="17"/>
    <x v="498"/>
    <x v="0"/>
    <x v="1"/>
    <x v="0"/>
    <x v="2"/>
    <x v="0"/>
    <x v="0"/>
    <x v="347"/>
    <x v="1"/>
    <x v="1"/>
    <x v="1"/>
    <x v="1"/>
    <x v="1"/>
    <x v="1"/>
    <x v="1"/>
    <x v="1"/>
    <x v="1"/>
    <x v="1"/>
    <x v="13"/>
  </r>
  <r>
    <x v="34"/>
    <x v="30"/>
    <x v="14"/>
    <x v="0"/>
    <x v="14"/>
    <x v="13"/>
    <x v="13"/>
    <x v="13"/>
    <x v="13"/>
    <x v="0"/>
    <x v="518"/>
    <x v="494"/>
    <x v="195"/>
    <x v="181"/>
    <x v="41"/>
    <x v="499"/>
    <x v="1"/>
    <x v="1"/>
    <x v="0"/>
    <x v="4"/>
    <x v="0"/>
    <x v="8"/>
    <x v="348"/>
    <x v="2"/>
    <x v="204"/>
    <x v="1"/>
    <x v="1"/>
    <x v="7"/>
    <x v="15"/>
    <x v="9"/>
    <x v="1"/>
    <x v="303"/>
    <x v="1"/>
    <x v="14"/>
  </r>
  <r>
    <x v="34"/>
    <x v="31"/>
    <x v="15"/>
    <x v="0"/>
    <x v="15"/>
    <x v="14"/>
    <x v="14"/>
    <x v="14"/>
    <x v="14"/>
    <x v="0"/>
    <x v="519"/>
    <x v="495"/>
    <x v="250"/>
    <x v="127"/>
    <x v="58"/>
    <x v="500"/>
    <x v="4"/>
    <x v="0"/>
    <x v="0"/>
    <x v="2"/>
    <x v="1"/>
    <x v="7"/>
    <x v="349"/>
    <x v="4"/>
    <x v="168"/>
    <x v="3"/>
    <x v="1"/>
    <x v="2"/>
    <x v="12"/>
    <x v="2"/>
    <x v="4"/>
    <x v="304"/>
    <x v="185"/>
    <x v="15"/>
  </r>
  <r>
    <x v="34"/>
    <x v="32"/>
    <x v="18"/>
    <x v="0"/>
    <x v="18"/>
    <x v="16"/>
    <x v="16"/>
    <x v="16"/>
    <x v="16"/>
    <x v="0"/>
    <x v="520"/>
    <x v="496"/>
    <x v="251"/>
    <x v="104"/>
    <x v="15"/>
    <x v="501"/>
    <x v="1"/>
    <x v="0"/>
    <x v="0"/>
    <x v="2"/>
    <x v="2"/>
    <x v="10"/>
    <x v="350"/>
    <x v="2"/>
    <x v="18"/>
    <x v="1"/>
    <x v="0"/>
    <x v="2"/>
    <x v="12"/>
    <x v="2"/>
    <x v="4"/>
    <x v="305"/>
    <x v="186"/>
    <x v="17"/>
  </r>
  <r>
    <x v="34"/>
    <x v="33"/>
    <x v="21"/>
    <x v="0"/>
    <x v="21"/>
    <x v="19"/>
    <x v="19"/>
    <x v="19"/>
    <x v="19"/>
    <x v="0"/>
    <x v="521"/>
    <x v="497"/>
    <x v="147"/>
    <x v="315"/>
    <x v="51"/>
    <x v="502"/>
    <x v="1"/>
    <x v="1"/>
    <x v="2"/>
    <x v="0"/>
    <x v="0"/>
    <x v="8"/>
    <x v="351"/>
    <x v="8"/>
    <x v="119"/>
    <x v="0"/>
    <x v="1"/>
    <x v="2"/>
    <x v="2"/>
    <x v="2"/>
    <x v="1"/>
    <x v="306"/>
    <x v="1"/>
    <x v="20"/>
  </r>
  <r>
    <x v="35"/>
    <x v="19"/>
    <x v="1"/>
    <x v="0"/>
    <x v="1"/>
    <x v="1"/>
    <x v="1"/>
    <x v="1"/>
    <x v="1"/>
    <x v="0"/>
    <x v="522"/>
    <x v="498"/>
    <x v="13"/>
    <x v="351"/>
    <x v="50"/>
    <x v="503"/>
    <x v="1"/>
    <x v="3"/>
    <x v="0"/>
    <x v="0"/>
    <x v="0"/>
    <x v="8"/>
    <x v="352"/>
    <x v="8"/>
    <x v="205"/>
    <x v="1"/>
    <x v="1"/>
    <x v="4"/>
    <x v="15"/>
    <x v="4"/>
    <x v="4"/>
    <x v="307"/>
    <x v="187"/>
    <x v="1"/>
  </r>
  <r>
    <x v="35"/>
    <x v="20"/>
    <x v="2"/>
    <x v="0"/>
    <x v="2"/>
    <x v="2"/>
    <x v="2"/>
    <x v="2"/>
    <x v="2"/>
    <x v="0"/>
    <x v="523"/>
    <x v="499"/>
    <x v="45"/>
    <x v="24"/>
    <x v="51"/>
    <x v="86"/>
    <x v="2"/>
    <x v="4"/>
    <x v="1"/>
    <x v="0"/>
    <x v="0"/>
    <x v="3"/>
    <x v="353"/>
    <x v="8"/>
    <x v="77"/>
    <x v="1"/>
    <x v="1"/>
    <x v="4"/>
    <x v="4"/>
    <x v="4"/>
    <x v="1"/>
    <x v="308"/>
    <x v="1"/>
    <x v="2"/>
  </r>
  <r>
    <x v="35"/>
    <x v="21"/>
    <x v="3"/>
    <x v="0"/>
    <x v="3"/>
    <x v="3"/>
    <x v="3"/>
    <x v="3"/>
    <x v="3"/>
    <x v="0"/>
    <x v="524"/>
    <x v="500"/>
    <x v="251"/>
    <x v="337"/>
    <x v="51"/>
    <x v="155"/>
    <x v="2"/>
    <x v="3"/>
    <x v="1"/>
    <x v="0"/>
    <x v="0"/>
    <x v="10"/>
    <x v="354"/>
    <x v="8"/>
    <x v="206"/>
    <x v="1"/>
    <x v="3"/>
    <x v="2"/>
    <x v="2"/>
    <x v="2"/>
    <x v="1"/>
    <x v="309"/>
    <x v="1"/>
    <x v="3"/>
  </r>
  <r>
    <x v="35"/>
    <x v="25"/>
    <x v="6"/>
    <x v="0"/>
    <x v="6"/>
    <x v="5"/>
    <x v="5"/>
    <x v="5"/>
    <x v="5"/>
    <x v="0"/>
    <x v="525"/>
    <x v="501"/>
    <x v="56"/>
    <x v="24"/>
    <x v="29"/>
    <x v="504"/>
    <x v="0"/>
    <x v="1"/>
    <x v="0"/>
    <x v="0"/>
    <x v="0"/>
    <x v="1"/>
    <x v="1"/>
    <x v="4"/>
    <x v="207"/>
    <x v="1"/>
    <x v="1"/>
    <x v="4"/>
    <x v="4"/>
    <x v="4"/>
    <x v="4"/>
    <x v="310"/>
    <x v="188"/>
    <x v="6"/>
  </r>
  <r>
    <x v="35"/>
    <x v="26"/>
    <x v="7"/>
    <x v="0"/>
    <x v="7"/>
    <x v="6"/>
    <x v="6"/>
    <x v="6"/>
    <x v="6"/>
    <x v="0"/>
    <x v="526"/>
    <x v="502"/>
    <x v="81"/>
    <x v="352"/>
    <x v="2"/>
    <x v="505"/>
    <x v="1"/>
    <x v="1"/>
    <x v="0"/>
    <x v="0"/>
    <x v="0"/>
    <x v="0"/>
    <x v="355"/>
    <x v="4"/>
    <x v="203"/>
    <x v="1"/>
    <x v="1"/>
    <x v="4"/>
    <x v="15"/>
    <x v="4"/>
    <x v="4"/>
    <x v="311"/>
    <x v="189"/>
    <x v="7"/>
  </r>
  <r>
    <x v="35"/>
    <x v="27"/>
    <x v="10"/>
    <x v="0"/>
    <x v="10"/>
    <x v="9"/>
    <x v="9"/>
    <x v="9"/>
    <x v="9"/>
    <x v="0"/>
    <x v="527"/>
    <x v="503"/>
    <x v="44"/>
    <x v="321"/>
    <x v="72"/>
    <x v="335"/>
    <x v="1"/>
    <x v="1"/>
    <x v="1"/>
    <x v="0"/>
    <x v="0"/>
    <x v="4"/>
    <x v="354"/>
    <x v="4"/>
    <x v="208"/>
    <x v="1"/>
    <x v="1"/>
    <x v="4"/>
    <x v="12"/>
    <x v="4"/>
    <x v="4"/>
    <x v="312"/>
    <x v="190"/>
    <x v="10"/>
  </r>
  <r>
    <x v="35"/>
    <x v="28"/>
    <x v="12"/>
    <x v="0"/>
    <x v="12"/>
    <x v="11"/>
    <x v="11"/>
    <x v="11"/>
    <x v="11"/>
    <x v="0"/>
    <x v="528"/>
    <x v="504"/>
    <x v="69"/>
    <x v="210"/>
    <x v="2"/>
    <x v="506"/>
    <x v="1"/>
    <x v="1"/>
    <x v="0"/>
    <x v="0"/>
    <x v="0"/>
    <x v="0"/>
    <x v="356"/>
    <x v="1"/>
    <x v="1"/>
    <x v="1"/>
    <x v="2"/>
    <x v="1"/>
    <x v="1"/>
    <x v="1"/>
    <x v="1"/>
    <x v="1"/>
    <x v="1"/>
    <x v="12"/>
  </r>
  <r>
    <x v="35"/>
    <x v="29"/>
    <x v="13"/>
    <x v="0"/>
    <x v="13"/>
    <x v="12"/>
    <x v="12"/>
    <x v="12"/>
    <x v="12"/>
    <x v="0"/>
    <x v="529"/>
    <x v="72"/>
    <x v="252"/>
    <x v="278"/>
    <x v="23"/>
    <x v="507"/>
    <x v="1"/>
    <x v="1"/>
    <x v="0"/>
    <x v="0"/>
    <x v="0"/>
    <x v="0"/>
    <x v="357"/>
    <x v="4"/>
    <x v="209"/>
    <x v="1"/>
    <x v="0"/>
    <x v="4"/>
    <x v="4"/>
    <x v="4"/>
    <x v="1"/>
    <x v="313"/>
    <x v="1"/>
    <x v="13"/>
  </r>
  <r>
    <x v="35"/>
    <x v="30"/>
    <x v="14"/>
    <x v="0"/>
    <x v="14"/>
    <x v="13"/>
    <x v="13"/>
    <x v="13"/>
    <x v="13"/>
    <x v="0"/>
    <x v="530"/>
    <x v="505"/>
    <x v="253"/>
    <x v="189"/>
    <x v="41"/>
    <x v="508"/>
    <x v="2"/>
    <x v="1"/>
    <x v="0"/>
    <x v="4"/>
    <x v="0"/>
    <x v="5"/>
    <x v="358"/>
    <x v="8"/>
    <x v="83"/>
    <x v="8"/>
    <x v="5"/>
    <x v="7"/>
    <x v="12"/>
    <x v="9"/>
    <x v="4"/>
    <x v="314"/>
    <x v="191"/>
    <x v="14"/>
  </r>
  <r>
    <x v="35"/>
    <x v="31"/>
    <x v="15"/>
    <x v="0"/>
    <x v="15"/>
    <x v="14"/>
    <x v="14"/>
    <x v="14"/>
    <x v="14"/>
    <x v="0"/>
    <x v="531"/>
    <x v="506"/>
    <x v="254"/>
    <x v="275"/>
    <x v="29"/>
    <x v="509"/>
    <x v="3"/>
    <x v="2"/>
    <x v="2"/>
    <x v="3"/>
    <x v="0"/>
    <x v="11"/>
    <x v="99"/>
    <x v="2"/>
    <x v="174"/>
    <x v="1"/>
    <x v="0"/>
    <x v="0"/>
    <x v="6"/>
    <x v="0"/>
    <x v="7"/>
    <x v="315"/>
    <x v="192"/>
    <x v="15"/>
  </r>
  <r>
    <x v="35"/>
    <x v="32"/>
    <x v="18"/>
    <x v="0"/>
    <x v="18"/>
    <x v="16"/>
    <x v="16"/>
    <x v="16"/>
    <x v="16"/>
    <x v="0"/>
    <x v="532"/>
    <x v="507"/>
    <x v="255"/>
    <x v="249"/>
    <x v="24"/>
    <x v="510"/>
    <x v="4"/>
    <x v="1"/>
    <x v="2"/>
    <x v="0"/>
    <x v="0"/>
    <x v="10"/>
    <x v="359"/>
    <x v="8"/>
    <x v="210"/>
    <x v="2"/>
    <x v="1"/>
    <x v="2"/>
    <x v="13"/>
    <x v="2"/>
    <x v="4"/>
    <x v="316"/>
    <x v="193"/>
    <x v="17"/>
  </r>
  <r>
    <x v="35"/>
    <x v="33"/>
    <x v="21"/>
    <x v="0"/>
    <x v="21"/>
    <x v="19"/>
    <x v="19"/>
    <x v="19"/>
    <x v="19"/>
    <x v="0"/>
    <x v="533"/>
    <x v="508"/>
    <x v="171"/>
    <x v="330"/>
    <x v="51"/>
    <x v="17"/>
    <x v="2"/>
    <x v="1"/>
    <x v="0"/>
    <x v="0"/>
    <x v="0"/>
    <x v="4"/>
    <x v="360"/>
    <x v="1"/>
    <x v="1"/>
    <x v="1"/>
    <x v="2"/>
    <x v="1"/>
    <x v="1"/>
    <x v="1"/>
    <x v="1"/>
    <x v="1"/>
    <x v="1"/>
    <x v="20"/>
  </r>
  <r>
    <x v="35"/>
    <x v="36"/>
    <x v="24"/>
    <x v="0"/>
    <x v="24"/>
    <x v="22"/>
    <x v="22"/>
    <x v="22"/>
    <x v="22"/>
    <x v="0"/>
    <x v="34"/>
    <x v="509"/>
    <x v="4"/>
    <x v="19"/>
    <x v="27"/>
    <x v="511"/>
    <x v="0"/>
    <x v="1"/>
    <x v="0"/>
    <x v="0"/>
    <x v="0"/>
    <x v="1"/>
    <x v="1"/>
    <x v="1"/>
    <x v="1"/>
    <x v="1"/>
    <x v="1"/>
    <x v="1"/>
    <x v="1"/>
    <x v="1"/>
    <x v="1"/>
    <x v="1"/>
    <x v="1"/>
    <x v="23"/>
  </r>
  <r>
    <x v="35"/>
    <x v="37"/>
    <x v="25"/>
    <x v="0"/>
    <x v="25"/>
    <x v="23"/>
    <x v="23"/>
    <x v="23"/>
    <x v="23"/>
    <x v="0"/>
    <x v="7"/>
    <x v="4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4"/>
  </r>
  <r>
    <x v="36"/>
    <x v="19"/>
    <x v="1"/>
    <x v="0"/>
    <x v="1"/>
    <x v="1"/>
    <x v="1"/>
    <x v="1"/>
    <x v="1"/>
    <x v="0"/>
    <x v="534"/>
    <x v="510"/>
    <x v="57"/>
    <x v="353"/>
    <x v="76"/>
    <x v="512"/>
    <x v="0"/>
    <x v="0"/>
    <x v="0"/>
    <x v="0"/>
    <x v="0"/>
    <x v="0"/>
    <x v="361"/>
    <x v="15"/>
    <x v="211"/>
    <x v="0"/>
    <x v="1"/>
    <x v="9"/>
    <x v="7"/>
    <x v="7"/>
    <x v="4"/>
    <x v="317"/>
    <x v="194"/>
    <x v="1"/>
  </r>
  <r>
    <x v="36"/>
    <x v="20"/>
    <x v="2"/>
    <x v="0"/>
    <x v="2"/>
    <x v="2"/>
    <x v="2"/>
    <x v="2"/>
    <x v="2"/>
    <x v="0"/>
    <x v="535"/>
    <x v="178"/>
    <x v="44"/>
    <x v="168"/>
    <x v="51"/>
    <x v="513"/>
    <x v="4"/>
    <x v="1"/>
    <x v="0"/>
    <x v="0"/>
    <x v="0"/>
    <x v="8"/>
    <x v="175"/>
    <x v="1"/>
    <x v="1"/>
    <x v="2"/>
    <x v="1"/>
    <x v="1"/>
    <x v="1"/>
    <x v="1"/>
    <x v="1"/>
    <x v="1"/>
    <x v="1"/>
    <x v="2"/>
  </r>
  <r>
    <x v="36"/>
    <x v="21"/>
    <x v="3"/>
    <x v="0"/>
    <x v="3"/>
    <x v="3"/>
    <x v="3"/>
    <x v="3"/>
    <x v="3"/>
    <x v="0"/>
    <x v="536"/>
    <x v="511"/>
    <x v="172"/>
    <x v="354"/>
    <x v="72"/>
    <x v="514"/>
    <x v="1"/>
    <x v="0"/>
    <x v="0"/>
    <x v="0"/>
    <x v="1"/>
    <x v="8"/>
    <x v="362"/>
    <x v="2"/>
    <x v="212"/>
    <x v="0"/>
    <x v="0"/>
    <x v="11"/>
    <x v="18"/>
    <x v="10"/>
    <x v="7"/>
    <x v="318"/>
    <x v="195"/>
    <x v="3"/>
  </r>
  <r>
    <x v="36"/>
    <x v="25"/>
    <x v="6"/>
    <x v="0"/>
    <x v="6"/>
    <x v="5"/>
    <x v="5"/>
    <x v="5"/>
    <x v="5"/>
    <x v="0"/>
    <x v="537"/>
    <x v="512"/>
    <x v="145"/>
    <x v="345"/>
    <x v="46"/>
    <x v="515"/>
    <x v="0"/>
    <x v="1"/>
    <x v="0"/>
    <x v="2"/>
    <x v="0"/>
    <x v="0"/>
    <x v="363"/>
    <x v="8"/>
    <x v="139"/>
    <x v="1"/>
    <x v="1"/>
    <x v="4"/>
    <x v="6"/>
    <x v="4"/>
    <x v="4"/>
    <x v="319"/>
    <x v="196"/>
    <x v="6"/>
  </r>
  <r>
    <x v="36"/>
    <x v="26"/>
    <x v="7"/>
    <x v="0"/>
    <x v="7"/>
    <x v="6"/>
    <x v="6"/>
    <x v="6"/>
    <x v="6"/>
    <x v="0"/>
    <x v="538"/>
    <x v="513"/>
    <x v="33"/>
    <x v="355"/>
    <x v="72"/>
    <x v="516"/>
    <x v="1"/>
    <x v="1"/>
    <x v="0"/>
    <x v="4"/>
    <x v="0"/>
    <x v="8"/>
    <x v="364"/>
    <x v="1"/>
    <x v="1"/>
    <x v="1"/>
    <x v="1"/>
    <x v="2"/>
    <x v="2"/>
    <x v="2"/>
    <x v="4"/>
    <x v="320"/>
    <x v="197"/>
    <x v="7"/>
  </r>
  <r>
    <x v="36"/>
    <x v="27"/>
    <x v="10"/>
    <x v="0"/>
    <x v="10"/>
    <x v="9"/>
    <x v="9"/>
    <x v="9"/>
    <x v="9"/>
    <x v="0"/>
    <x v="539"/>
    <x v="514"/>
    <x v="100"/>
    <x v="118"/>
    <x v="9"/>
    <x v="517"/>
    <x v="1"/>
    <x v="1"/>
    <x v="0"/>
    <x v="0"/>
    <x v="1"/>
    <x v="4"/>
    <x v="365"/>
    <x v="4"/>
    <x v="205"/>
    <x v="2"/>
    <x v="1"/>
    <x v="4"/>
    <x v="4"/>
    <x v="4"/>
    <x v="1"/>
    <x v="321"/>
    <x v="1"/>
    <x v="10"/>
  </r>
  <r>
    <x v="36"/>
    <x v="28"/>
    <x v="12"/>
    <x v="0"/>
    <x v="12"/>
    <x v="11"/>
    <x v="11"/>
    <x v="11"/>
    <x v="11"/>
    <x v="0"/>
    <x v="540"/>
    <x v="515"/>
    <x v="108"/>
    <x v="337"/>
    <x v="72"/>
    <x v="518"/>
    <x v="0"/>
    <x v="0"/>
    <x v="0"/>
    <x v="0"/>
    <x v="0"/>
    <x v="0"/>
    <x v="366"/>
    <x v="1"/>
    <x v="1"/>
    <x v="2"/>
    <x v="1"/>
    <x v="1"/>
    <x v="1"/>
    <x v="1"/>
    <x v="1"/>
    <x v="1"/>
    <x v="1"/>
    <x v="12"/>
  </r>
  <r>
    <x v="36"/>
    <x v="29"/>
    <x v="13"/>
    <x v="0"/>
    <x v="13"/>
    <x v="12"/>
    <x v="12"/>
    <x v="12"/>
    <x v="12"/>
    <x v="0"/>
    <x v="541"/>
    <x v="516"/>
    <x v="16"/>
    <x v="356"/>
    <x v="15"/>
    <x v="519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36"/>
    <x v="30"/>
    <x v="14"/>
    <x v="0"/>
    <x v="14"/>
    <x v="13"/>
    <x v="13"/>
    <x v="13"/>
    <x v="13"/>
    <x v="0"/>
    <x v="542"/>
    <x v="517"/>
    <x v="126"/>
    <x v="357"/>
    <x v="41"/>
    <x v="520"/>
    <x v="0"/>
    <x v="1"/>
    <x v="0"/>
    <x v="0"/>
    <x v="1"/>
    <x v="0"/>
    <x v="367"/>
    <x v="4"/>
    <x v="83"/>
    <x v="2"/>
    <x v="0"/>
    <x v="4"/>
    <x v="4"/>
    <x v="4"/>
    <x v="1"/>
    <x v="322"/>
    <x v="1"/>
    <x v="14"/>
  </r>
  <r>
    <x v="36"/>
    <x v="31"/>
    <x v="15"/>
    <x v="0"/>
    <x v="15"/>
    <x v="14"/>
    <x v="14"/>
    <x v="14"/>
    <x v="14"/>
    <x v="0"/>
    <x v="543"/>
    <x v="518"/>
    <x v="34"/>
    <x v="23"/>
    <x v="45"/>
    <x v="521"/>
    <x v="0"/>
    <x v="0"/>
    <x v="2"/>
    <x v="2"/>
    <x v="0"/>
    <x v="5"/>
    <x v="368"/>
    <x v="8"/>
    <x v="29"/>
    <x v="0"/>
    <x v="0"/>
    <x v="2"/>
    <x v="12"/>
    <x v="2"/>
    <x v="4"/>
    <x v="323"/>
    <x v="198"/>
    <x v="15"/>
  </r>
  <r>
    <x v="36"/>
    <x v="32"/>
    <x v="18"/>
    <x v="0"/>
    <x v="18"/>
    <x v="16"/>
    <x v="16"/>
    <x v="16"/>
    <x v="16"/>
    <x v="0"/>
    <x v="544"/>
    <x v="519"/>
    <x v="160"/>
    <x v="325"/>
    <x v="58"/>
    <x v="522"/>
    <x v="1"/>
    <x v="1"/>
    <x v="0"/>
    <x v="4"/>
    <x v="0"/>
    <x v="8"/>
    <x v="369"/>
    <x v="15"/>
    <x v="197"/>
    <x v="2"/>
    <x v="0"/>
    <x v="9"/>
    <x v="12"/>
    <x v="7"/>
    <x v="1"/>
    <x v="324"/>
    <x v="1"/>
    <x v="17"/>
  </r>
  <r>
    <x v="36"/>
    <x v="33"/>
    <x v="21"/>
    <x v="0"/>
    <x v="21"/>
    <x v="19"/>
    <x v="19"/>
    <x v="19"/>
    <x v="19"/>
    <x v="0"/>
    <x v="545"/>
    <x v="520"/>
    <x v="222"/>
    <x v="358"/>
    <x v="26"/>
    <x v="523"/>
    <x v="4"/>
    <x v="1"/>
    <x v="1"/>
    <x v="2"/>
    <x v="0"/>
    <x v="10"/>
    <x v="370"/>
    <x v="8"/>
    <x v="208"/>
    <x v="2"/>
    <x v="0"/>
    <x v="2"/>
    <x v="2"/>
    <x v="2"/>
    <x v="1"/>
    <x v="325"/>
    <x v="1"/>
    <x v="20"/>
  </r>
  <r>
    <x v="36"/>
    <x v="38"/>
    <x v="26"/>
    <x v="0"/>
    <x v="26"/>
    <x v="24"/>
    <x v="24"/>
    <x v="24"/>
    <x v="24"/>
    <x v="0"/>
    <x v="546"/>
    <x v="521"/>
    <x v="256"/>
    <x v="114"/>
    <x v="52"/>
    <x v="524"/>
    <x v="1"/>
    <x v="1"/>
    <x v="0"/>
    <x v="0"/>
    <x v="0"/>
    <x v="0"/>
    <x v="371"/>
    <x v="4"/>
    <x v="146"/>
    <x v="3"/>
    <x v="2"/>
    <x v="4"/>
    <x v="4"/>
    <x v="4"/>
    <x v="1"/>
    <x v="326"/>
    <x v="1"/>
    <x v="25"/>
  </r>
  <r>
    <x v="36"/>
    <x v="36"/>
    <x v="24"/>
    <x v="0"/>
    <x v="24"/>
    <x v="22"/>
    <x v="22"/>
    <x v="22"/>
    <x v="22"/>
    <x v="0"/>
    <x v="547"/>
    <x v="522"/>
    <x v="200"/>
    <x v="359"/>
    <x v="73"/>
    <x v="525"/>
    <x v="4"/>
    <x v="0"/>
    <x v="0"/>
    <x v="2"/>
    <x v="0"/>
    <x v="10"/>
    <x v="372"/>
    <x v="7"/>
    <x v="170"/>
    <x v="0"/>
    <x v="0"/>
    <x v="9"/>
    <x v="19"/>
    <x v="7"/>
    <x v="7"/>
    <x v="327"/>
    <x v="199"/>
    <x v="23"/>
  </r>
  <r>
    <x v="36"/>
    <x v="37"/>
    <x v="25"/>
    <x v="0"/>
    <x v="25"/>
    <x v="23"/>
    <x v="23"/>
    <x v="23"/>
    <x v="23"/>
    <x v="0"/>
    <x v="231"/>
    <x v="523"/>
    <x v="86"/>
    <x v="360"/>
    <x v="72"/>
    <x v="240"/>
    <x v="0"/>
    <x v="0"/>
    <x v="0"/>
    <x v="2"/>
    <x v="0"/>
    <x v="4"/>
    <x v="373"/>
    <x v="4"/>
    <x v="175"/>
    <x v="1"/>
    <x v="3"/>
    <x v="2"/>
    <x v="12"/>
    <x v="2"/>
    <x v="4"/>
    <x v="328"/>
    <x v="200"/>
    <x v="24"/>
  </r>
  <r>
    <x v="37"/>
    <x v="19"/>
    <x v="1"/>
    <x v="0"/>
    <x v="1"/>
    <x v="1"/>
    <x v="1"/>
    <x v="1"/>
    <x v="1"/>
    <x v="0"/>
    <x v="548"/>
    <x v="211"/>
    <x v="13"/>
    <x v="233"/>
    <x v="97"/>
    <x v="526"/>
    <x v="0"/>
    <x v="1"/>
    <x v="0"/>
    <x v="2"/>
    <x v="0"/>
    <x v="0"/>
    <x v="374"/>
    <x v="15"/>
    <x v="213"/>
    <x v="3"/>
    <x v="1"/>
    <x v="9"/>
    <x v="6"/>
    <x v="7"/>
    <x v="0"/>
    <x v="329"/>
    <x v="201"/>
    <x v="1"/>
  </r>
  <r>
    <x v="37"/>
    <x v="20"/>
    <x v="2"/>
    <x v="0"/>
    <x v="2"/>
    <x v="2"/>
    <x v="2"/>
    <x v="2"/>
    <x v="2"/>
    <x v="0"/>
    <x v="549"/>
    <x v="524"/>
    <x v="13"/>
    <x v="179"/>
    <x v="72"/>
    <x v="527"/>
    <x v="0"/>
    <x v="0"/>
    <x v="0"/>
    <x v="4"/>
    <x v="0"/>
    <x v="8"/>
    <x v="375"/>
    <x v="7"/>
    <x v="214"/>
    <x v="1"/>
    <x v="1"/>
    <x v="7"/>
    <x v="8"/>
    <x v="10"/>
    <x v="4"/>
    <x v="330"/>
    <x v="202"/>
    <x v="2"/>
  </r>
  <r>
    <x v="37"/>
    <x v="21"/>
    <x v="3"/>
    <x v="0"/>
    <x v="3"/>
    <x v="3"/>
    <x v="3"/>
    <x v="3"/>
    <x v="3"/>
    <x v="0"/>
    <x v="550"/>
    <x v="525"/>
    <x v="257"/>
    <x v="361"/>
    <x v="33"/>
    <x v="528"/>
    <x v="2"/>
    <x v="2"/>
    <x v="0"/>
    <x v="0"/>
    <x v="0"/>
    <x v="10"/>
    <x v="376"/>
    <x v="2"/>
    <x v="207"/>
    <x v="1"/>
    <x v="2"/>
    <x v="9"/>
    <x v="21"/>
    <x v="7"/>
    <x v="0"/>
    <x v="331"/>
    <x v="203"/>
    <x v="3"/>
  </r>
  <r>
    <x v="37"/>
    <x v="25"/>
    <x v="6"/>
    <x v="0"/>
    <x v="6"/>
    <x v="5"/>
    <x v="5"/>
    <x v="5"/>
    <x v="5"/>
    <x v="0"/>
    <x v="551"/>
    <x v="526"/>
    <x v="91"/>
    <x v="362"/>
    <x v="45"/>
    <x v="529"/>
    <x v="0"/>
    <x v="1"/>
    <x v="0"/>
    <x v="0"/>
    <x v="0"/>
    <x v="1"/>
    <x v="1"/>
    <x v="4"/>
    <x v="61"/>
    <x v="1"/>
    <x v="1"/>
    <x v="4"/>
    <x v="4"/>
    <x v="4"/>
    <x v="1"/>
    <x v="332"/>
    <x v="1"/>
    <x v="6"/>
  </r>
  <r>
    <x v="37"/>
    <x v="26"/>
    <x v="7"/>
    <x v="0"/>
    <x v="7"/>
    <x v="6"/>
    <x v="6"/>
    <x v="6"/>
    <x v="6"/>
    <x v="0"/>
    <x v="552"/>
    <x v="527"/>
    <x v="63"/>
    <x v="363"/>
    <x v="72"/>
    <x v="530"/>
    <x v="0"/>
    <x v="1"/>
    <x v="0"/>
    <x v="4"/>
    <x v="0"/>
    <x v="4"/>
    <x v="377"/>
    <x v="1"/>
    <x v="1"/>
    <x v="1"/>
    <x v="1"/>
    <x v="1"/>
    <x v="1"/>
    <x v="1"/>
    <x v="1"/>
    <x v="1"/>
    <x v="1"/>
    <x v="7"/>
  </r>
  <r>
    <x v="37"/>
    <x v="27"/>
    <x v="10"/>
    <x v="0"/>
    <x v="10"/>
    <x v="9"/>
    <x v="9"/>
    <x v="9"/>
    <x v="9"/>
    <x v="0"/>
    <x v="553"/>
    <x v="528"/>
    <x v="98"/>
    <x v="164"/>
    <x v="73"/>
    <x v="71"/>
    <x v="4"/>
    <x v="1"/>
    <x v="0"/>
    <x v="0"/>
    <x v="0"/>
    <x v="8"/>
    <x v="378"/>
    <x v="1"/>
    <x v="1"/>
    <x v="1"/>
    <x v="1"/>
    <x v="1"/>
    <x v="1"/>
    <x v="1"/>
    <x v="1"/>
    <x v="1"/>
    <x v="1"/>
    <x v="10"/>
  </r>
  <r>
    <x v="37"/>
    <x v="28"/>
    <x v="12"/>
    <x v="0"/>
    <x v="12"/>
    <x v="11"/>
    <x v="11"/>
    <x v="11"/>
    <x v="11"/>
    <x v="0"/>
    <x v="554"/>
    <x v="529"/>
    <x v="75"/>
    <x v="181"/>
    <x v="26"/>
    <x v="531"/>
    <x v="1"/>
    <x v="1"/>
    <x v="0"/>
    <x v="0"/>
    <x v="0"/>
    <x v="0"/>
    <x v="379"/>
    <x v="1"/>
    <x v="1"/>
    <x v="1"/>
    <x v="1"/>
    <x v="1"/>
    <x v="1"/>
    <x v="1"/>
    <x v="1"/>
    <x v="1"/>
    <x v="1"/>
    <x v="12"/>
  </r>
  <r>
    <x v="37"/>
    <x v="29"/>
    <x v="13"/>
    <x v="0"/>
    <x v="13"/>
    <x v="12"/>
    <x v="12"/>
    <x v="12"/>
    <x v="12"/>
    <x v="0"/>
    <x v="555"/>
    <x v="530"/>
    <x v="258"/>
    <x v="364"/>
    <x v="33"/>
    <x v="532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37"/>
    <x v="30"/>
    <x v="14"/>
    <x v="0"/>
    <x v="14"/>
    <x v="13"/>
    <x v="13"/>
    <x v="13"/>
    <x v="13"/>
    <x v="0"/>
    <x v="556"/>
    <x v="531"/>
    <x v="96"/>
    <x v="71"/>
    <x v="17"/>
    <x v="380"/>
    <x v="1"/>
    <x v="1"/>
    <x v="1"/>
    <x v="3"/>
    <x v="0"/>
    <x v="10"/>
    <x v="380"/>
    <x v="4"/>
    <x v="80"/>
    <x v="2"/>
    <x v="1"/>
    <x v="4"/>
    <x v="2"/>
    <x v="4"/>
    <x v="1"/>
    <x v="333"/>
    <x v="1"/>
    <x v="14"/>
  </r>
  <r>
    <x v="37"/>
    <x v="31"/>
    <x v="15"/>
    <x v="0"/>
    <x v="15"/>
    <x v="14"/>
    <x v="14"/>
    <x v="14"/>
    <x v="14"/>
    <x v="0"/>
    <x v="557"/>
    <x v="532"/>
    <x v="35"/>
    <x v="302"/>
    <x v="18"/>
    <x v="533"/>
    <x v="0"/>
    <x v="1"/>
    <x v="0"/>
    <x v="4"/>
    <x v="0"/>
    <x v="4"/>
    <x v="44"/>
    <x v="1"/>
    <x v="1"/>
    <x v="1"/>
    <x v="1"/>
    <x v="1"/>
    <x v="1"/>
    <x v="1"/>
    <x v="1"/>
    <x v="1"/>
    <x v="1"/>
    <x v="15"/>
  </r>
  <r>
    <x v="37"/>
    <x v="32"/>
    <x v="18"/>
    <x v="0"/>
    <x v="18"/>
    <x v="16"/>
    <x v="16"/>
    <x v="16"/>
    <x v="16"/>
    <x v="0"/>
    <x v="558"/>
    <x v="533"/>
    <x v="186"/>
    <x v="45"/>
    <x v="81"/>
    <x v="534"/>
    <x v="1"/>
    <x v="1"/>
    <x v="0"/>
    <x v="2"/>
    <x v="0"/>
    <x v="4"/>
    <x v="381"/>
    <x v="1"/>
    <x v="1"/>
    <x v="1"/>
    <x v="1"/>
    <x v="1"/>
    <x v="1"/>
    <x v="1"/>
    <x v="1"/>
    <x v="1"/>
    <x v="1"/>
    <x v="17"/>
  </r>
  <r>
    <x v="37"/>
    <x v="33"/>
    <x v="21"/>
    <x v="0"/>
    <x v="21"/>
    <x v="19"/>
    <x v="19"/>
    <x v="19"/>
    <x v="19"/>
    <x v="0"/>
    <x v="559"/>
    <x v="534"/>
    <x v="83"/>
    <x v="365"/>
    <x v="9"/>
    <x v="535"/>
    <x v="1"/>
    <x v="1"/>
    <x v="1"/>
    <x v="0"/>
    <x v="0"/>
    <x v="4"/>
    <x v="382"/>
    <x v="4"/>
    <x v="215"/>
    <x v="1"/>
    <x v="1"/>
    <x v="4"/>
    <x v="6"/>
    <x v="4"/>
    <x v="4"/>
    <x v="334"/>
    <x v="204"/>
    <x v="20"/>
  </r>
  <r>
    <x v="37"/>
    <x v="38"/>
    <x v="26"/>
    <x v="0"/>
    <x v="26"/>
    <x v="24"/>
    <x v="24"/>
    <x v="24"/>
    <x v="24"/>
    <x v="0"/>
    <x v="560"/>
    <x v="535"/>
    <x v="259"/>
    <x v="312"/>
    <x v="28"/>
    <x v="536"/>
    <x v="1"/>
    <x v="3"/>
    <x v="0"/>
    <x v="4"/>
    <x v="0"/>
    <x v="10"/>
    <x v="383"/>
    <x v="4"/>
    <x v="216"/>
    <x v="3"/>
    <x v="9"/>
    <x v="4"/>
    <x v="4"/>
    <x v="4"/>
    <x v="1"/>
    <x v="335"/>
    <x v="1"/>
    <x v="25"/>
  </r>
  <r>
    <x v="37"/>
    <x v="36"/>
    <x v="24"/>
    <x v="0"/>
    <x v="24"/>
    <x v="22"/>
    <x v="22"/>
    <x v="22"/>
    <x v="22"/>
    <x v="0"/>
    <x v="561"/>
    <x v="536"/>
    <x v="260"/>
    <x v="366"/>
    <x v="20"/>
    <x v="537"/>
    <x v="4"/>
    <x v="0"/>
    <x v="2"/>
    <x v="0"/>
    <x v="0"/>
    <x v="7"/>
    <x v="384"/>
    <x v="6"/>
    <x v="217"/>
    <x v="4"/>
    <x v="5"/>
    <x v="10"/>
    <x v="9"/>
    <x v="8"/>
    <x v="5"/>
    <x v="336"/>
    <x v="205"/>
    <x v="23"/>
  </r>
  <r>
    <x v="37"/>
    <x v="37"/>
    <x v="25"/>
    <x v="0"/>
    <x v="25"/>
    <x v="23"/>
    <x v="23"/>
    <x v="23"/>
    <x v="23"/>
    <x v="0"/>
    <x v="562"/>
    <x v="537"/>
    <x v="35"/>
    <x v="367"/>
    <x v="22"/>
    <x v="538"/>
    <x v="0"/>
    <x v="0"/>
    <x v="0"/>
    <x v="0"/>
    <x v="0"/>
    <x v="0"/>
    <x v="385"/>
    <x v="4"/>
    <x v="89"/>
    <x v="2"/>
    <x v="1"/>
    <x v="4"/>
    <x v="12"/>
    <x v="4"/>
    <x v="4"/>
    <x v="337"/>
    <x v="206"/>
    <x v="24"/>
  </r>
  <r>
    <x v="37"/>
    <x v="39"/>
    <x v="27"/>
    <x v="0"/>
    <x v="27"/>
    <x v="25"/>
    <x v="25"/>
    <x v="25"/>
    <x v="25"/>
    <x v="0"/>
    <x v="563"/>
    <x v="538"/>
    <x v="28"/>
    <x v="368"/>
    <x v="4"/>
    <x v="539"/>
    <x v="0"/>
    <x v="1"/>
    <x v="0"/>
    <x v="0"/>
    <x v="0"/>
    <x v="1"/>
    <x v="1"/>
    <x v="1"/>
    <x v="1"/>
    <x v="1"/>
    <x v="1"/>
    <x v="1"/>
    <x v="1"/>
    <x v="1"/>
    <x v="1"/>
    <x v="1"/>
    <x v="1"/>
    <x v="26"/>
  </r>
  <r>
    <x v="38"/>
    <x v="19"/>
    <x v="1"/>
    <x v="0"/>
    <x v="1"/>
    <x v="1"/>
    <x v="1"/>
    <x v="1"/>
    <x v="1"/>
    <x v="0"/>
    <x v="564"/>
    <x v="539"/>
    <x v="261"/>
    <x v="367"/>
    <x v="98"/>
    <x v="540"/>
    <x v="0"/>
    <x v="1"/>
    <x v="0"/>
    <x v="2"/>
    <x v="0"/>
    <x v="0"/>
    <x v="386"/>
    <x v="15"/>
    <x v="218"/>
    <x v="2"/>
    <x v="1"/>
    <x v="11"/>
    <x v="22"/>
    <x v="10"/>
    <x v="7"/>
    <x v="338"/>
    <x v="207"/>
    <x v="1"/>
  </r>
  <r>
    <x v="38"/>
    <x v="20"/>
    <x v="2"/>
    <x v="0"/>
    <x v="2"/>
    <x v="2"/>
    <x v="2"/>
    <x v="2"/>
    <x v="2"/>
    <x v="0"/>
    <x v="565"/>
    <x v="540"/>
    <x v="186"/>
    <x v="369"/>
    <x v="26"/>
    <x v="541"/>
    <x v="0"/>
    <x v="0"/>
    <x v="2"/>
    <x v="0"/>
    <x v="0"/>
    <x v="8"/>
    <x v="387"/>
    <x v="2"/>
    <x v="110"/>
    <x v="1"/>
    <x v="1"/>
    <x v="9"/>
    <x v="18"/>
    <x v="7"/>
    <x v="0"/>
    <x v="339"/>
    <x v="208"/>
    <x v="2"/>
  </r>
  <r>
    <x v="38"/>
    <x v="21"/>
    <x v="3"/>
    <x v="0"/>
    <x v="3"/>
    <x v="3"/>
    <x v="3"/>
    <x v="3"/>
    <x v="3"/>
    <x v="0"/>
    <x v="566"/>
    <x v="541"/>
    <x v="173"/>
    <x v="109"/>
    <x v="54"/>
    <x v="542"/>
    <x v="1"/>
    <x v="3"/>
    <x v="0"/>
    <x v="0"/>
    <x v="1"/>
    <x v="5"/>
    <x v="388"/>
    <x v="8"/>
    <x v="42"/>
    <x v="0"/>
    <x v="0"/>
    <x v="2"/>
    <x v="2"/>
    <x v="2"/>
    <x v="1"/>
    <x v="340"/>
    <x v="1"/>
    <x v="3"/>
  </r>
  <r>
    <x v="38"/>
    <x v="25"/>
    <x v="6"/>
    <x v="0"/>
    <x v="6"/>
    <x v="5"/>
    <x v="5"/>
    <x v="5"/>
    <x v="5"/>
    <x v="0"/>
    <x v="567"/>
    <x v="542"/>
    <x v="41"/>
    <x v="260"/>
    <x v="69"/>
    <x v="543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38"/>
    <x v="26"/>
    <x v="7"/>
    <x v="0"/>
    <x v="7"/>
    <x v="6"/>
    <x v="6"/>
    <x v="6"/>
    <x v="6"/>
    <x v="0"/>
    <x v="568"/>
    <x v="543"/>
    <x v="63"/>
    <x v="135"/>
    <x v="33"/>
    <x v="544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38"/>
    <x v="27"/>
    <x v="10"/>
    <x v="0"/>
    <x v="10"/>
    <x v="9"/>
    <x v="9"/>
    <x v="9"/>
    <x v="9"/>
    <x v="0"/>
    <x v="569"/>
    <x v="544"/>
    <x v="54"/>
    <x v="370"/>
    <x v="2"/>
    <x v="545"/>
    <x v="0"/>
    <x v="1"/>
    <x v="0"/>
    <x v="0"/>
    <x v="0"/>
    <x v="1"/>
    <x v="1"/>
    <x v="1"/>
    <x v="1"/>
    <x v="1"/>
    <x v="0"/>
    <x v="1"/>
    <x v="1"/>
    <x v="1"/>
    <x v="1"/>
    <x v="1"/>
    <x v="1"/>
    <x v="10"/>
  </r>
  <r>
    <x v="38"/>
    <x v="28"/>
    <x v="12"/>
    <x v="0"/>
    <x v="12"/>
    <x v="11"/>
    <x v="11"/>
    <x v="11"/>
    <x v="11"/>
    <x v="0"/>
    <x v="570"/>
    <x v="545"/>
    <x v="18"/>
    <x v="165"/>
    <x v="19"/>
    <x v="546"/>
    <x v="0"/>
    <x v="0"/>
    <x v="0"/>
    <x v="2"/>
    <x v="0"/>
    <x v="4"/>
    <x v="389"/>
    <x v="1"/>
    <x v="1"/>
    <x v="1"/>
    <x v="1"/>
    <x v="1"/>
    <x v="1"/>
    <x v="1"/>
    <x v="1"/>
    <x v="1"/>
    <x v="1"/>
    <x v="12"/>
  </r>
  <r>
    <x v="38"/>
    <x v="29"/>
    <x v="13"/>
    <x v="0"/>
    <x v="13"/>
    <x v="12"/>
    <x v="12"/>
    <x v="12"/>
    <x v="12"/>
    <x v="0"/>
    <x v="571"/>
    <x v="344"/>
    <x v="258"/>
    <x v="371"/>
    <x v="54"/>
    <x v="547"/>
    <x v="0"/>
    <x v="1"/>
    <x v="0"/>
    <x v="0"/>
    <x v="0"/>
    <x v="1"/>
    <x v="1"/>
    <x v="1"/>
    <x v="1"/>
    <x v="1"/>
    <x v="1"/>
    <x v="4"/>
    <x v="4"/>
    <x v="4"/>
    <x v="4"/>
    <x v="341"/>
    <x v="209"/>
    <x v="13"/>
  </r>
  <r>
    <x v="38"/>
    <x v="30"/>
    <x v="14"/>
    <x v="0"/>
    <x v="14"/>
    <x v="13"/>
    <x v="13"/>
    <x v="13"/>
    <x v="13"/>
    <x v="0"/>
    <x v="572"/>
    <x v="546"/>
    <x v="24"/>
    <x v="68"/>
    <x v="35"/>
    <x v="548"/>
    <x v="4"/>
    <x v="1"/>
    <x v="0"/>
    <x v="0"/>
    <x v="0"/>
    <x v="8"/>
    <x v="390"/>
    <x v="1"/>
    <x v="1"/>
    <x v="1"/>
    <x v="1"/>
    <x v="1"/>
    <x v="1"/>
    <x v="1"/>
    <x v="1"/>
    <x v="1"/>
    <x v="1"/>
    <x v="14"/>
  </r>
  <r>
    <x v="38"/>
    <x v="31"/>
    <x v="15"/>
    <x v="0"/>
    <x v="15"/>
    <x v="14"/>
    <x v="14"/>
    <x v="14"/>
    <x v="14"/>
    <x v="0"/>
    <x v="573"/>
    <x v="480"/>
    <x v="96"/>
    <x v="290"/>
    <x v="48"/>
    <x v="549"/>
    <x v="4"/>
    <x v="0"/>
    <x v="0"/>
    <x v="0"/>
    <x v="0"/>
    <x v="5"/>
    <x v="391"/>
    <x v="8"/>
    <x v="58"/>
    <x v="1"/>
    <x v="1"/>
    <x v="2"/>
    <x v="2"/>
    <x v="2"/>
    <x v="1"/>
    <x v="342"/>
    <x v="1"/>
    <x v="15"/>
  </r>
  <r>
    <x v="38"/>
    <x v="32"/>
    <x v="18"/>
    <x v="0"/>
    <x v="18"/>
    <x v="16"/>
    <x v="16"/>
    <x v="16"/>
    <x v="16"/>
    <x v="0"/>
    <x v="574"/>
    <x v="547"/>
    <x v="262"/>
    <x v="247"/>
    <x v="11"/>
    <x v="550"/>
    <x v="0"/>
    <x v="1"/>
    <x v="0"/>
    <x v="0"/>
    <x v="0"/>
    <x v="1"/>
    <x v="1"/>
    <x v="15"/>
    <x v="219"/>
    <x v="2"/>
    <x v="1"/>
    <x v="9"/>
    <x v="13"/>
    <x v="7"/>
    <x v="4"/>
    <x v="343"/>
    <x v="210"/>
    <x v="17"/>
  </r>
  <r>
    <x v="38"/>
    <x v="33"/>
    <x v="21"/>
    <x v="0"/>
    <x v="21"/>
    <x v="19"/>
    <x v="19"/>
    <x v="19"/>
    <x v="19"/>
    <x v="0"/>
    <x v="575"/>
    <x v="548"/>
    <x v="223"/>
    <x v="372"/>
    <x v="72"/>
    <x v="551"/>
    <x v="1"/>
    <x v="1"/>
    <x v="0"/>
    <x v="0"/>
    <x v="0"/>
    <x v="0"/>
    <x v="392"/>
    <x v="1"/>
    <x v="1"/>
    <x v="1"/>
    <x v="1"/>
    <x v="1"/>
    <x v="1"/>
    <x v="1"/>
    <x v="1"/>
    <x v="1"/>
    <x v="1"/>
    <x v="20"/>
  </r>
  <r>
    <x v="38"/>
    <x v="36"/>
    <x v="24"/>
    <x v="0"/>
    <x v="24"/>
    <x v="22"/>
    <x v="22"/>
    <x v="22"/>
    <x v="22"/>
    <x v="0"/>
    <x v="576"/>
    <x v="549"/>
    <x v="263"/>
    <x v="373"/>
    <x v="38"/>
    <x v="552"/>
    <x v="4"/>
    <x v="3"/>
    <x v="1"/>
    <x v="2"/>
    <x v="0"/>
    <x v="3"/>
    <x v="393"/>
    <x v="10"/>
    <x v="220"/>
    <x v="9"/>
    <x v="6"/>
    <x v="3"/>
    <x v="19"/>
    <x v="3"/>
    <x v="7"/>
    <x v="344"/>
    <x v="211"/>
    <x v="23"/>
  </r>
  <r>
    <x v="38"/>
    <x v="37"/>
    <x v="25"/>
    <x v="0"/>
    <x v="25"/>
    <x v="23"/>
    <x v="23"/>
    <x v="23"/>
    <x v="23"/>
    <x v="0"/>
    <x v="577"/>
    <x v="550"/>
    <x v="89"/>
    <x v="374"/>
    <x v="32"/>
    <x v="553"/>
    <x v="1"/>
    <x v="1"/>
    <x v="0"/>
    <x v="0"/>
    <x v="0"/>
    <x v="0"/>
    <x v="394"/>
    <x v="1"/>
    <x v="1"/>
    <x v="2"/>
    <x v="1"/>
    <x v="1"/>
    <x v="1"/>
    <x v="1"/>
    <x v="1"/>
    <x v="1"/>
    <x v="1"/>
    <x v="24"/>
  </r>
  <r>
    <x v="38"/>
    <x v="39"/>
    <x v="27"/>
    <x v="0"/>
    <x v="27"/>
    <x v="25"/>
    <x v="25"/>
    <x v="25"/>
    <x v="25"/>
    <x v="0"/>
    <x v="578"/>
    <x v="551"/>
    <x v="264"/>
    <x v="290"/>
    <x v="51"/>
    <x v="270"/>
    <x v="1"/>
    <x v="1"/>
    <x v="2"/>
    <x v="4"/>
    <x v="0"/>
    <x v="10"/>
    <x v="395"/>
    <x v="8"/>
    <x v="191"/>
    <x v="0"/>
    <x v="6"/>
    <x v="7"/>
    <x v="15"/>
    <x v="9"/>
    <x v="4"/>
    <x v="345"/>
    <x v="212"/>
    <x v="26"/>
  </r>
  <r>
    <x v="39"/>
    <x v="19"/>
    <x v="1"/>
    <x v="0"/>
    <x v="1"/>
    <x v="1"/>
    <x v="1"/>
    <x v="1"/>
    <x v="1"/>
    <x v="0"/>
    <x v="579"/>
    <x v="540"/>
    <x v="77"/>
    <x v="375"/>
    <x v="99"/>
    <x v="554"/>
    <x v="0"/>
    <x v="1"/>
    <x v="0"/>
    <x v="0"/>
    <x v="0"/>
    <x v="1"/>
    <x v="1"/>
    <x v="7"/>
    <x v="221"/>
    <x v="2"/>
    <x v="1"/>
    <x v="9"/>
    <x v="30"/>
    <x v="7"/>
    <x v="5"/>
    <x v="346"/>
    <x v="213"/>
    <x v="1"/>
  </r>
  <r>
    <x v="39"/>
    <x v="20"/>
    <x v="2"/>
    <x v="0"/>
    <x v="2"/>
    <x v="2"/>
    <x v="2"/>
    <x v="2"/>
    <x v="2"/>
    <x v="0"/>
    <x v="580"/>
    <x v="552"/>
    <x v="265"/>
    <x v="376"/>
    <x v="9"/>
    <x v="555"/>
    <x v="0"/>
    <x v="1"/>
    <x v="2"/>
    <x v="0"/>
    <x v="2"/>
    <x v="5"/>
    <x v="396"/>
    <x v="2"/>
    <x v="222"/>
    <x v="1"/>
    <x v="1"/>
    <x v="9"/>
    <x v="6"/>
    <x v="7"/>
    <x v="0"/>
    <x v="187"/>
    <x v="214"/>
    <x v="2"/>
  </r>
  <r>
    <x v="39"/>
    <x v="21"/>
    <x v="3"/>
    <x v="0"/>
    <x v="3"/>
    <x v="3"/>
    <x v="3"/>
    <x v="3"/>
    <x v="3"/>
    <x v="0"/>
    <x v="581"/>
    <x v="553"/>
    <x v="266"/>
    <x v="178"/>
    <x v="6"/>
    <x v="556"/>
    <x v="3"/>
    <x v="3"/>
    <x v="1"/>
    <x v="0"/>
    <x v="1"/>
    <x v="14"/>
    <x v="397"/>
    <x v="7"/>
    <x v="223"/>
    <x v="1"/>
    <x v="3"/>
    <x v="11"/>
    <x v="7"/>
    <x v="10"/>
    <x v="4"/>
    <x v="317"/>
    <x v="215"/>
    <x v="3"/>
  </r>
  <r>
    <x v="39"/>
    <x v="25"/>
    <x v="6"/>
    <x v="0"/>
    <x v="6"/>
    <x v="5"/>
    <x v="5"/>
    <x v="5"/>
    <x v="5"/>
    <x v="0"/>
    <x v="582"/>
    <x v="554"/>
    <x v="267"/>
    <x v="132"/>
    <x v="29"/>
    <x v="557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39"/>
    <x v="26"/>
    <x v="7"/>
    <x v="0"/>
    <x v="7"/>
    <x v="6"/>
    <x v="6"/>
    <x v="6"/>
    <x v="6"/>
    <x v="0"/>
    <x v="583"/>
    <x v="95"/>
    <x v="184"/>
    <x v="48"/>
    <x v="19"/>
    <x v="68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39"/>
    <x v="27"/>
    <x v="10"/>
    <x v="0"/>
    <x v="10"/>
    <x v="9"/>
    <x v="9"/>
    <x v="9"/>
    <x v="9"/>
    <x v="0"/>
    <x v="584"/>
    <x v="555"/>
    <x v="76"/>
    <x v="255"/>
    <x v="72"/>
    <x v="558"/>
    <x v="1"/>
    <x v="1"/>
    <x v="0"/>
    <x v="2"/>
    <x v="0"/>
    <x v="4"/>
    <x v="398"/>
    <x v="1"/>
    <x v="1"/>
    <x v="1"/>
    <x v="1"/>
    <x v="1"/>
    <x v="1"/>
    <x v="1"/>
    <x v="1"/>
    <x v="1"/>
    <x v="1"/>
    <x v="10"/>
  </r>
  <r>
    <x v="39"/>
    <x v="28"/>
    <x v="12"/>
    <x v="0"/>
    <x v="12"/>
    <x v="11"/>
    <x v="11"/>
    <x v="11"/>
    <x v="11"/>
    <x v="0"/>
    <x v="585"/>
    <x v="315"/>
    <x v="106"/>
    <x v="108"/>
    <x v="26"/>
    <x v="559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39"/>
    <x v="29"/>
    <x v="13"/>
    <x v="0"/>
    <x v="13"/>
    <x v="12"/>
    <x v="12"/>
    <x v="12"/>
    <x v="12"/>
    <x v="0"/>
    <x v="263"/>
    <x v="556"/>
    <x v="16"/>
    <x v="377"/>
    <x v="54"/>
    <x v="410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39"/>
    <x v="30"/>
    <x v="14"/>
    <x v="0"/>
    <x v="14"/>
    <x v="13"/>
    <x v="13"/>
    <x v="13"/>
    <x v="13"/>
    <x v="0"/>
    <x v="586"/>
    <x v="557"/>
    <x v="80"/>
    <x v="378"/>
    <x v="15"/>
    <x v="560"/>
    <x v="2"/>
    <x v="1"/>
    <x v="0"/>
    <x v="0"/>
    <x v="0"/>
    <x v="4"/>
    <x v="399"/>
    <x v="1"/>
    <x v="1"/>
    <x v="1"/>
    <x v="3"/>
    <x v="1"/>
    <x v="1"/>
    <x v="1"/>
    <x v="1"/>
    <x v="1"/>
    <x v="1"/>
    <x v="14"/>
  </r>
  <r>
    <x v="39"/>
    <x v="31"/>
    <x v="15"/>
    <x v="0"/>
    <x v="15"/>
    <x v="14"/>
    <x v="14"/>
    <x v="14"/>
    <x v="14"/>
    <x v="0"/>
    <x v="587"/>
    <x v="558"/>
    <x v="84"/>
    <x v="298"/>
    <x v="70"/>
    <x v="561"/>
    <x v="4"/>
    <x v="1"/>
    <x v="1"/>
    <x v="2"/>
    <x v="0"/>
    <x v="10"/>
    <x v="400"/>
    <x v="1"/>
    <x v="1"/>
    <x v="1"/>
    <x v="1"/>
    <x v="4"/>
    <x v="2"/>
    <x v="4"/>
    <x v="4"/>
    <x v="347"/>
    <x v="216"/>
    <x v="15"/>
  </r>
  <r>
    <x v="39"/>
    <x v="32"/>
    <x v="18"/>
    <x v="0"/>
    <x v="18"/>
    <x v="16"/>
    <x v="16"/>
    <x v="16"/>
    <x v="16"/>
    <x v="0"/>
    <x v="588"/>
    <x v="559"/>
    <x v="69"/>
    <x v="222"/>
    <x v="58"/>
    <x v="325"/>
    <x v="0"/>
    <x v="1"/>
    <x v="0"/>
    <x v="0"/>
    <x v="0"/>
    <x v="1"/>
    <x v="1"/>
    <x v="1"/>
    <x v="1"/>
    <x v="1"/>
    <x v="0"/>
    <x v="1"/>
    <x v="1"/>
    <x v="1"/>
    <x v="1"/>
    <x v="1"/>
    <x v="1"/>
    <x v="17"/>
  </r>
  <r>
    <x v="39"/>
    <x v="33"/>
    <x v="21"/>
    <x v="0"/>
    <x v="21"/>
    <x v="19"/>
    <x v="19"/>
    <x v="19"/>
    <x v="19"/>
    <x v="0"/>
    <x v="589"/>
    <x v="560"/>
    <x v="218"/>
    <x v="210"/>
    <x v="26"/>
    <x v="562"/>
    <x v="1"/>
    <x v="1"/>
    <x v="0"/>
    <x v="0"/>
    <x v="0"/>
    <x v="0"/>
    <x v="401"/>
    <x v="1"/>
    <x v="1"/>
    <x v="2"/>
    <x v="6"/>
    <x v="1"/>
    <x v="1"/>
    <x v="1"/>
    <x v="1"/>
    <x v="1"/>
    <x v="1"/>
    <x v="20"/>
  </r>
  <r>
    <x v="39"/>
    <x v="36"/>
    <x v="24"/>
    <x v="0"/>
    <x v="24"/>
    <x v="22"/>
    <x v="22"/>
    <x v="22"/>
    <x v="22"/>
    <x v="0"/>
    <x v="590"/>
    <x v="561"/>
    <x v="268"/>
    <x v="358"/>
    <x v="73"/>
    <x v="563"/>
    <x v="5"/>
    <x v="0"/>
    <x v="0"/>
    <x v="4"/>
    <x v="0"/>
    <x v="14"/>
    <x v="402"/>
    <x v="15"/>
    <x v="17"/>
    <x v="0"/>
    <x v="2"/>
    <x v="9"/>
    <x v="12"/>
    <x v="7"/>
    <x v="1"/>
    <x v="348"/>
    <x v="1"/>
    <x v="23"/>
  </r>
  <r>
    <x v="39"/>
    <x v="37"/>
    <x v="25"/>
    <x v="0"/>
    <x v="25"/>
    <x v="23"/>
    <x v="23"/>
    <x v="23"/>
    <x v="23"/>
    <x v="0"/>
    <x v="591"/>
    <x v="431"/>
    <x v="235"/>
    <x v="5"/>
    <x v="54"/>
    <x v="564"/>
    <x v="0"/>
    <x v="1"/>
    <x v="0"/>
    <x v="0"/>
    <x v="0"/>
    <x v="1"/>
    <x v="1"/>
    <x v="1"/>
    <x v="1"/>
    <x v="1"/>
    <x v="1"/>
    <x v="1"/>
    <x v="1"/>
    <x v="1"/>
    <x v="1"/>
    <x v="1"/>
    <x v="1"/>
    <x v="24"/>
  </r>
  <r>
    <x v="39"/>
    <x v="39"/>
    <x v="27"/>
    <x v="0"/>
    <x v="27"/>
    <x v="25"/>
    <x v="25"/>
    <x v="25"/>
    <x v="25"/>
    <x v="0"/>
    <x v="592"/>
    <x v="562"/>
    <x v="264"/>
    <x v="277"/>
    <x v="73"/>
    <x v="565"/>
    <x v="2"/>
    <x v="3"/>
    <x v="2"/>
    <x v="0"/>
    <x v="0"/>
    <x v="7"/>
    <x v="403"/>
    <x v="4"/>
    <x v="224"/>
    <x v="4"/>
    <x v="4"/>
    <x v="7"/>
    <x v="15"/>
    <x v="9"/>
    <x v="4"/>
    <x v="349"/>
    <x v="217"/>
    <x v="26"/>
  </r>
  <r>
    <x v="40"/>
    <x v="19"/>
    <x v="1"/>
    <x v="0"/>
    <x v="1"/>
    <x v="1"/>
    <x v="1"/>
    <x v="1"/>
    <x v="1"/>
    <x v="0"/>
    <x v="593"/>
    <x v="540"/>
    <x v="193"/>
    <x v="379"/>
    <x v="60"/>
    <x v="566"/>
    <x v="1"/>
    <x v="0"/>
    <x v="0"/>
    <x v="2"/>
    <x v="1"/>
    <x v="5"/>
    <x v="404"/>
    <x v="12"/>
    <x v="225"/>
    <x v="1"/>
    <x v="1"/>
    <x v="15"/>
    <x v="0"/>
    <x v="13"/>
    <x v="7"/>
    <x v="350"/>
    <x v="218"/>
    <x v="1"/>
  </r>
  <r>
    <x v="40"/>
    <x v="20"/>
    <x v="2"/>
    <x v="0"/>
    <x v="2"/>
    <x v="2"/>
    <x v="2"/>
    <x v="2"/>
    <x v="2"/>
    <x v="0"/>
    <x v="594"/>
    <x v="563"/>
    <x v="181"/>
    <x v="31"/>
    <x v="9"/>
    <x v="567"/>
    <x v="2"/>
    <x v="1"/>
    <x v="0"/>
    <x v="2"/>
    <x v="1"/>
    <x v="5"/>
    <x v="405"/>
    <x v="4"/>
    <x v="158"/>
    <x v="2"/>
    <x v="1"/>
    <x v="4"/>
    <x v="4"/>
    <x v="4"/>
    <x v="1"/>
    <x v="351"/>
    <x v="1"/>
    <x v="2"/>
  </r>
  <r>
    <x v="40"/>
    <x v="21"/>
    <x v="3"/>
    <x v="0"/>
    <x v="3"/>
    <x v="3"/>
    <x v="3"/>
    <x v="3"/>
    <x v="3"/>
    <x v="0"/>
    <x v="595"/>
    <x v="564"/>
    <x v="237"/>
    <x v="380"/>
    <x v="2"/>
    <x v="568"/>
    <x v="1"/>
    <x v="2"/>
    <x v="0"/>
    <x v="0"/>
    <x v="0"/>
    <x v="5"/>
    <x v="406"/>
    <x v="8"/>
    <x v="226"/>
    <x v="1"/>
    <x v="0"/>
    <x v="4"/>
    <x v="13"/>
    <x v="4"/>
    <x v="4"/>
    <x v="352"/>
    <x v="219"/>
    <x v="3"/>
  </r>
  <r>
    <x v="40"/>
    <x v="25"/>
    <x v="6"/>
    <x v="0"/>
    <x v="6"/>
    <x v="5"/>
    <x v="5"/>
    <x v="5"/>
    <x v="5"/>
    <x v="0"/>
    <x v="596"/>
    <x v="288"/>
    <x v="116"/>
    <x v="381"/>
    <x v="1"/>
    <x v="569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40"/>
    <x v="26"/>
    <x v="7"/>
    <x v="0"/>
    <x v="7"/>
    <x v="6"/>
    <x v="6"/>
    <x v="6"/>
    <x v="6"/>
    <x v="0"/>
    <x v="597"/>
    <x v="565"/>
    <x v="91"/>
    <x v="382"/>
    <x v="51"/>
    <x v="570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40"/>
    <x v="27"/>
    <x v="10"/>
    <x v="0"/>
    <x v="10"/>
    <x v="9"/>
    <x v="9"/>
    <x v="9"/>
    <x v="9"/>
    <x v="0"/>
    <x v="598"/>
    <x v="566"/>
    <x v="108"/>
    <x v="383"/>
    <x v="35"/>
    <x v="571"/>
    <x v="1"/>
    <x v="1"/>
    <x v="0"/>
    <x v="0"/>
    <x v="0"/>
    <x v="0"/>
    <x v="407"/>
    <x v="4"/>
    <x v="65"/>
    <x v="1"/>
    <x v="1"/>
    <x v="4"/>
    <x v="4"/>
    <x v="4"/>
    <x v="1"/>
    <x v="353"/>
    <x v="1"/>
    <x v="10"/>
  </r>
  <r>
    <x v="40"/>
    <x v="28"/>
    <x v="12"/>
    <x v="0"/>
    <x v="12"/>
    <x v="11"/>
    <x v="11"/>
    <x v="11"/>
    <x v="11"/>
    <x v="0"/>
    <x v="599"/>
    <x v="315"/>
    <x v="18"/>
    <x v="148"/>
    <x v="72"/>
    <x v="194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40"/>
    <x v="29"/>
    <x v="13"/>
    <x v="0"/>
    <x v="13"/>
    <x v="12"/>
    <x v="12"/>
    <x v="12"/>
    <x v="12"/>
    <x v="0"/>
    <x v="600"/>
    <x v="109"/>
    <x v="97"/>
    <x v="384"/>
    <x v="35"/>
    <x v="572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0"/>
    <x v="30"/>
    <x v="14"/>
    <x v="0"/>
    <x v="14"/>
    <x v="13"/>
    <x v="13"/>
    <x v="13"/>
    <x v="13"/>
    <x v="0"/>
    <x v="601"/>
    <x v="567"/>
    <x v="89"/>
    <x v="385"/>
    <x v="35"/>
    <x v="573"/>
    <x v="2"/>
    <x v="1"/>
    <x v="0"/>
    <x v="0"/>
    <x v="0"/>
    <x v="4"/>
    <x v="408"/>
    <x v="1"/>
    <x v="1"/>
    <x v="1"/>
    <x v="1"/>
    <x v="1"/>
    <x v="1"/>
    <x v="1"/>
    <x v="1"/>
    <x v="1"/>
    <x v="1"/>
    <x v="14"/>
  </r>
  <r>
    <x v="40"/>
    <x v="31"/>
    <x v="15"/>
    <x v="0"/>
    <x v="15"/>
    <x v="14"/>
    <x v="14"/>
    <x v="14"/>
    <x v="14"/>
    <x v="0"/>
    <x v="602"/>
    <x v="369"/>
    <x v="123"/>
    <x v="46"/>
    <x v="18"/>
    <x v="107"/>
    <x v="1"/>
    <x v="1"/>
    <x v="1"/>
    <x v="0"/>
    <x v="0"/>
    <x v="4"/>
    <x v="409"/>
    <x v="1"/>
    <x v="1"/>
    <x v="3"/>
    <x v="1"/>
    <x v="1"/>
    <x v="1"/>
    <x v="1"/>
    <x v="1"/>
    <x v="1"/>
    <x v="1"/>
    <x v="15"/>
  </r>
  <r>
    <x v="40"/>
    <x v="32"/>
    <x v="18"/>
    <x v="0"/>
    <x v="18"/>
    <x v="16"/>
    <x v="16"/>
    <x v="16"/>
    <x v="16"/>
    <x v="0"/>
    <x v="603"/>
    <x v="568"/>
    <x v="46"/>
    <x v="386"/>
    <x v="24"/>
    <x v="574"/>
    <x v="1"/>
    <x v="0"/>
    <x v="0"/>
    <x v="2"/>
    <x v="0"/>
    <x v="8"/>
    <x v="410"/>
    <x v="8"/>
    <x v="27"/>
    <x v="2"/>
    <x v="0"/>
    <x v="2"/>
    <x v="13"/>
    <x v="2"/>
    <x v="4"/>
    <x v="354"/>
    <x v="220"/>
    <x v="17"/>
  </r>
  <r>
    <x v="40"/>
    <x v="33"/>
    <x v="21"/>
    <x v="0"/>
    <x v="21"/>
    <x v="19"/>
    <x v="19"/>
    <x v="19"/>
    <x v="19"/>
    <x v="0"/>
    <x v="604"/>
    <x v="569"/>
    <x v="208"/>
    <x v="387"/>
    <x v="9"/>
    <x v="575"/>
    <x v="0"/>
    <x v="1"/>
    <x v="0"/>
    <x v="2"/>
    <x v="0"/>
    <x v="0"/>
    <x v="411"/>
    <x v="8"/>
    <x v="227"/>
    <x v="2"/>
    <x v="0"/>
    <x v="7"/>
    <x v="8"/>
    <x v="9"/>
    <x v="0"/>
    <x v="355"/>
    <x v="221"/>
    <x v="20"/>
  </r>
  <r>
    <x v="40"/>
    <x v="36"/>
    <x v="24"/>
    <x v="0"/>
    <x v="24"/>
    <x v="22"/>
    <x v="22"/>
    <x v="22"/>
    <x v="22"/>
    <x v="0"/>
    <x v="605"/>
    <x v="570"/>
    <x v="269"/>
    <x v="5"/>
    <x v="38"/>
    <x v="576"/>
    <x v="5"/>
    <x v="1"/>
    <x v="2"/>
    <x v="0"/>
    <x v="0"/>
    <x v="3"/>
    <x v="412"/>
    <x v="6"/>
    <x v="98"/>
    <x v="4"/>
    <x v="3"/>
    <x v="5"/>
    <x v="19"/>
    <x v="5"/>
    <x v="4"/>
    <x v="356"/>
    <x v="222"/>
    <x v="23"/>
  </r>
  <r>
    <x v="40"/>
    <x v="37"/>
    <x v="25"/>
    <x v="0"/>
    <x v="25"/>
    <x v="23"/>
    <x v="23"/>
    <x v="23"/>
    <x v="23"/>
    <x v="0"/>
    <x v="606"/>
    <x v="571"/>
    <x v="69"/>
    <x v="83"/>
    <x v="35"/>
    <x v="238"/>
    <x v="4"/>
    <x v="1"/>
    <x v="0"/>
    <x v="2"/>
    <x v="0"/>
    <x v="5"/>
    <x v="413"/>
    <x v="8"/>
    <x v="145"/>
    <x v="1"/>
    <x v="1"/>
    <x v="2"/>
    <x v="2"/>
    <x v="2"/>
    <x v="1"/>
    <x v="357"/>
    <x v="1"/>
    <x v="24"/>
  </r>
  <r>
    <x v="40"/>
    <x v="39"/>
    <x v="27"/>
    <x v="0"/>
    <x v="27"/>
    <x v="25"/>
    <x v="25"/>
    <x v="25"/>
    <x v="25"/>
    <x v="0"/>
    <x v="607"/>
    <x v="572"/>
    <x v="270"/>
    <x v="104"/>
    <x v="73"/>
    <x v="577"/>
    <x v="1"/>
    <x v="1"/>
    <x v="2"/>
    <x v="6"/>
    <x v="0"/>
    <x v="14"/>
    <x v="414"/>
    <x v="4"/>
    <x v="228"/>
    <x v="6"/>
    <x v="5"/>
    <x v="4"/>
    <x v="4"/>
    <x v="4"/>
    <x v="1"/>
    <x v="358"/>
    <x v="1"/>
    <x v="26"/>
  </r>
  <r>
    <x v="41"/>
    <x v="19"/>
    <x v="1"/>
    <x v="0"/>
    <x v="1"/>
    <x v="1"/>
    <x v="1"/>
    <x v="1"/>
    <x v="1"/>
    <x v="0"/>
    <x v="608"/>
    <x v="573"/>
    <x v="49"/>
    <x v="388"/>
    <x v="92"/>
    <x v="578"/>
    <x v="0"/>
    <x v="1"/>
    <x v="0"/>
    <x v="2"/>
    <x v="0"/>
    <x v="0"/>
    <x v="415"/>
    <x v="4"/>
    <x v="29"/>
    <x v="2"/>
    <x v="1"/>
    <x v="4"/>
    <x v="12"/>
    <x v="4"/>
    <x v="4"/>
    <x v="359"/>
    <x v="223"/>
    <x v="1"/>
  </r>
  <r>
    <x v="41"/>
    <x v="20"/>
    <x v="2"/>
    <x v="0"/>
    <x v="2"/>
    <x v="2"/>
    <x v="2"/>
    <x v="2"/>
    <x v="2"/>
    <x v="0"/>
    <x v="609"/>
    <x v="574"/>
    <x v="271"/>
    <x v="310"/>
    <x v="26"/>
    <x v="579"/>
    <x v="1"/>
    <x v="1"/>
    <x v="0"/>
    <x v="2"/>
    <x v="0"/>
    <x v="4"/>
    <x v="80"/>
    <x v="4"/>
    <x v="91"/>
    <x v="2"/>
    <x v="1"/>
    <x v="4"/>
    <x v="4"/>
    <x v="4"/>
    <x v="1"/>
    <x v="360"/>
    <x v="1"/>
    <x v="2"/>
  </r>
  <r>
    <x v="41"/>
    <x v="21"/>
    <x v="3"/>
    <x v="0"/>
    <x v="3"/>
    <x v="3"/>
    <x v="3"/>
    <x v="3"/>
    <x v="3"/>
    <x v="0"/>
    <x v="610"/>
    <x v="575"/>
    <x v="272"/>
    <x v="238"/>
    <x v="11"/>
    <x v="580"/>
    <x v="2"/>
    <x v="1"/>
    <x v="0"/>
    <x v="0"/>
    <x v="0"/>
    <x v="4"/>
    <x v="416"/>
    <x v="0"/>
    <x v="115"/>
    <x v="2"/>
    <x v="1"/>
    <x v="0"/>
    <x v="18"/>
    <x v="0"/>
    <x v="0"/>
    <x v="361"/>
    <x v="224"/>
    <x v="3"/>
  </r>
  <r>
    <x v="41"/>
    <x v="25"/>
    <x v="6"/>
    <x v="0"/>
    <x v="6"/>
    <x v="5"/>
    <x v="5"/>
    <x v="5"/>
    <x v="5"/>
    <x v="0"/>
    <x v="611"/>
    <x v="576"/>
    <x v="75"/>
    <x v="51"/>
    <x v="46"/>
    <x v="581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41"/>
    <x v="26"/>
    <x v="7"/>
    <x v="0"/>
    <x v="7"/>
    <x v="6"/>
    <x v="6"/>
    <x v="6"/>
    <x v="6"/>
    <x v="0"/>
    <x v="612"/>
    <x v="493"/>
    <x v="116"/>
    <x v="389"/>
    <x v="22"/>
    <x v="582"/>
    <x v="0"/>
    <x v="1"/>
    <x v="1"/>
    <x v="0"/>
    <x v="0"/>
    <x v="0"/>
    <x v="417"/>
    <x v="1"/>
    <x v="1"/>
    <x v="2"/>
    <x v="1"/>
    <x v="1"/>
    <x v="1"/>
    <x v="1"/>
    <x v="1"/>
    <x v="1"/>
    <x v="1"/>
    <x v="7"/>
  </r>
  <r>
    <x v="41"/>
    <x v="27"/>
    <x v="10"/>
    <x v="0"/>
    <x v="10"/>
    <x v="9"/>
    <x v="9"/>
    <x v="9"/>
    <x v="9"/>
    <x v="0"/>
    <x v="583"/>
    <x v="577"/>
    <x v="42"/>
    <x v="390"/>
    <x v="33"/>
    <x v="583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41"/>
    <x v="28"/>
    <x v="12"/>
    <x v="0"/>
    <x v="12"/>
    <x v="11"/>
    <x v="11"/>
    <x v="11"/>
    <x v="11"/>
    <x v="0"/>
    <x v="613"/>
    <x v="578"/>
    <x v="267"/>
    <x v="391"/>
    <x v="72"/>
    <x v="525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41"/>
    <x v="29"/>
    <x v="13"/>
    <x v="0"/>
    <x v="13"/>
    <x v="12"/>
    <x v="12"/>
    <x v="12"/>
    <x v="12"/>
    <x v="0"/>
    <x v="614"/>
    <x v="579"/>
    <x v="42"/>
    <x v="392"/>
    <x v="62"/>
    <x v="584"/>
    <x v="0"/>
    <x v="1"/>
    <x v="0"/>
    <x v="0"/>
    <x v="0"/>
    <x v="1"/>
    <x v="1"/>
    <x v="1"/>
    <x v="1"/>
    <x v="1"/>
    <x v="1"/>
    <x v="4"/>
    <x v="4"/>
    <x v="4"/>
    <x v="1"/>
    <x v="362"/>
    <x v="1"/>
    <x v="13"/>
  </r>
  <r>
    <x v="41"/>
    <x v="30"/>
    <x v="14"/>
    <x v="0"/>
    <x v="14"/>
    <x v="13"/>
    <x v="13"/>
    <x v="13"/>
    <x v="13"/>
    <x v="0"/>
    <x v="615"/>
    <x v="580"/>
    <x v="57"/>
    <x v="393"/>
    <x v="15"/>
    <x v="585"/>
    <x v="1"/>
    <x v="1"/>
    <x v="0"/>
    <x v="2"/>
    <x v="0"/>
    <x v="4"/>
    <x v="418"/>
    <x v="4"/>
    <x v="107"/>
    <x v="1"/>
    <x v="1"/>
    <x v="4"/>
    <x v="12"/>
    <x v="4"/>
    <x v="4"/>
    <x v="363"/>
    <x v="225"/>
    <x v="14"/>
  </r>
  <r>
    <x v="41"/>
    <x v="31"/>
    <x v="15"/>
    <x v="0"/>
    <x v="15"/>
    <x v="14"/>
    <x v="14"/>
    <x v="14"/>
    <x v="14"/>
    <x v="0"/>
    <x v="616"/>
    <x v="581"/>
    <x v="247"/>
    <x v="262"/>
    <x v="18"/>
    <x v="586"/>
    <x v="2"/>
    <x v="3"/>
    <x v="2"/>
    <x v="4"/>
    <x v="1"/>
    <x v="2"/>
    <x v="419"/>
    <x v="4"/>
    <x v="45"/>
    <x v="2"/>
    <x v="1"/>
    <x v="4"/>
    <x v="12"/>
    <x v="4"/>
    <x v="4"/>
    <x v="364"/>
    <x v="226"/>
    <x v="15"/>
  </r>
  <r>
    <x v="41"/>
    <x v="32"/>
    <x v="18"/>
    <x v="0"/>
    <x v="18"/>
    <x v="16"/>
    <x v="16"/>
    <x v="16"/>
    <x v="16"/>
    <x v="0"/>
    <x v="617"/>
    <x v="582"/>
    <x v="149"/>
    <x v="42"/>
    <x v="46"/>
    <x v="587"/>
    <x v="0"/>
    <x v="1"/>
    <x v="0"/>
    <x v="0"/>
    <x v="0"/>
    <x v="1"/>
    <x v="1"/>
    <x v="2"/>
    <x v="229"/>
    <x v="1"/>
    <x v="0"/>
    <x v="7"/>
    <x v="15"/>
    <x v="9"/>
    <x v="1"/>
    <x v="365"/>
    <x v="1"/>
    <x v="17"/>
  </r>
  <r>
    <x v="41"/>
    <x v="33"/>
    <x v="21"/>
    <x v="0"/>
    <x v="21"/>
    <x v="19"/>
    <x v="19"/>
    <x v="19"/>
    <x v="19"/>
    <x v="0"/>
    <x v="618"/>
    <x v="583"/>
    <x v="273"/>
    <x v="238"/>
    <x v="9"/>
    <x v="588"/>
    <x v="0"/>
    <x v="1"/>
    <x v="0"/>
    <x v="2"/>
    <x v="0"/>
    <x v="0"/>
    <x v="420"/>
    <x v="8"/>
    <x v="90"/>
    <x v="2"/>
    <x v="3"/>
    <x v="2"/>
    <x v="13"/>
    <x v="2"/>
    <x v="4"/>
    <x v="366"/>
    <x v="227"/>
    <x v="20"/>
  </r>
  <r>
    <x v="41"/>
    <x v="36"/>
    <x v="24"/>
    <x v="0"/>
    <x v="24"/>
    <x v="22"/>
    <x v="22"/>
    <x v="22"/>
    <x v="22"/>
    <x v="0"/>
    <x v="619"/>
    <x v="584"/>
    <x v="274"/>
    <x v="299"/>
    <x v="65"/>
    <x v="589"/>
    <x v="5"/>
    <x v="0"/>
    <x v="0"/>
    <x v="2"/>
    <x v="1"/>
    <x v="14"/>
    <x v="421"/>
    <x v="6"/>
    <x v="70"/>
    <x v="0"/>
    <x v="3"/>
    <x v="5"/>
    <x v="3"/>
    <x v="16"/>
    <x v="2"/>
    <x v="367"/>
    <x v="228"/>
    <x v="23"/>
  </r>
  <r>
    <x v="41"/>
    <x v="37"/>
    <x v="25"/>
    <x v="0"/>
    <x v="25"/>
    <x v="23"/>
    <x v="23"/>
    <x v="23"/>
    <x v="23"/>
    <x v="0"/>
    <x v="620"/>
    <x v="585"/>
    <x v="100"/>
    <x v="394"/>
    <x v="6"/>
    <x v="590"/>
    <x v="4"/>
    <x v="1"/>
    <x v="0"/>
    <x v="0"/>
    <x v="0"/>
    <x v="8"/>
    <x v="260"/>
    <x v="4"/>
    <x v="205"/>
    <x v="1"/>
    <x v="1"/>
    <x v="4"/>
    <x v="4"/>
    <x v="4"/>
    <x v="1"/>
    <x v="368"/>
    <x v="1"/>
    <x v="24"/>
  </r>
  <r>
    <x v="41"/>
    <x v="39"/>
    <x v="27"/>
    <x v="0"/>
    <x v="27"/>
    <x v="25"/>
    <x v="25"/>
    <x v="25"/>
    <x v="25"/>
    <x v="0"/>
    <x v="621"/>
    <x v="586"/>
    <x v="275"/>
    <x v="395"/>
    <x v="65"/>
    <x v="591"/>
    <x v="1"/>
    <x v="1"/>
    <x v="2"/>
    <x v="2"/>
    <x v="2"/>
    <x v="7"/>
    <x v="422"/>
    <x v="4"/>
    <x v="230"/>
    <x v="3"/>
    <x v="1"/>
    <x v="4"/>
    <x v="4"/>
    <x v="4"/>
    <x v="1"/>
    <x v="369"/>
    <x v="1"/>
    <x v="26"/>
  </r>
  <r>
    <x v="42"/>
    <x v="19"/>
    <x v="1"/>
    <x v="0"/>
    <x v="1"/>
    <x v="1"/>
    <x v="1"/>
    <x v="1"/>
    <x v="1"/>
    <x v="0"/>
    <x v="622"/>
    <x v="587"/>
    <x v="151"/>
    <x v="396"/>
    <x v="92"/>
    <x v="592"/>
    <x v="1"/>
    <x v="1"/>
    <x v="0"/>
    <x v="2"/>
    <x v="0"/>
    <x v="4"/>
    <x v="423"/>
    <x v="8"/>
    <x v="117"/>
    <x v="1"/>
    <x v="3"/>
    <x v="2"/>
    <x v="2"/>
    <x v="2"/>
    <x v="1"/>
    <x v="370"/>
    <x v="1"/>
    <x v="1"/>
  </r>
  <r>
    <x v="42"/>
    <x v="20"/>
    <x v="2"/>
    <x v="0"/>
    <x v="2"/>
    <x v="2"/>
    <x v="2"/>
    <x v="2"/>
    <x v="2"/>
    <x v="0"/>
    <x v="623"/>
    <x v="588"/>
    <x v="276"/>
    <x v="374"/>
    <x v="72"/>
    <x v="593"/>
    <x v="1"/>
    <x v="0"/>
    <x v="1"/>
    <x v="2"/>
    <x v="0"/>
    <x v="5"/>
    <x v="424"/>
    <x v="8"/>
    <x v="88"/>
    <x v="2"/>
    <x v="1"/>
    <x v="2"/>
    <x v="2"/>
    <x v="2"/>
    <x v="1"/>
    <x v="371"/>
    <x v="1"/>
    <x v="2"/>
  </r>
  <r>
    <x v="42"/>
    <x v="21"/>
    <x v="3"/>
    <x v="0"/>
    <x v="3"/>
    <x v="3"/>
    <x v="3"/>
    <x v="3"/>
    <x v="3"/>
    <x v="0"/>
    <x v="624"/>
    <x v="589"/>
    <x v="277"/>
    <x v="118"/>
    <x v="2"/>
    <x v="379"/>
    <x v="2"/>
    <x v="0"/>
    <x v="0"/>
    <x v="4"/>
    <x v="0"/>
    <x v="10"/>
    <x v="425"/>
    <x v="2"/>
    <x v="41"/>
    <x v="0"/>
    <x v="0"/>
    <x v="7"/>
    <x v="6"/>
    <x v="9"/>
    <x v="0"/>
    <x v="372"/>
    <x v="229"/>
    <x v="3"/>
  </r>
  <r>
    <x v="42"/>
    <x v="25"/>
    <x v="6"/>
    <x v="0"/>
    <x v="6"/>
    <x v="5"/>
    <x v="5"/>
    <x v="5"/>
    <x v="5"/>
    <x v="0"/>
    <x v="625"/>
    <x v="590"/>
    <x v="78"/>
    <x v="50"/>
    <x v="46"/>
    <x v="594"/>
    <x v="0"/>
    <x v="1"/>
    <x v="0"/>
    <x v="5"/>
    <x v="0"/>
    <x v="17"/>
    <x v="1"/>
    <x v="1"/>
    <x v="1"/>
    <x v="1"/>
    <x v="1"/>
    <x v="1"/>
    <x v="1"/>
    <x v="1"/>
    <x v="1"/>
    <x v="1"/>
    <x v="1"/>
    <x v="6"/>
  </r>
  <r>
    <x v="42"/>
    <x v="26"/>
    <x v="7"/>
    <x v="0"/>
    <x v="7"/>
    <x v="6"/>
    <x v="6"/>
    <x v="6"/>
    <x v="6"/>
    <x v="0"/>
    <x v="56"/>
    <x v="282"/>
    <x v="42"/>
    <x v="37"/>
    <x v="19"/>
    <x v="595"/>
    <x v="0"/>
    <x v="1"/>
    <x v="0"/>
    <x v="0"/>
    <x v="0"/>
    <x v="1"/>
    <x v="1"/>
    <x v="4"/>
    <x v="23"/>
    <x v="1"/>
    <x v="0"/>
    <x v="4"/>
    <x v="4"/>
    <x v="4"/>
    <x v="1"/>
    <x v="373"/>
    <x v="1"/>
    <x v="7"/>
  </r>
  <r>
    <x v="42"/>
    <x v="27"/>
    <x v="10"/>
    <x v="0"/>
    <x v="10"/>
    <x v="9"/>
    <x v="9"/>
    <x v="9"/>
    <x v="9"/>
    <x v="0"/>
    <x v="343"/>
    <x v="591"/>
    <x v="100"/>
    <x v="397"/>
    <x v="62"/>
    <x v="596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42"/>
    <x v="28"/>
    <x v="12"/>
    <x v="0"/>
    <x v="12"/>
    <x v="11"/>
    <x v="11"/>
    <x v="11"/>
    <x v="11"/>
    <x v="0"/>
    <x v="626"/>
    <x v="592"/>
    <x v="116"/>
    <x v="291"/>
    <x v="62"/>
    <x v="530"/>
    <x v="0"/>
    <x v="0"/>
    <x v="2"/>
    <x v="0"/>
    <x v="0"/>
    <x v="8"/>
    <x v="426"/>
    <x v="2"/>
    <x v="231"/>
    <x v="1"/>
    <x v="3"/>
    <x v="2"/>
    <x v="2"/>
    <x v="2"/>
    <x v="1"/>
    <x v="374"/>
    <x v="1"/>
    <x v="12"/>
  </r>
  <r>
    <x v="42"/>
    <x v="29"/>
    <x v="13"/>
    <x v="0"/>
    <x v="13"/>
    <x v="12"/>
    <x v="12"/>
    <x v="12"/>
    <x v="12"/>
    <x v="0"/>
    <x v="627"/>
    <x v="593"/>
    <x v="41"/>
    <x v="398"/>
    <x v="54"/>
    <x v="597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2"/>
    <x v="30"/>
    <x v="14"/>
    <x v="0"/>
    <x v="14"/>
    <x v="13"/>
    <x v="13"/>
    <x v="13"/>
    <x v="13"/>
    <x v="0"/>
    <x v="628"/>
    <x v="594"/>
    <x v="252"/>
    <x v="367"/>
    <x v="39"/>
    <x v="292"/>
    <x v="0"/>
    <x v="1"/>
    <x v="0"/>
    <x v="0"/>
    <x v="0"/>
    <x v="1"/>
    <x v="1"/>
    <x v="8"/>
    <x v="232"/>
    <x v="1"/>
    <x v="1"/>
    <x v="2"/>
    <x v="2"/>
    <x v="2"/>
    <x v="1"/>
    <x v="375"/>
    <x v="1"/>
    <x v="14"/>
  </r>
  <r>
    <x v="42"/>
    <x v="31"/>
    <x v="15"/>
    <x v="0"/>
    <x v="15"/>
    <x v="14"/>
    <x v="14"/>
    <x v="14"/>
    <x v="14"/>
    <x v="0"/>
    <x v="629"/>
    <x v="595"/>
    <x v="153"/>
    <x v="37"/>
    <x v="47"/>
    <x v="598"/>
    <x v="2"/>
    <x v="1"/>
    <x v="3"/>
    <x v="2"/>
    <x v="0"/>
    <x v="7"/>
    <x v="427"/>
    <x v="1"/>
    <x v="1"/>
    <x v="1"/>
    <x v="1"/>
    <x v="4"/>
    <x v="15"/>
    <x v="4"/>
    <x v="4"/>
    <x v="376"/>
    <x v="230"/>
    <x v="15"/>
  </r>
  <r>
    <x v="42"/>
    <x v="32"/>
    <x v="18"/>
    <x v="0"/>
    <x v="18"/>
    <x v="16"/>
    <x v="16"/>
    <x v="16"/>
    <x v="16"/>
    <x v="0"/>
    <x v="630"/>
    <x v="596"/>
    <x v="177"/>
    <x v="128"/>
    <x v="81"/>
    <x v="188"/>
    <x v="0"/>
    <x v="0"/>
    <x v="0"/>
    <x v="4"/>
    <x v="0"/>
    <x v="8"/>
    <x v="428"/>
    <x v="4"/>
    <x v="18"/>
    <x v="1"/>
    <x v="1"/>
    <x v="4"/>
    <x v="4"/>
    <x v="4"/>
    <x v="1"/>
    <x v="377"/>
    <x v="1"/>
    <x v="17"/>
  </r>
  <r>
    <x v="42"/>
    <x v="33"/>
    <x v="21"/>
    <x v="0"/>
    <x v="21"/>
    <x v="19"/>
    <x v="19"/>
    <x v="19"/>
    <x v="19"/>
    <x v="0"/>
    <x v="631"/>
    <x v="597"/>
    <x v="243"/>
    <x v="399"/>
    <x v="26"/>
    <x v="599"/>
    <x v="1"/>
    <x v="1"/>
    <x v="0"/>
    <x v="0"/>
    <x v="0"/>
    <x v="0"/>
    <x v="429"/>
    <x v="2"/>
    <x v="181"/>
    <x v="1"/>
    <x v="2"/>
    <x v="7"/>
    <x v="15"/>
    <x v="9"/>
    <x v="1"/>
    <x v="378"/>
    <x v="1"/>
    <x v="20"/>
  </r>
  <r>
    <x v="42"/>
    <x v="36"/>
    <x v="24"/>
    <x v="0"/>
    <x v="24"/>
    <x v="22"/>
    <x v="22"/>
    <x v="22"/>
    <x v="22"/>
    <x v="0"/>
    <x v="632"/>
    <x v="598"/>
    <x v="278"/>
    <x v="34"/>
    <x v="12"/>
    <x v="600"/>
    <x v="1"/>
    <x v="0"/>
    <x v="0"/>
    <x v="2"/>
    <x v="1"/>
    <x v="5"/>
    <x v="430"/>
    <x v="7"/>
    <x v="54"/>
    <x v="4"/>
    <x v="9"/>
    <x v="11"/>
    <x v="21"/>
    <x v="10"/>
    <x v="4"/>
    <x v="379"/>
    <x v="231"/>
    <x v="23"/>
  </r>
  <r>
    <x v="42"/>
    <x v="37"/>
    <x v="25"/>
    <x v="0"/>
    <x v="25"/>
    <x v="23"/>
    <x v="23"/>
    <x v="23"/>
    <x v="23"/>
    <x v="0"/>
    <x v="633"/>
    <x v="599"/>
    <x v="21"/>
    <x v="121"/>
    <x v="62"/>
    <x v="601"/>
    <x v="1"/>
    <x v="1"/>
    <x v="0"/>
    <x v="0"/>
    <x v="0"/>
    <x v="0"/>
    <x v="431"/>
    <x v="1"/>
    <x v="1"/>
    <x v="1"/>
    <x v="1"/>
    <x v="1"/>
    <x v="1"/>
    <x v="1"/>
    <x v="1"/>
    <x v="1"/>
    <x v="1"/>
    <x v="24"/>
  </r>
  <r>
    <x v="42"/>
    <x v="39"/>
    <x v="27"/>
    <x v="0"/>
    <x v="27"/>
    <x v="25"/>
    <x v="25"/>
    <x v="25"/>
    <x v="25"/>
    <x v="0"/>
    <x v="634"/>
    <x v="600"/>
    <x v="279"/>
    <x v="252"/>
    <x v="20"/>
    <x v="602"/>
    <x v="2"/>
    <x v="3"/>
    <x v="3"/>
    <x v="2"/>
    <x v="0"/>
    <x v="14"/>
    <x v="432"/>
    <x v="8"/>
    <x v="78"/>
    <x v="2"/>
    <x v="6"/>
    <x v="2"/>
    <x v="2"/>
    <x v="2"/>
    <x v="1"/>
    <x v="380"/>
    <x v="1"/>
    <x v="26"/>
  </r>
  <r>
    <x v="43"/>
    <x v="19"/>
    <x v="1"/>
    <x v="0"/>
    <x v="1"/>
    <x v="1"/>
    <x v="1"/>
    <x v="1"/>
    <x v="1"/>
    <x v="0"/>
    <x v="635"/>
    <x v="391"/>
    <x v="49"/>
    <x v="400"/>
    <x v="95"/>
    <x v="603"/>
    <x v="1"/>
    <x v="1"/>
    <x v="0"/>
    <x v="0"/>
    <x v="0"/>
    <x v="0"/>
    <x v="433"/>
    <x v="2"/>
    <x v="233"/>
    <x v="1"/>
    <x v="0"/>
    <x v="7"/>
    <x v="21"/>
    <x v="9"/>
    <x v="0"/>
    <x v="381"/>
    <x v="232"/>
    <x v="1"/>
  </r>
  <r>
    <x v="43"/>
    <x v="20"/>
    <x v="2"/>
    <x v="0"/>
    <x v="2"/>
    <x v="2"/>
    <x v="2"/>
    <x v="2"/>
    <x v="2"/>
    <x v="0"/>
    <x v="636"/>
    <x v="601"/>
    <x v="178"/>
    <x v="341"/>
    <x v="26"/>
    <x v="604"/>
    <x v="1"/>
    <x v="1"/>
    <x v="0"/>
    <x v="2"/>
    <x v="0"/>
    <x v="4"/>
    <x v="434"/>
    <x v="8"/>
    <x v="203"/>
    <x v="6"/>
    <x v="1"/>
    <x v="2"/>
    <x v="2"/>
    <x v="2"/>
    <x v="1"/>
    <x v="382"/>
    <x v="1"/>
    <x v="2"/>
  </r>
  <r>
    <x v="43"/>
    <x v="21"/>
    <x v="3"/>
    <x v="0"/>
    <x v="3"/>
    <x v="3"/>
    <x v="3"/>
    <x v="3"/>
    <x v="3"/>
    <x v="0"/>
    <x v="637"/>
    <x v="602"/>
    <x v="280"/>
    <x v="385"/>
    <x v="19"/>
    <x v="605"/>
    <x v="1"/>
    <x v="4"/>
    <x v="0"/>
    <x v="4"/>
    <x v="0"/>
    <x v="3"/>
    <x v="273"/>
    <x v="7"/>
    <x v="234"/>
    <x v="1"/>
    <x v="3"/>
    <x v="11"/>
    <x v="0"/>
    <x v="10"/>
    <x v="7"/>
    <x v="383"/>
    <x v="233"/>
    <x v="3"/>
  </r>
  <r>
    <x v="43"/>
    <x v="25"/>
    <x v="6"/>
    <x v="0"/>
    <x v="6"/>
    <x v="5"/>
    <x v="5"/>
    <x v="5"/>
    <x v="5"/>
    <x v="0"/>
    <x v="638"/>
    <x v="603"/>
    <x v="29"/>
    <x v="300"/>
    <x v="90"/>
    <x v="606"/>
    <x v="0"/>
    <x v="1"/>
    <x v="0"/>
    <x v="0"/>
    <x v="0"/>
    <x v="1"/>
    <x v="1"/>
    <x v="1"/>
    <x v="1"/>
    <x v="2"/>
    <x v="1"/>
    <x v="1"/>
    <x v="1"/>
    <x v="1"/>
    <x v="1"/>
    <x v="1"/>
    <x v="1"/>
    <x v="6"/>
  </r>
  <r>
    <x v="43"/>
    <x v="26"/>
    <x v="7"/>
    <x v="0"/>
    <x v="7"/>
    <x v="6"/>
    <x v="6"/>
    <x v="6"/>
    <x v="6"/>
    <x v="0"/>
    <x v="166"/>
    <x v="354"/>
    <x v="157"/>
    <x v="209"/>
    <x v="26"/>
    <x v="212"/>
    <x v="2"/>
    <x v="0"/>
    <x v="0"/>
    <x v="0"/>
    <x v="0"/>
    <x v="8"/>
    <x v="435"/>
    <x v="2"/>
    <x v="235"/>
    <x v="1"/>
    <x v="1"/>
    <x v="2"/>
    <x v="12"/>
    <x v="9"/>
    <x v="4"/>
    <x v="384"/>
    <x v="103"/>
    <x v="7"/>
  </r>
  <r>
    <x v="43"/>
    <x v="27"/>
    <x v="10"/>
    <x v="0"/>
    <x v="10"/>
    <x v="9"/>
    <x v="9"/>
    <x v="9"/>
    <x v="9"/>
    <x v="0"/>
    <x v="639"/>
    <x v="604"/>
    <x v="52"/>
    <x v="346"/>
    <x v="9"/>
    <x v="562"/>
    <x v="0"/>
    <x v="1"/>
    <x v="0"/>
    <x v="0"/>
    <x v="1"/>
    <x v="0"/>
    <x v="436"/>
    <x v="1"/>
    <x v="1"/>
    <x v="1"/>
    <x v="1"/>
    <x v="1"/>
    <x v="1"/>
    <x v="1"/>
    <x v="1"/>
    <x v="1"/>
    <x v="1"/>
    <x v="10"/>
  </r>
  <r>
    <x v="43"/>
    <x v="28"/>
    <x v="12"/>
    <x v="0"/>
    <x v="12"/>
    <x v="11"/>
    <x v="11"/>
    <x v="11"/>
    <x v="11"/>
    <x v="0"/>
    <x v="640"/>
    <x v="210"/>
    <x v="75"/>
    <x v="401"/>
    <x v="19"/>
    <x v="607"/>
    <x v="0"/>
    <x v="1"/>
    <x v="0"/>
    <x v="0"/>
    <x v="0"/>
    <x v="1"/>
    <x v="1"/>
    <x v="8"/>
    <x v="236"/>
    <x v="1"/>
    <x v="1"/>
    <x v="4"/>
    <x v="4"/>
    <x v="4"/>
    <x v="1"/>
    <x v="385"/>
    <x v="1"/>
    <x v="12"/>
  </r>
  <r>
    <x v="43"/>
    <x v="29"/>
    <x v="13"/>
    <x v="0"/>
    <x v="13"/>
    <x v="12"/>
    <x v="12"/>
    <x v="12"/>
    <x v="12"/>
    <x v="0"/>
    <x v="641"/>
    <x v="605"/>
    <x v="87"/>
    <x v="402"/>
    <x v="41"/>
    <x v="608"/>
    <x v="0"/>
    <x v="1"/>
    <x v="0"/>
    <x v="2"/>
    <x v="0"/>
    <x v="0"/>
    <x v="437"/>
    <x v="1"/>
    <x v="1"/>
    <x v="2"/>
    <x v="1"/>
    <x v="1"/>
    <x v="1"/>
    <x v="1"/>
    <x v="1"/>
    <x v="1"/>
    <x v="1"/>
    <x v="13"/>
  </r>
  <r>
    <x v="43"/>
    <x v="30"/>
    <x v="14"/>
    <x v="0"/>
    <x v="14"/>
    <x v="13"/>
    <x v="13"/>
    <x v="13"/>
    <x v="13"/>
    <x v="0"/>
    <x v="642"/>
    <x v="606"/>
    <x v="193"/>
    <x v="57"/>
    <x v="6"/>
    <x v="609"/>
    <x v="0"/>
    <x v="0"/>
    <x v="0"/>
    <x v="0"/>
    <x v="0"/>
    <x v="0"/>
    <x v="438"/>
    <x v="8"/>
    <x v="237"/>
    <x v="1"/>
    <x v="1"/>
    <x v="4"/>
    <x v="4"/>
    <x v="4"/>
    <x v="1"/>
    <x v="386"/>
    <x v="1"/>
    <x v="14"/>
  </r>
  <r>
    <x v="43"/>
    <x v="31"/>
    <x v="15"/>
    <x v="0"/>
    <x v="15"/>
    <x v="14"/>
    <x v="14"/>
    <x v="14"/>
    <x v="14"/>
    <x v="0"/>
    <x v="643"/>
    <x v="607"/>
    <x v="62"/>
    <x v="403"/>
    <x v="46"/>
    <x v="610"/>
    <x v="0"/>
    <x v="1"/>
    <x v="0"/>
    <x v="0"/>
    <x v="0"/>
    <x v="1"/>
    <x v="1"/>
    <x v="1"/>
    <x v="1"/>
    <x v="0"/>
    <x v="1"/>
    <x v="1"/>
    <x v="1"/>
    <x v="1"/>
    <x v="1"/>
    <x v="1"/>
    <x v="1"/>
    <x v="15"/>
  </r>
  <r>
    <x v="43"/>
    <x v="32"/>
    <x v="18"/>
    <x v="0"/>
    <x v="18"/>
    <x v="16"/>
    <x v="16"/>
    <x v="16"/>
    <x v="16"/>
    <x v="0"/>
    <x v="644"/>
    <x v="608"/>
    <x v="118"/>
    <x v="404"/>
    <x v="46"/>
    <x v="611"/>
    <x v="1"/>
    <x v="1"/>
    <x v="0"/>
    <x v="2"/>
    <x v="0"/>
    <x v="4"/>
    <x v="439"/>
    <x v="1"/>
    <x v="1"/>
    <x v="1"/>
    <x v="0"/>
    <x v="1"/>
    <x v="1"/>
    <x v="1"/>
    <x v="1"/>
    <x v="1"/>
    <x v="1"/>
    <x v="17"/>
  </r>
  <r>
    <x v="43"/>
    <x v="33"/>
    <x v="21"/>
    <x v="0"/>
    <x v="21"/>
    <x v="19"/>
    <x v="19"/>
    <x v="19"/>
    <x v="19"/>
    <x v="0"/>
    <x v="645"/>
    <x v="609"/>
    <x v="242"/>
    <x v="246"/>
    <x v="26"/>
    <x v="612"/>
    <x v="2"/>
    <x v="1"/>
    <x v="0"/>
    <x v="4"/>
    <x v="1"/>
    <x v="10"/>
    <x v="440"/>
    <x v="15"/>
    <x v="31"/>
    <x v="0"/>
    <x v="4"/>
    <x v="7"/>
    <x v="8"/>
    <x v="9"/>
    <x v="0"/>
    <x v="94"/>
    <x v="234"/>
    <x v="20"/>
  </r>
  <r>
    <x v="43"/>
    <x v="36"/>
    <x v="24"/>
    <x v="0"/>
    <x v="24"/>
    <x v="22"/>
    <x v="22"/>
    <x v="22"/>
    <x v="22"/>
    <x v="0"/>
    <x v="646"/>
    <x v="610"/>
    <x v="278"/>
    <x v="376"/>
    <x v="52"/>
    <x v="613"/>
    <x v="3"/>
    <x v="3"/>
    <x v="2"/>
    <x v="2"/>
    <x v="0"/>
    <x v="2"/>
    <x v="441"/>
    <x v="10"/>
    <x v="89"/>
    <x v="3"/>
    <x v="10"/>
    <x v="8"/>
    <x v="0"/>
    <x v="15"/>
    <x v="0"/>
    <x v="387"/>
    <x v="235"/>
    <x v="23"/>
  </r>
  <r>
    <x v="43"/>
    <x v="37"/>
    <x v="25"/>
    <x v="0"/>
    <x v="25"/>
    <x v="23"/>
    <x v="23"/>
    <x v="23"/>
    <x v="23"/>
    <x v="0"/>
    <x v="173"/>
    <x v="286"/>
    <x v="88"/>
    <x v="372"/>
    <x v="35"/>
    <x v="454"/>
    <x v="0"/>
    <x v="0"/>
    <x v="0"/>
    <x v="0"/>
    <x v="0"/>
    <x v="0"/>
    <x v="442"/>
    <x v="1"/>
    <x v="1"/>
    <x v="1"/>
    <x v="1"/>
    <x v="1"/>
    <x v="1"/>
    <x v="1"/>
    <x v="1"/>
    <x v="1"/>
    <x v="1"/>
    <x v="24"/>
  </r>
  <r>
    <x v="43"/>
    <x v="39"/>
    <x v="27"/>
    <x v="0"/>
    <x v="27"/>
    <x v="25"/>
    <x v="25"/>
    <x v="25"/>
    <x v="25"/>
    <x v="0"/>
    <x v="647"/>
    <x v="611"/>
    <x v="257"/>
    <x v="405"/>
    <x v="44"/>
    <x v="546"/>
    <x v="2"/>
    <x v="2"/>
    <x v="0"/>
    <x v="2"/>
    <x v="0"/>
    <x v="7"/>
    <x v="443"/>
    <x v="4"/>
    <x v="194"/>
    <x v="6"/>
    <x v="3"/>
    <x v="4"/>
    <x v="12"/>
    <x v="4"/>
    <x v="4"/>
    <x v="388"/>
    <x v="236"/>
    <x v="26"/>
  </r>
  <r>
    <x v="44"/>
    <x v="19"/>
    <x v="1"/>
    <x v="0"/>
    <x v="1"/>
    <x v="1"/>
    <x v="1"/>
    <x v="1"/>
    <x v="1"/>
    <x v="0"/>
    <x v="648"/>
    <x v="612"/>
    <x v="182"/>
    <x v="406"/>
    <x v="100"/>
    <x v="614"/>
    <x v="0"/>
    <x v="0"/>
    <x v="1"/>
    <x v="0"/>
    <x v="0"/>
    <x v="4"/>
    <x v="444"/>
    <x v="4"/>
    <x v="227"/>
    <x v="1"/>
    <x v="1"/>
    <x v="4"/>
    <x v="4"/>
    <x v="4"/>
    <x v="1"/>
    <x v="389"/>
    <x v="1"/>
    <x v="1"/>
  </r>
  <r>
    <x v="44"/>
    <x v="20"/>
    <x v="2"/>
    <x v="0"/>
    <x v="2"/>
    <x v="2"/>
    <x v="2"/>
    <x v="2"/>
    <x v="2"/>
    <x v="0"/>
    <x v="649"/>
    <x v="484"/>
    <x v="281"/>
    <x v="214"/>
    <x v="9"/>
    <x v="615"/>
    <x v="1"/>
    <x v="0"/>
    <x v="1"/>
    <x v="0"/>
    <x v="1"/>
    <x v="5"/>
    <x v="445"/>
    <x v="7"/>
    <x v="238"/>
    <x v="1"/>
    <x v="1"/>
    <x v="4"/>
    <x v="2"/>
    <x v="4"/>
    <x v="4"/>
    <x v="390"/>
    <x v="237"/>
    <x v="2"/>
  </r>
  <r>
    <x v="44"/>
    <x v="21"/>
    <x v="3"/>
    <x v="0"/>
    <x v="3"/>
    <x v="3"/>
    <x v="3"/>
    <x v="3"/>
    <x v="3"/>
    <x v="0"/>
    <x v="650"/>
    <x v="613"/>
    <x v="185"/>
    <x v="407"/>
    <x v="72"/>
    <x v="616"/>
    <x v="0"/>
    <x v="0"/>
    <x v="0"/>
    <x v="0"/>
    <x v="2"/>
    <x v="8"/>
    <x v="446"/>
    <x v="0"/>
    <x v="96"/>
    <x v="3"/>
    <x v="3"/>
    <x v="0"/>
    <x v="21"/>
    <x v="0"/>
    <x v="4"/>
    <x v="391"/>
    <x v="238"/>
    <x v="3"/>
  </r>
  <r>
    <x v="44"/>
    <x v="25"/>
    <x v="6"/>
    <x v="0"/>
    <x v="6"/>
    <x v="5"/>
    <x v="5"/>
    <x v="5"/>
    <x v="5"/>
    <x v="0"/>
    <x v="651"/>
    <x v="614"/>
    <x v="52"/>
    <x v="6"/>
    <x v="24"/>
    <x v="617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44"/>
    <x v="26"/>
    <x v="7"/>
    <x v="0"/>
    <x v="7"/>
    <x v="6"/>
    <x v="6"/>
    <x v="6"/>
    <x v="6"/>
    <x v="0"/>
    <x v="652"/>
    <x v="615"/>
    <x v="145"/>
    <x v="112"/>
    <x v="51"/>
    <x v="230"/>
    <x v="1"/>
    <x v="1"/>
    <x v="0"/>
    <x v="2"/>
    <x v="0"/>
    <x v="4"/>
    <x v="447"/>
    <x v="1"/>
    <x v="1"/>
    <x v="0"/>
    <x v="1"/>
    <x v="1"/>
    <x v="1"/>
    <x v="1"/>
    <x v="1"/>
    <x v="1"/>
    <x v="1"/>
    <x v="7"/>
  </r>
  <r>
    <x v="44"/>
    <x v="27"/>
    <x v="10"/>
    <x v="0"/>
    <x v="10"/>
    <x v="9"/>
    <x v="9"/>
    <x v="9"/>
    <x v="9"/>
    <x v="0"/>
    <x v="653"/>
    <x v="409"/>
    <x v="145"/>
    <x v="150"/>
    <x v="2"/>
    <x v="178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44"/>
    <x v="28"/>
    <x v="12"/>
    <x v="0"/>
    <x v="12"/>
    <x v="11"/>
    <x v="11"/>
    <x v="11"/>
    <x v="11"/>
    <x v="0"/>
    <x v="654"/>
    <x v="133"/>
    <x v="54"/>
    <x v="300"/>
    <x v="30"/>
    <x v="618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44"/>
    <x v="29"/>
    <x v="13"/>
    <x v="0"/>
    <x v="13"/>
    <x v="12"/>
    <x v="12"/>
    <x v="12"/>
    <x v="12"/>
    <x v="0"/>
    <x v="655"/>
    <x v="616"/>
    <x v="87"/>
    <x v="322"/>
    <x v="17"/>
    <x v="619"/>
    <x v="0"/>
    <x v="0"/>
    <x v="0"/>
    <x v="0"/>
    <x v="0"/>
    <x v="0"/>
    <x v="448"/>
    <x v="1"/>
    <x v="1"/>
    <x v="8"/>
    <x v="1"/>
    <x v="1"/>
    <x v="1"/>
    <x v="1"/>
    <x v="1"/>
    <x v="1"/>
    <x v="1"/>
    <x v="13"/>
  </r>
  <r>
    <x v="44"/>
    <x v="30"/>
    <x v="14"/>
    <x v="0"/>
    <x v="14"/>
    <x v="13"/>
    <x v="13"/>
    <x v="13"/>
    <x v="13"/>
    <x v="0"/>
    <x v="656"/>
    <x v="358"/>
    <x v="261"/>
    <x v="59"/>
    <x v="6"/>
    <x v="620"/>
    <x v="0"/>
    <x v="1"/>
    <x v="0"/>
    <x v="2"/>
    <x v="0"/>
    <x v="0"/>
    <x v="449"/>
    <x v="8"/>
    <x v="129"/>
    <x v="2"/>
    <x v="9"/>
    <x v="2"/>
    <x v="2"/>
    <x v="2"/>
    <x v="1"/>
    <x v="392"/>
    <x v="1"/>
    <x v="14"/>
  </r>
  <r>
    <x v="44"/>
    <x v="31"/>
    <x v="15"/>
    <x v="0"/>
    <x v="15"/>
    <x v="14"/>
    <x v="14"/>
    <x v="14"/>
    <x v="14"/>
    <x v="0"/>
    <x v="657"/>
    <x v="277"/>
    <x v="124"/>
    <x v="225"/>
    <x v="15"/>
    <x v="621"/>
    <x v="1"/>
    <x v="1"/>
    <x v="0"/>
    <x v="0"/>
    <x v="0"/>
    <x v="0"/>
    <x v="450"/>
    <x v="1"/>
    <x v="1"/>
    <x v="1"/>
    <x v="1"/>
    <x v="1"/>
    <x v="1"/>
    <x v="1"/>
    <x v="1"/>
    <x v="1"/>
    <x v="1"/>
    <x v="15"/>
  </r>
  <r>
    <x v="44"/>
    <x v="32"/>
    <x v="18"/>
    <x v="0"/>
    <x v="18"/>
    <x v="16"/>
    <x v="16"/>
    <x v="16"/>
    <x v="16"/>
    <x v="0"/>
    <x v="658"/>
    <x v="73"/>
    <x v="276"/>
    <x v="195"/>
    <x v="58"/>
    <x v="622"/>
    <x v="0"/>
    <x v="1"/>
    <x v="0"/>
    <x v="2"/>
    <x v="0"/>
    <x v="0"/>
    <x v="451"/>
    <x v="8"/>
    <x v="88"/>
    <x v="1"/>
    <x v="4"/>
    <x v="2"/>
    <x v="12"/>
    <x v="2"/>
    <x v="4"/>
    <x v="393"/>
    <x v="239"/>
    <x v="17"/>
  </r>
  <r>
    <x v="44"/>
    <x v="33"/>
    <x v="21"/>
    <x v="0"/>
    <x v="21"/>
    <x v="19"/>
    <x v="19"/>
    <x v="19"/>
    <x v="19"/>
    <x v="0"/>
    <x v="659"/>
    <x v="617"/>
    <x v="282"/>
    <x v="94"/>
    <x v="26"/>
    <x v="623"/>
    <x v="1"/>
    <x v="1"/>
    <x v="1"/>
    <x v="2"/>
    <x v="0"/>
    <x v="8"/>
    <x v="452"/>
    <x v="4"/>
    <x v="194"/>
    <x v="1"/>
    <x v="2"/>
    <x v="4"/>
    <x v="15"/>
    <x v="4"/>
    <x v="4"/>
    <x v="394"/>
    <x v="240"/>
    <x v="20"/>
  </r>
  <r>
    <x v="44"/>
    <x v="36"/>
    <x v="24"/>
    <x v="0"/>
    <x v="24"/>
    <x v="22"/>
    <x v="22"/>
    <x v="22"/>
    <x v="22"/>
    <x v="0"/>
    <x v="660"/>
    <x v="618"/>
    <x v="283"/>
    <x v="408"/>
    <x v="73"/>
    <x v="624"/>
    <x v="1"/>
    <x v="0"/>
    <x v="1"/>
    <x v="0"/>
    <x v="0"/>
    <x v="8"/>
    <x v="453"/>
    <x v="9"/>
    <x v="185"/>
    <x v="8"/>
    <x v="2"/>
    <x v="6"/>
    <x v="22"/>
    <x v="6"/>
    <x v="7"/>
    <x v="395"/>
    <x v="241"/>
    <x v="23"/>
  </r>
  <r>
    <x v="44"/>
    <x v="37"/>
    <x v="25"/>
    <x v="0"/>
    <x v="25"/>
    <x v="23"/>
    <x v="23"/>
    <x v="23"/>
    <x v="23"/>
    <x v="0"/>
    <x v="202"/>
    <x v="619"/>
    <x v="144"/>
    <x v="250"/>
    <x v="54"/>
    <x v="625"/>
    <x v="1"/>
    <x v="0"/>
    <x v="0"/>
    <x v="0"/>
    <x v="0"/>
    <x v="4"/>
    <x v="454"/>
    <x v="1"/>
    <x v="1"/>
    <x v="1"/>
    <x v="1"/>
    <x v="1"/>
    <x v="1"/>
    <x v="1"/>
    <x v="1"/>
    <x v="1"/>
    <x v="1"/>
    <x v="24"/>
  </r>
  <r>
    <x v="44"/>
    <x v="39"/>
    <x v="27"/>
    <x v="0"/>
    <x v="27"/>
    <x v="25"/>
    <x v="25"/>
    <x v="25"/>
    <x v="25"/>
    <x v="0"/>
    <x v="661"/>
    <x v="620"/>
    <x v="242"/>
    <x v="223"/>
    <x v="28"/>
    <x v="626"/>
    <x v="0"/>
    <x v="1"/>
    <x v="0"/>
    <x v="2"/>
    <x v="0"/>
    <x v="0"/>
    <x v="455"/>
    <x v="8"/>
    <x v="165"/>
    <x v="2"/>
    <x v="2"/>
    <x v="2"/>
    <x v="2"/>
    <x v="2"/>
    <x v="1"/>
    <x v="396"/>
    <x v="1"/>
    <x v="26"/>
  </r>
  <r>
    <x v="45"/>
    <x v="19"/>
    <x v="1"/>
    <x v="0"/>
    <x v="1"/>
    <x v="1"/>
    <x v="1"/>
    <x v="1"/>
    <x v="1"/>
    <x v="0"/>
    <x v="662"/>
    <x v="621"/>
    <x v="59"/>
    <x v="409"/>
    <x v="101"/>
    <x v="627"/>
    <x v="0"/>
    <x v="1"/>
    <x v="0"/>
    <x v="0"/>
    <x v="0"/>
    <x v="1"/>
    <x v="1"/>
    <x v="1"/>
    <x v="1"/>
    <x v="3"/>
    <x v="1"/>
    <x v="1"/>
    <x v="1"/>
    <x v="1"/>
    <x v="1"/>
    <x v="1"/>
    <x v="1"/>
    <x v="1"/>
  </r>
  <r>
    <x v="45"/>
    <x v="20"/>
    <x v="2"/>
    <x v="0"/>
    <x v="2"/>
    <x v="2"/>
    <x v="2"/>
    <x v="2"/>
    <x v="2"/>
    <x v="0"/>
    <x v="663"/>
    <x v="622"/>
    <x v="115"/>
    <x v="410"/>
    <x v="51"/>
    <x v="82"/>
    <x v="2"/>
    <x v="1"/>
    <x v="1"/>
    <x v="0"/>
    <x v="0"/>
    <x v="8"/>
    <x v="456"/>
    <x v="1"/>
    <x v="1"/>
    <x v="1"/>
    <x v="0"/>
    <x v="1"/>
    <x v="1"/>
    <x v="1"/>
    <x v="1"/>
    <x v="1"/>
    <x v="1"/>
    <x v="2"/>
  </r>
  <r>
    <x v="45"/>
    <x v="21"/>
    <x v="3"/>
    <x v="0"/>
    <x v="3"/>
    <x v="3"/>
    <x v="3"/>
    <x v="3"/>
    <x v="3"/>
    <x v="0"/>
    <x v="621"/>
    <x v="623"/>
    <x v="8"/>
    <x v="411"/>
    <x v="17"/>
    <x v="628"/>
    <x v="2"/>
    <x v="1"/>
    <x v="0"/>
    <x v="0"/>
    <x v="0"/>
    <x v="4"/>
    <x v="457"/>
    <x v="7"/>
    <x v="134"/>
    <x v="0"/>
    <x v="0"/>
    <x v="11"/>
    <x v="21"/>
    <x v="10"/>
    <x v="0"/>
    <x v="397"/>
    <x v="242"/>
    <x v="3"/>
  </r>
  <r>
    <x v="45"/>
    <x v="25"/>
    <x v="6"/>
    <x v="0"/>
    <x v="6"/>
    <x v="5"/>
    <x v="5"/>
    <x v="5"/>
    <x v="5"/>
    <x v="0"/>
    <x v="664"/>
    <x v="624"/>
    <x v="91"/>
    <x v="189"/>
    <x v="39"/>
    <x v="629"/>
    <x v="0"/>
    <x v="1"/>
    <x v="0"/>
    <x v="2"/>
    <x v="0"/>
    <x v="0"/>
    <x v="458"/>
    <x v="1"/>
    <x v="1"/>
    <x v="1"/>
    <x v="1"/>
    <x v="4"/>
    <x v="15"/>
    <x v="2"/>
    <x v="4"/>
    <x v="398"/>
    <x v="243"/>
    <x v="6"/>
  </r>
  <r>
    <x v="45"/>
    <x v="26"/>
    <x v="7"/>
    <x v="0"/>
    <x v="7"/>
    <x v="6"/>
    <x v="6"/>
    <x v="6"/>
    <x v="6"/>
    <x v="0"/>
    <x v="665"/>
    <x v="625"/>
    <x v="89"/>
    <x v="256"/>
    <x v="72"/>
    <x v="630"/>
    <x v="0"/>
    <x v="1"/>
    <x v="0"/>
    <x v="2"/>
    <x v="0"/>
    <x v="0"/>
    <x v="459"/>
    <x v="4"/>
    <x v="152"/>
    <x v="0"/>
    <x v="1"/>
    <x v="4"/>
    <x v="4"/>
    <x v="4"/>
    <x v="1"/>
    <x v="399"/>
    <x v="1"/>
    <x v="7"/>
  </r>
  <r>
    <x v="45"/>
    <x v="27"/>
    <x v="10"/>
    <x v="0"/>
    <x v="10"/>
    <x v="9"/>
    <x v="9"/>
    <x v="9"/>
    <x v="9"/>
    <x v="0"/>
    <x v="296"/>
    <x v="294"/>
    <x v="132"/>
    <x v="112"/>
    <x v="62"/>
    <x v="631"/>
    <x v="1"/>
    <x v="1"/>
    <x v="0"/>
    <x v="0"/>
    <x v="0"/>
    <x v="0"/>
    <x v="460"/>
    <x v="1"/>
    <x v="1"/>
    <x v="1"/>
    <x v="1"/>
    <x v="1"/>
    <x v="1"/>
    <x v="1"/>
    <x v="1"/>
    <x v="1"/>
    <x v="1"/>
    <x v="10"/>
  </r>
  <r>
    <x v="45"/>
    <x v="28"/>
    <x v="12"/>
    <x v="0"/>
    <x v="12"/>
    <x v="11"/>
    <x v="11"/>
    <x v="11"/>
    <x v="11"/>
    <x v="0"/>
    <x v="666"/>
    <x v="626"/>
    <x v="100"/>
    <x v="412"/>
    <x v="62"/>
    <x v="632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45"/>
    <x v="29"/>
    <x v="13"/>
    <x v="0"/>
    <x v="13"/>
    <x v="12"/>
    <x v="12"/>
    <x v="12"/>
    <x v="12"/>
    <x v="0"/>
    <x v="262"/>
    <x v="627"/>
    <x v="116"/>
    <x v="97"/>
    <x v="35"/>
    <x v="633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5"/>
    <x v="30"/>
    <x v="14"/>
    <x v="0"/>
    <x v="14"/>
    <x v="13"/>
    <x v="13"/>
    <x v="13"/>
    <x v="13"/>
    <x v="0"/>
    <x v="667"/>
    <x v="628"/>
    <x v="33"/>
    <x v="255"/>
    <x v="46"/>
    <x v="634"/>
    <x v="0"/>
    <x v="1"/>
    <x v="0"/>
    <x v="0"/>
    <x v="0"/>
    <x v="1"/>
    <x v="1"/>
    <x v="4"/>
    <x v="16"/>
    <x v="1"/>
    <x v="1"/>
    <x v="4"/>
    <x v="4"/>
    <x v="4"/>
    <x v="1"/>
    <x v="400"/>
    <x v="1"/>
    <x v="14"/>
  </r>
  <r>
    <x v="45"/>
    <x v="31"/>
    <x v="15"/>
    <x v="0"/>
    <x v="15"/>
    <x v="14"/>
    <x v="14"/>
    <x v="14"/>
    <x v="14"/>
    <x v="0"/>
    <x v="668"/>
    <x v="337"/>
    <x v="132"/>
    <x v="26"/>
    <x v="58"/>
    <x v="635"/>
    <x v="2"/>
    <x v="1"/>
    <x v="1"/>
    <x v="2"/>
    <x v="0"/>
    <x v="5"/>
    <x v="461"/>
    <x v="1"/>
    <x v="1"/>
    <x v="1"/>
    <x v="1"/>
    <x v="4"/>
    <x v="2"/>
    <x v="4"/>
    <x v="4"/>
    <x v="401"/>
    <x v="244"/>
    <x v="15"/>
  </r>
  <r>
    <x v="45"/>
    <x v="32"/>
    <x v="18"/>
    <x v="0"/>
    <x v="18"/>
    <x v="16"/>
    <x v="16"/>
    <x v="16"/>
    <x v="16"/>
    <x v="0"/>
    <x v="669"/>
    <x v="629"/>
    <x v="13"/>
    <x v="220"/>
    <x v="39"/>
    <x v="636"/>
    <x v="2"/>
    <x v="1"/>
    <x v="0"/>
    <x v="0"/>
    <x v="0"/>
    <x v="4"/>
    <x v="462"/>
    <x v="4"/>
    <x v="6"/>
    <x v="1"/>
    <x v="4"/>
    <x v="4"/>
    <x v="2"/>
    <x v="4"/>
    <x v="4"/>
    <x v="402"/>
    <x v="245"/>
    <x v="17"/>
  </r>
  <r>
    <x v="45"/>
    <x v="33"/>
    <x v="21"/>
    <x v="0"/>
    <x v="21"/>
    <x v="19"/>
    <x v="19"/>
    <x v="19"/>
    <x v="19"/>
    <x v="0"/>
    <x v="670"/>
    <x v="630"/>
    <x v="284"/>
    <x v="144"/>
    <x v="51"/>
    <x v="637"/>
    <x v="0"/>
    <x v="1"/>
    <x v="0"/>
    <x v="4"/>
    <x v="0"/>
    <x v="4"/>
    <x v="463"/>
    <x v="1"/>
    <x v="1"/>
    <x v="2"/>
    <x v="1"/>
    <x v="1"/>
    <x v="1"/>
    <x v="1"/>
    <x v="1"/>
    <x v="1"/>
    <x v="1"/>
    <x v="20"/>
  </r>
  <r>
    <x v="45"/>
    <x v="36"/>
    <x v="24"/>
    <x v="0"/>
    <x v="24"/>
    <x v="22"/>
    <x v="22"/>
    <x v="22"/>
    <x v="22"/>
    <x v="0"/>
    <x v="671"/>
    <x v="631"/>
    <x v="285"/>
    <x v="129"/>
    <x v="38"/>
    <x v="638"/>
    <x v="4"/>
    <x v="1"/>
    <x v="0"/>
    <x v="2"/>
    <x v="1"/>
    <x v="10"/>
    <x v="464"/>
    <x v="7"/>
    <x v="239"/>
    <x v="6"/>
    <x v="3"/>
    <x v="9"/>
    <x v="18"/>
    <x v="7"/>
    <x v="0"/>
    <x v="403"/>
    <x v="246"/>
    <x v="23"/>
  </r>
  <r>
    <x v="45"/>
    <x v="37"/>
    <x v="25"/>
    <x v="0"/>
    <x v="25"/>
    <x v="23"/>
    <x v="23"/>
    <x v="23"/>
    <x v="23"/>
    <x v="0"/>
    <x v="672"/>
    <x v="632"/>
    <x v="232"/>
    <x v="186"/>
    <x v="33"/>
    <x v="639"/>
    <x v="0"/>
    <x v="1"/>
    <x v="1"/>
    <x v="2"/>
    <x v="0"/>
    <x v="4"/>
    <x v="465"/>
    <x v="1"/>
    <x v="1"/>
    <x v="1"/>
    <x v="1"/>
    <x v="1"/>
    <x v="1"/>
    <x v="1"/>
    <x v="1"/>
    <x v="1"/>
    <x v="1"/>
    <x v="24"/>
  </r>
  <r>
    <x v="45"/>
    <x v="39"/>
    <x v="27"/>
    <x v="0"/>
    <x v="27"/>
    <x v="25"/>
    <x v="25"/>
    <x v="25"/>
    <x v="25"/>
    <x v="0"/>
    <x v="673"/>
    <x v="633"/>
    <x v="272"/>
    <x v="413"/>
    <x v="14"/>
    <x v="640"/>
    <x v="1"/>
    <x v="1"/>
    <x v="2"/>
    <x v="2"/>
    <x v="0"/>
    <x v="5"/>
    <x v="466"/>
    <x v="1"/>
    <x v="1"/>
    <x v="6"/>
    <x v="1"/>
    <x v="1"/>
    <x v="1"/>
    <x v="1"/>
    <x v="1"/>
    <x v="1"/>
    <x v="1"/>
    <x v="26"/>
  </r>
  <r>
    <x v="45"/>
    <x v="40"/>
    <x v="28"/>
    <x v="0"/>
    <x v="28"/>
    <x v="26"/>
    <x v="26"/>
    <x v="26"/>
    <x v="26"/>
    <x v="0"/>
    <x v="674"/>
    <x v="634"/>
    <x v="177"/>
    <x v="414"/>
    <x v="88"/>
    <x v="384"/>
    <x v="0"/>
    <x v="1"/>
    <x v="0"/>
    <x v="0"/>
    <x v="0"/>
    <x v="1"/>
    <x v="1"/>
    <x v="1"/>
    <x v="1"/>
    <x v="2"/>
    <x v="1"/>
    <x v="1"/>
    <x v="1"/>
    <x v="1"/>
    <x v="1"/>
    <x v="1"/>
    <x v="1"/>
    <x v="27"/>
  </r>
  <r>
    <x v="46"/>
    <x v="26"/>
    <x v="7"/>
    <x v="0"/>
    <x v="7"/>
    <x v="6"/>
    <x v="6"/>
    <x v="6"/>
    <x v="6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46"/>
    <x v="30"/>
    <x v="14"/>
    <x v="0"/>
    <x v="14"/>
    <x v="13"/>
    <x v="13"/>
    <x v="13"/>
    <x v="13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4"/>
  </r>
  <r>
    <x v="46"/>
    <x v="33"/>
    <x v="21"/>
    <x v="0"/>
    <x v="21"/>
    <x v="19"/>
    <x v="19"/>
    <x v="19"/>
    <x v="19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0"/>
  </r>
  <r>
    <x v="46"/>
    <x v="36"/>
    <x v="24"/>
    <x v="0"/>
    <x v="24"/>
    <x v="22"/>
    <x v="22"/>
    <x v="22"/>
    <x v="22"/>
    <x v="0"/>
    <x v="675"/>
    <x v="635"/>
    <x v="5"/>
    <x v="415"/>
    <x v="28"/>
    <x v="641"/>
    <x v="0"/>
    <x v="1"/>
    <x v="0"/>
    <x v="0"/>
    <x v="0"/>
    <x v="1"/>
    <x v="1"/>
    <x v="1"/>
    <x v="1"/>
    <x v="1"/>
    <x v="1"/>
    <x v="1"/>
    <x v="1"/>
    <x v="1"/>
    <x v="1"/>
    <x v="1"/>
    <x v="1"/>
    <x v="23"/>
  </r>
  <r>
    <x v="46"/>
    <x v="37"/>
    <x v="25"/>
    <x v="0"/>
    <x v="25"/>
    <x v="23"/>
    <x v="23"/>
    <x v="23"/>
    <x v="23"/>
    <x v="0"/>
    <x v="676"/>
    <x v="7"/>
    <x v="4"/>
    <x v="211"/>
    <x v="45"/>
    <x v="642"/>
    <x v="0"/>
    <x v="1"/>
    <x v="0"/>
    <x v="0"/>
    <x v="0"/>
    <x v="1"/>
    <x v="1"/>
    <x v="1"/>
    <x v="1"/>
    <x v="1"/>
    <x v="1"/>
    <x v="1"/>
    <x v="1"/>
    <x v="1"/>
    <x v="1"/>
    <x v="1"/>
    <x v="1"/>
    <x v="24"/>
  </r>
  <r>
    <x v="46"/>
    <x v="39"/>
    <x v="27"/>
    <x v="0"/>
    <x v="27"/>
    <x v="25"/>
    <x v="25"/>
    <x v="25"/>
    <x v="25"/>
    <x v="0"/>
    <x v="677"/>
    <x v="50"/>
    <x v="5"/>
    <x v="272"/>
    <x v="80"/>
    <x v="643"/>
    <x v="0"/>
    <x v="1"/>
    <x v="0"/>
    <x v="0"/>
    <x v="0"/>
    <x v="1"/>
    <x v="1"/>
    <x v="1"/>
    <x v="1"/>
    <x v="1"/>
    <x v="1"/>
    <x v="1"/>
    <x v="1"/>
    <x v="1"/>
    <x v="1"/>
    <x v="1"/>
    <x v="1"/>
    <x v="26"/>
  </r>
  <r>
    <x v="46"/>
    <x v="40"/>
    <x v="28"/>
    <x v="0"/>
    <x v="28"/>
    <x v="26"/>
    <x v="26"/>
    <x v="26"/>
    <x v="26"/>
    <x v="0"/>
    <x v="678"/>
    <x v="636"/>
    <x v="164"/>
    <x v="416"/>
    <x v="44"/>
    <x v="644"/>
    <x v="0"/>
    <x v="1"/>
    <x v="0"/>
    <x v="0"/>
    <x v="0"/>
    <x v="1"/>
    <x v="1"/>
    <x v="4"/>
    <x v="240"/>
    <x v="1"/>
    <x v="1"/>
    <x v="4"/>
    <x v="4"/>
    <x v="4"/>
    <x v="1"/>
    <x v="404"/>
    <x v="1"/>
    <x v="27"/>
  </r>
  <r>
    <x v="47"/>
    <x v="30"/>
    <x v="14"/>
    <x v="0"/>
    <x v="14"/>
    <x v="13"/>
    <x v="13"/>
    <x v="13"/>
    <x v="13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4"/>
  </r>
  <r>
    <x v="47"/>
    <x v="36"/>
    <x v="24"/>
    <x v="0"/>
    <x v="24"/>
    <x v="22"/>
    <x v="22"/>
    <x v="22"/>
    <x v="22"/>
    <x v="0"/>
    <x v="7"/>
    <x v="637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3"/>
  </r>
  <r>
    <x v="47"/>
    <x v="37"/>
    <x v="25"/>
    <x v="0"/>
    <x v="25"/>
    <x v="23"/>
    <x v="23"/>
    <x v="23"/>
    <x v="23"/>
    <x v="0"/>
    <x v="679"/>
    <x v="34"/>
    <x v="4"/>
    <x v="417"/>
    <x v="44"/>
    <x v="645"/>
    <x v="0"/>
    <x v="1"/>
    <x v="0"/>
    <x v="0"/>
    <x v="0"/>
    <x v="1"/>
    <x v="1"/>
    <x v="1"/>
    <x v="1"/>
    <x v="1"/>
    <x v="1"/>
    <x v="1"/>
    <x v="1"/>
    <x v="1"/>
    <x v="1"/>
    <x v="1"/>
    <x v="1"/>
    <x v="24"/>
  </r>
  <r>
    <x v="47"/>
    <x v="39"/>
    <x v="27"/>
    <x v="0"/>
    <x v="27"/>
    <x v="25"/>
    <x v="25"/>
    <x v="25"/>
    <x v="25"/>
    <x v="0"/>
    <x v="7"/>
    <x v="4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6"/>
  </r>
  <r>
    <x v="47"/>
    <x v="40"/>
    <x v="28"/>
    <x v="0"/>
    <x v="28"/>
    <x v="26"/>
    <x v="26"/>
    <x v="26"/>
    <x v="26"/>
    <x v="0"/>
    <x v="680"/>
    <x v="638"/>
    <x v="169"/>
    <x v="90"/>
    <x v="27"/>
    <x v="646"/>
    <x v="0"/>
    <x v="1"/>
    <x v="0"/>
    <x v="0"/>
    <x v="0"/>
    <x v="1"/>
    <x v="1"/>
    <x v="1"/>
    <x v="1"/>
    <x v="1"/>
    <x v="1"/>
    <x v="1"/>
    <x v="1"/>
    <x v="1"/>
    <x v="1"/>
    <x v="1"/>
    <x v="1"/>
    <x v="27"/>
  </r>
  <r>
    <x v="48"/>
    <x v="41"/>
    <x v="29"/>
    <x v="1"/>
    <x v="29"/>
    <x v="27"/>
    <x v="27"/>
    <x v="27"/>
    <x v="27"/>
    <x v="1"/>
    <x v="681"/>
    <x v="639"/>
    <x v="286"/>
    <x v="418"/>
    <x v="102"/>
    <x v="647"/>
    <x v="9"/>
    <x v="8"/>
    <x v="5"/>
    <x v="7"/>
    <x v="3"/>
    <x v="18"/>
    <x v="467"/>
    <x v="18"/>
    <x v="241"/>
    <x v="10"/>
    <x v="11"/>
    <x v="16"/>
    <x v="33"/>
    <x v="17"/>
    <x v="9"/>
    <x v="405"/>
    <x v="247"/>
    <x v="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1"/>
    <x v="1"/>
    <x v="1"/>
    <x v="1"/>
    <x v="1"/>
    <x v="1"/>
    <x v="0"/>
    <x v="1"/>
    <x v="0"/>
    <x v="0"/>
    <x v="0"/>
    <x v="1"/>
    <x v="1"/>
    <x v="1"/>
    <x v="1"/>
    <x v="1"/>
    <x v="1"/>
    <x v="1"/>
    <x v="1"/>
    <x v="1"/>
    <x v="1"/>
    <x v="1"/>
    <x v="1"/>
    <x v="1"/>
  </r>
  <r>
    <x v="0"/>
    <x v="2"/>
    <x v="2"/>
    <x v="0"/>
    <x v="2"/>
    <x v="2"/>
    <x v="2"/>
    <x v="2"/>
    <x v="2"/>
    <x v="0"/>
    <x v="2"/>
    <x v="2"/>
    <x v="2"/>
    <x v="2"/>
    <x v="2"/>
    <x v="2"/>
    <x v="0"/>
    <x v="1"/>
    <x v="0"/>
    <x v="0"/>
    <x v="0"/>
    <x v="1"/>
    <x v="1"/>
    <x v="1"/>
    <x v="1"/>
    <x v="1"/>
    <x v="1"/>
    <x v="1"/>
    <x v="1"/>
    <x v="1"/>
    <x v="1"/>
    <x v="1"/>
    <x v="1"/>
    <x v="2"/>
  </r>
  <r>
    <x v="0"/>
    <x v="3"/>
    <x v="3"/>
    <x v="0"/>
    <x v="3"/>
    <x v="3"/>
    <x v="3"/>
    <x v="3"/>
    <x v="3"/>
    <x v="0"/>
    <x v="3"/>
    <x v="3"/>
    <x v="3"/>
    <x v="3"/>
    <x v="3"/>
    <x v="3"/>
    <x v="0"/>
    <x v="1"/>
    <x v="0"/>
    <x v="0"/>
    <x v="0"/>
    <x v="1"/>
    <x v="1"/>
    <x v="1"/>
    <x v="1"/>
    <x v="1"/>
    <x v="1"/>
    <x v="1"/>
    <x v="1"/>
    <x v="1"/>
    <x v="1"/>
    <x v="1"/>
    <x v="1"/>
    <x v="3"/>
  </r>
  <r>
    <x v="0"/>
    <x v="4"/>
    <x v="4"/>
    <x v="0"/>
    <x v="4"/>
    <x v="4"/>
    <x v="4"/>
    <x v="4"/>
    <x v="4"/>
    <x v="0"/>
    <x v="4"/>
    <x v="4"/>
    <x v="4"/>
    <x v="4"/>
    <x v="4"/>
    <x v="4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0"/>
    <x v="5"/>
    <x v="5"/>
    <x v="0"/>
    <x v="5"/>
    <x v="4"/>
    <x v="4"/>
    <x v="4"/>
    <x v="4"/>
    <x v="0"/>
    <x v="5"/>
    <x v="5"/>
    <x v="4"/>
    <x v="5"/>
    <x v="5"/>
    <x v="5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0"/>
    <x v="6"/>
    <x v="6"/>
    <x v="0"/>
    <x v="6"/>
    <x v="5"/>
    <x v="5"/>
    <x v="5"/>
    <x v="5"/>
    <x v="0"/>
    <x v="6"/>
    <x v="6"/>
    <x v="5"/>
    <x v="6"/>
    <x v="6"/>
    <x v="6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0"/>
    <x v="7"/>
    <x v="7"/>
    <x v="0"/>
    <x v="7"/>
    <x v="6"/>
    <x v="6"/>
    <x v="6"/>
    <x v="6"/>
    <x v="0"/>
    <x v="7"/>
    <x v="7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0"/>
    <x v="8"/>
    <x v="8"/>
    <x v="0"/>
    <x v="8"/>
    <x v="7"/>
    <x v="7"/>
    <x v="7"/>
    <x v="7"/>
    <x v="0"/>
    <x v="8"/>
    <x v="8"/>
    <x v="1"/>
    <x v="8"/>
    <x v="8"/>
    <x v="8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0"/>
    <x v="8"/>
    <x v="9"/>
    <x v="0"/>
    <x v="9"/>
    <x v="8"/>
    <x v="8"/>
    <x v="8"/>
    <x v="8"/>
    <x v="0"/>
    <x v="9"/>
    <x v="9"/>
    <x v="7"/>
    <x v="9"/>
    <x v="9"/>
    <x v="9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0"/>
    <x v="9"/>
    <x v="10"/>
    <x v="0"/>
    <x v="10"/>
    <x v="9"/>
    <x v="9"/>
    <x v="9"/>
    <x v="9"/>
    <x v="0"/>
    <x v="10"/>
    <x v="10"/>
    <x v="4"/>
    <x v="10"/>
    <x v="6"/>
    <x v="10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0"/>
    <x v="10"/>
    <x v="11"/>
    <x v="0"/>
    <x v="11"/>
    <x v="10"/>
    <x v="10"/>
    <x v="10"/>
    <x v="10"/>
    <x v="0"/>
    <x v="11"/>
    <x v="11"/>
    <x v="8"/>
    <x v="11"/>
    <x v="10"/>
    <x v="11"/>
    <x v="1"/>
    <x v="1"/>
    <x v="0"/>
    <x v="0"/>
    <x v="0"/>
    <x v="0"/>
    <x v="2"/>
    <x v="2"/>
    <x v="2"/>
    <x v="1"/>
    <x v="1"/>
    <x v="2"/>
    <x v="2"/>
    <x v="2"/>
    <x v="1"/>
    <x v="2"/>
    <x v="1"/>
    <x v="11"/>
  </r>
  <r>
    <x v="0"/>
    <x v="10"/>
    <x v="12"/>
    <x v="0"/>
    <x v="12"/>
    <x v="11"/>
    <x v="11"/>
    <x v="11"/>
    <x v="11"/>
    <x v="0"/>
    <x v="12"/>
    <x v="12"/>
    <x v="4"/>
    <x v="12"/>
    <x v="11"/>
    <x v="12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0"/>
    <x v="11"/>
    <x v="13"/>
    <x v="0"/>
    <x v="13"/>
    <x v="12"/>
    <x v="12"/>
    <x v="12"/>
    <x v="12"/>
    <x v="0"/>
    <x v="13"/>
    <x v="13"/>
    <x v="2"/>
    <x v="13"/>
    <x v="12"/>
    <x v="13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0"/>
    <x v="12"/>
    <x v="14"/>
    <x v="0"/>
    <x v="14"/>
    <x v="13"/>
    <x v="13"/>
    <x v="13"/>
    <x v="13"/>
    <x v="0"/>
    <x v="14"/>
    <x v="14"/>
    <x v="9"/>
    <x v="14"/>
    <x v="12"/>
    <x v="14"/>
    <x v="0"/>
    <x v="1"/>
    <x v="0"/>
    <x v="0"/>
    <x v="0"/>
    <x v="1"/>
    <x v="1"/>
    <x v="1"/>
    <x v="1"/>
    <x v="1"/>
    <x v="2"/>
    <x v="1"/>
    <x v="1"/>
    <x v="1"/>
    <x v="1"/>
    <x v="1"/>
    <x v="1"/>
    <x v="14"/>
  </r>
  <r>
    <x v="0"/>
    <x v="12"/>
    <x v="15"/>
    <x v="0"/>
    <x v="15"/>
    <x v="14"/>
    <x v="14"/>
    <x v="14"/>
    <x v="14"/>
    <x v="0"/>
    <x v="15"/>
    <x v="15"/>
    <x v="2"/>
    <x v="15"/>
    <x v="11"/>
    <x v="15"/>
    <x v="0"/>
    <x v="1"/>
    <x v="0"/>
    <x v="0"/>
    <x v="0"/>
    <x v="1"/>
    <x v="1"/>
    <x v="1"/>
    <x v="1"/>
    <x v="1"/>
    <x v="1"/>
    <x v="1"/>
    <x v="1"/>
    <x v="1"/>
    <x v="1"/>
    <x v="1"/>
    <x v="1"/>
    <x v="15"/>
  </r>
  <r>
    <x v="1"/>
    <x v="1"/>
    <x v="1"/>
    <x v="0"/>
    <x v="1"/>
    <x v="1"/>
    <x v="1"/>
    <x v="1"/>
    <x v="1"/>
    <x v="0"/>
    <x v="16"/>
    <x v="16"/>
    <x v="10"/>
    <x v="16"/>
    <x v="13"/>
    <x v="16"/>
    <x v="2"/>
    <x v="2"/>
    <x v="0"/>
    <x v="1"/>
    <x v="0"/>
    <x v="2"/>
    <x v="3"/>
    <x v="3"/>
    <x v="3"/>
    <x v="2"/>
    <x v="1"/>
    <x v="3"/>
    <x v="3"/>
    <x v="3"/>
    <x v="2"/>
    <x v="3"/>
    <x v="2"/>
    <x v="1"/>
  </r>
  <r>
    <x v="1"/>
    <x v="2"/>
    <x v="2"/>
    <x v="0"/>
    <x v="2"/>
    <x v="2"/>
    <x v="2"/>
    <x v="2"/>
    <x v="2"/>
    <x v="0"/>
    <x v="17"/>
    <x v="17"/>
    <x v="11"/>
    <x v="17"/>
    <x v="14"/>
    <x v="17"/>
    <x v="0"/>
    <x v="1"/>
    <x v="0"/>
    <x v="2"/>
    <x v="0"/>
    <x v="0"/>
    <x v="4"/>
    <x v="4"/>
    <x v="4"/>
    <x v="3"/>
    <x v="0"/>
    <x v="4"/>
    <x v="4"/>
    <x v="4"/>
    <x v="1"/>
    <x v="4"/>
    <x v="1"/>
    <x v="2"/>
  </r>
  <r>
    <x v="1"/>
    <x v="3"/>
    <x v="3"/>
    <x v="0"/>
    <x v="3"/>
    <x v="3"/>
    <x v="3"/>
    <x v="3"/>
    <x v="3"/>
    <x v="0"/>
    <x v="18"/>
    <x v="18"/>
    <x v="12"/>
    <x v="18"/>
    <x v="15"/>
    <x v="18"/>
    <x v="3"/>
    <x v="1"/>
    <x v="0"/>
    <x v="3"/>
    <x v="0"/>
    <x v="3"/>
    <x v="5"/>
    <x v="5"/>
    <x v="5"/>
    <x v="2"/>
    <x v="3"/>
    <x v="5"/>
    <x v="5"/>
    <x v="5"/>
    <x v="3"/>
    <x v="5"/>
    <x v="3"/>
    <x v="3"/>
  </r>
  <r>
    <x v="1"/>
    <x v="4"/>
    <x v="4"/>
    <x v="0"/>
    <x v="4"/>
    <x v="4"/>
    <x v="4"/>
    <x v="4"/>
    <x v="4"/>
    <x v="0"/>
    <x v="7"/>
    <x v="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"/>
    <x v="5"/>
    <x v="5"/>
    <x v="0"/>
    <x v="5"/>
    <x v="4"/>
    <x v="4"/>
    <x v="4"/>
    <x v="4"/>
    <x v="0"/>
    <x v="19"/>
    <x v="19"/>
    <x v="2"/>
    <x v="19"/>
    <x v="16"/>
    <x v="19"/>
    <x v="0"/>
    <x v="1"/>
    <x v="0"/>
    <x v="0"/>
    <x v="0"/>
    <x v="1"/>
    <x v="1"/>
    <x v="1"/>
    <x v="1"/>
    <x v="2"/>
    <x v="1"/>
    <x v="1"/>
    <x v="1"/>
    <x v="1"/>
    <x v="1"/>
    <x v="1"/>
    <x v="1"/>
    <x v="5"/>
  </r>
  <r>
    <x v="1"/>
    <x v="6"/>
    <x v="6"/>
    <x v="0"/>
    <x v="6"/>
    <x v="5"/>
    <x v="5"/>
    <x v="5"/>
    <x v="5"/>
    <x v="0"/>
    <x v="20"/>
    <x v="20"/>
    <x v="13"/>
    <x v="20"/>
    <x v="2"/>
    <x v="20"/>
    <x v="0"/>
    <x v="1"/>
    <x v="0"/>
    <x v="0"/>
    <x v="0"/>
    <x v="1"/>
    <x v="1"/>
    <x v="4"/>
    <x v="6"/>
    <x v="1"/>
    <x v="1"/>
    <x v="4"/>
    <x v="4"/>
    <x v="4"/>
    <x v="1"/>
    <x v="6"/>
    <x v="1"/>
    <x v="6"/>
  </r>
  <r>
    <x v="1"/>
    <x v="7"/>
    <x v="7"/>
    <x v="0"/>
    <x v="7"/>
    <x v="6"/>
    <x v="6"/>
    <x v="6"/>
    <x v="6"/>
    <x v="0"/>
    <x v="21"/>
    <x v="21"/>
    <x v="7"/>
    <x v="15"/>
    <x v="17"/>
    <x v="21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1"/>
    <x v="8"/>
    <x v="8"/>
    <x v="0"/>
    <x v="8"/>
    <x v="7"/>
    <x v="7"/>
    <x v="7"/>
    <x v="7"/>
    <x v="0"/>
    <x v="22"/>
    <x v="22"/>
    <x v="14"/>
    <x v="21"/>
    <x v="18"/>
    <x v="22"/>
    <x v="1"/>
    <x v="1"/>
    <x v="0"/>
    <x v="0"/>
    <x v="1"/>
    <x v="4"/>
    <x v="6"/>
    <x v="4"/>
    <x v="3"/>
    <x v="1"/>
    <x v="1"/>
    <x v="4"/>
    <x v="4"/>
    <x v="4"/>
    <x v="1"/>
    <x v="7"/>
    <x v="1"/>
    <x v="8"/>
  </r>
  <r>
    <x v="1"/>
    <x v="8"/>
    <x v="9"/>
    <x v="0"/>
    <x v="9"/>
    <x v="8"/>
    <x v="8"/>
    <x v="8"/>
    <x v="8"/>
    <x v="0"/>
    <x v="23"/>
    <x v="23"/>
    <x v="15"/>
    <x v="22"/>
    <x v="19"/>
    <x v="23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1"/>
    <x v="9"/>
    <x v="10"/>
    <x v="0"/>
    <x v="10"/>
    <x v="9"/>
    <x v="9"/>
    <x v="9"/>
    <x v="9"/>
    <x v="0"/>
    <x v="24"/>
    <x v="24"/>
    <x v="16"/>
    <x v="23"/>
    <x v="20"/>
    <x v="24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1"/>
    <x v="10"/>
    <x v="11"/>
    <x v="0"/>
    <x v="11"/>
    <x v="10"/>
    <x v="10"/>
    <x v="10"/>
    <x v="10"/>
    <x v="0"/>
    <x v="25"/>
    <x v="25"/>
    <x v="17"/>
    <x v="24"/>
    <x v="21"/>
    <x v="25"/>
    <x v="1"/>
    <x v="1"/>
    <x v="0"/>
    <x v="0"/>
    <x v="0"/>
    <x v="0"/>
    <x v="7"/>
    <x v="6"/>
    <x v="7"/>
    <x v="2"/>
    <x v="4"/>
    <x v="6"/>
    <x v="6"/>
    <x v="6"/>
    <x v="1"/>
    <x v="8"/>
    <x v="1"/>
    <x v="11"/>
  </r>
  <r>
    <x v="1"/>
    <x v="10"/>
    <x v="12"/>
    <x v="0"/>
    <x v="12"/>
    <x v="11"/>
    <x v="11"/>
    <x v="11"/>
    <x v="11"/>
    <x v="0"/>
    <x v="26"/>
    <x v="26"/>
    <x v="18"/>
    <x v="25"/>
    <x v="12"/>
    <x v="26"/>
    <x v="0"/>
    <x v="1"/>
    <x v="0"/>
    <x v="0"/>
    <x v="0"/>
    <x v="1"/>
    <x v="1"/>
    <x v="4"/>
    <x v="8"/>
    <x v="1"/>
    <x v="1"/>
    <x v="4"/>
    <x v="2"/>
    <x v="4"/>
    <x v="4"/>
    <x v="9"/>
    <x v="4"/>
    <x v="12"/>
  </r>
  <r>
    <x v="1"/>
    <x v="11"/>
    <x v="13"/>
    <x v="0"/>
    <x v="13"/>
    <x v="12"/>
    <x v="12"/>
    <x v="12"/>
    <x v="12"/>
    <x v="0"/>
    <x v="27"/>
    <x v="27"/>
    <x v="19"/>
    <x v="3"/>
    <x v="22"/>
    <x v="27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"/>
    <x v="12"/>
    <x v="14"/>
    <x v="0"/>
    <x v="14"/>
    <x v="13"/>
    <x v="13"/>
    <x v="13"/>
    <x v="13"/>
    <x v="0"/>
    <x v="28"/>
    <x v="28"/>
    <x v="20"/>
    <x v="26"/>
    <x v="23"/>
    <x v="28"/>
    <x v="4"/>
    <x v="3"/>
    <x v="1"/>
    <x v="2"/>
    <x v="0"/>
    <x v="3"/>
    <x v="8"/>
    <x v="4"/>
    <x v="9"/>
    <x v="0"/>
    <x v="4"/>
    <x v="7"/>
    <x v="7"/>
    <x v="7"/>
    <x v="0"/>
    <x v="10"/>
    <x v="5"/>
    <x v="14"/>
  </r>
  <r>
    <x v="1"/>
    <x v="12"/>
    <x v="15"/>
    <x v="0"/>
    <x v="15"/>
    <x v="14"/>
    <x v="14"/>
    <x v="14"/>
    <x v="14"/>
    <x v="0"/>
    <x v="29"/>
    <x v="29"/>
    <x v="21"/>
    <x v="27"/>
    <x v="24"/>
    <x v="29"/>
    <x v="2"/>
    <x v="1"/>
    <x v="0"/>
    <x v="4"/>
    <x v="0"/>
    <x v="5"/>
    <x v="9"/>
    <x v="4"/>
    <x v="10"/>
    <x v="1"/>
    <x v="1"/>
    <x v="2"/>
    <x v="8"/>
    <x v="2"/>
    <x v="0"/>
    <x v="11"/>
    <x v="6"/>
    <x v="15"/>
  </r>
  <r>
    <x v="1"/>
    <x v="12"/>
    <x v="16"/>
    <x v="0"/>
    <x v="16"/>
    <x v="15"/>
    <x v="15"/>
    <x v="15"/>
    <x v="15"/>
    <x v="0"/>
    <x v="30"/>
    <x v="30"/>
    <x v="22"/>
    <x v="28"/>
    <x v="12"/>
    <x v="30"/>
    <x v="0"/>
    <x v="0"/>
    <x v="0"/>
    <x v="2"/>
    <x v="0"/>
    <x v="4"/>
    <x v="10"/>
    <x v="4"/>
    <x v="11"/>
    <x v="1"/>
    <x v="1"/>
    <x v="1"/>
    <x v="1"/>
    <x v="1"/>
    <x v="1"/>
    <x v="1"/>
    <x v="1"/>
    <x v="0"/>
  </r>
  <r>
    <x v="2"/>
    <x v="1"/>
    <x v="1"/>
    <x v="0"/>
    <x v="1"/>
    <x v="1"/>
    <x v="1"/>
    <x v="1"/>
    <x v="1"/>
    <x v="0"/>
    <x v="31"/>
    <x v="31"/>
    <x v="23"/>
    <x v="29"/>
    <x v="25"/>
    <x v="31"/>
    <x v="1"/>
    <x v="0"/>
    <x v="1"/>
    <x v="3"/>
    <x v="1"/>
    <x v="3"/>
    <x v="11"/>
    <x v="3"/>
    <x v="12"/>
    <x v="4"/>
    <x v="1"/>
    <x v="6"/>
    <x v="9"/>
    <x v="3"/>
    <x v="5"/>
    <x v="12"/>
    <x v="7"/>
    <x v="1"/>
  </r>
  <r>
    <x v="2"/>
    <x v="2"/>
    <x v="2"/>
    <x v="0"/>
    <x v="2"/>
    <x v="2"/>
    <x v="2"/>
    <x v="2"/>
    <x v="2"/>
    <x v="0"/>
    <x v="32"/>
    <x v="32"/>
    <x v="24"/>
    <x v="30"/>
    <x v="26"/>
    <x v="32"/>
    <x v="0"/>
    <x v="1"/>
    <x v="0"/>
    <x v="2"/>
    <x v="0"/>
    <x v="0"/>
    <x v="12"/>
    <x v="1"/>
    <x v="1"/>
    <x v="1"/>
    <x v="1"/>
    <x v="1"/>
    <x v="1"/>
    <x v="1"/>
    <x v="1"/>
    <x v="1"/>
    <x v="1"/>
    <x v="2"/>
  </r>
  <r>
    <x v="2"/>
    <x v="3"/>
    <x v="3"/>
    <x v="0"/>
    <x v="3"/>
    <x v="3"/>
    <x v="3"/>
    <x v="3"/>
    <x v="3"/>
    <x v="0"/>
    <x v="33"/>
    <x v="33"/>
    <x v="25"/>
    <x v="31"/>
    <x v="6"/>
    <x v="33"/>
    <x v="4"/>
    <x v="4"/>
    <x v="0"/>
    <x v="1"/>
    <x v="0"/>
    <x v="6"/>
    <x v="13"/>
    <x v="7"/>
    <x v="13"/>
    <x v="1"/>
    <x v="2"/>
    <x v="0"/>
    <x v="10"/>
    <x v="0"/>
    <x v="0"/>
    <x v="13"/>
    <x v="8"/>
    <x v="3"/>
  </r>
  <r>
    <x v="2"/>
    <x v="4"/>
    <x v="4"/>
    <x v="0"/>
    <x v="4"/>
    <x v="4"/>
    <x v="4"/>
    <x v="4"/>
    <x v="4"/>
    <x v="0"/>
    <x v="34"/>
    <x v="5"/>
    <x v="4"/>
    <x v="5"/>
    <x v="27"/>
    <x v="34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"/>
    <x v="13"/>
    <x v="17"/>
    <x v="0"/>
    <x v="17"/>
    <x v="4"/>
    <x v="4"/>
    <x v="4"/>
    <x v="4"/>
    <x v="0"/>
    <x v="7"/>
    <x v="34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"/>
    <x v="5"/>
    <x v="5"/>
    <x v="0"/>
    <x v="5"/>
    <x v="4"/>
    <x v="4"/>
    <x v="4"/>
    <x v="4"/>
    <x v="0"/>
    <x v="35"/>
    <x v="15"/>
    <x v="1"/>
    <x v="32"/>
    <x v="28"/>
    <x v="35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"/>
    <x v="6"/>
    <x v="6"/>
    <x v="0"/>
    <x v="6"/>
    <x v="5"/>
    <x v="5"/>
    <x v="5"/>
    <x v="5"/>
    <x v="0"/>
    <x v="36"/>
    <x v="35"/>
    <x v="26"/>
    <x v="33"/>
    <x v="29"/>
    <x v="36"/>
    <x v="0"/>
    <x v="1"/>
    <x v="0"/>
    <x v="2"/>
    <x v="0"/>
    <x v="0"/>
    <x v="14"/>
    <x v="1"/>
    <x v="1"/>
    <x v="1"/>
    <x v="1"/>
    <x v="4"/>
    <x v="4"/>
    <x v="4"/>
    <x v="4"/>
    <x v="14"/>
    <x v="9"/>
    <x v="6"/>
  </r>
  <r>
    <x v="2"/>
    <x v="7"/>
    <x v="7"/>
    <x v="0"/>
    <x v="7"/>
    <x v="6"/>
    <x v="6"/>
    <x v="6"/>
    <x v="6"/>
    <x v="0"/>
    <x v="24"/>
    <x v="36"/>
    <x v="27"/>
    <x v="34"/>
    <x v="30"/>
    <x v="37"/>
    <x v="0"/>
    <x v="1"/>
    <x v="0"/>
    <x v="0"/>
    <x v="0"/>
    <x v="1"/>
    <x v="1"/>
    <x v="1"/>
    <x v="1"/>
    <x v="1"/>
    <x v="0"/>
    <x v="1"/>
    <x v="1"/>
    <x v="1"/>
    <x v="1"/>
    <x v="1"/>
    <x v="1"/>
    <x v="7"/>
  </r>
  <r>
    <x v="2"/>
    <x v="8"/>
    <x v="8"/>
    <x v="0"/>
    <x v="8"/>
    <x v="7"/>
    <x v="7"/>
    <x v="7"/>
    <x v="7"/>
    <x v="0"/>
    <x v="37"/>
    <x v="37"/>
    <x v="28"/>
    <x v="35"/>
    <x v="31"/>
    <x v="38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2"/>
    <x v="8"/>
    <x v="9"/>
    <x v="0"/>
    <x v="9"/>
    <x v="8"/>
    <x v="8"/>
    <x v="8"/>
    <x v="8"/>
    <x v="0"/>
    <x v="38"/>
    <x v="38"/>
    <x v="29"/>
    <x v="36"/>
    <x v="32"/>
    <x v="39"/>
    <x v="0"/>
    <x v="1"/>
    <x v="0"/>
    <x v="0"/>
    <x v="0"/>
    <x v="1"/>
    <x v="1"/>
    <x v="8"/>
    <x v="14"/>
    <x v="1"/>
    <x v="1"/>
    <x v="2"/>
    <x v="2"/>
    <x v="2"/>
    <x v="1"/>
    <x v="15"/>
    <x v="1"/>
    <x v="9"/>
  </r>
  <r>
    <x v="2"/>
    <x v="9"/>
    <x v="10"/>
    <x v="0"/>
    <x v="10"/>
    <x v="9"/>
    <x v="9"/>
    <x v="9"/>
    <x v="9"/>
    <x v="0"/>
    <x v="39"/>
    <x v="39"/>
    <x v="30"/>
    <x v="37"/>
    <x v="33"/>
    <x v="40"/>
    <x v="1"/>
    <x v="1"/>
    <x v="1"/>
    <x v="0"/>
    <x v="0"/>
    <x v="4"/>
    <x v="15"/>
    <x v="1"/>
    <x v="1"/>
    <x v="1"/>
    <x v="1"/>
    <x v="1"/>
    <x v="1"/>
    <x v="1"/>
    <x v="1"/>
    <x v="1"/>
    <x v="1"/>
    <x v="10"/>
  </r>
  <r>
    <x v="2"/>
    <x v="10"/>
    <x v="11"/>
    <x v="0"/>
    <x v="11"/>
    <x v="10"/>
    <x v="10"/>
    <x v="10"/>
    <x v="10"/>
    <x v="0"/>
    <x v="40"/>
    <x v="40"/>
    <x v="31"/>
    <x v="38"/>
    <x v="34"/>
    <x v="41"/>
    <x v="3"/>
    <x v="4"/>
    <x v="1"/>
    <x v="2"/>
    <x v="1"/>
    <x v="6"/>
    <x v="16"/>
    <x v="9"/>
    <x v="15"/>
    <x v="5"/>
    <x v="5"/>
    <x v="0"/>
    <x v="8"/>
    <x v="0"/>
    <x v="1"/>
    <x v="16"/>
    <x v="1"/>
    <x v="11"/>
  </r>
  <r>
    <x v="2"/>
    <x v="10"/>
    <x v="12"/>
    <x v="0"/>
    <x v="12"/>
    <x v="11"/>
    <x v="11"/>
    <x v="11"/>
    <x v="11"/>
    <x v="0"/>
    <x v="41"/>
    <x v="41"/>
    <x v="32"/>
    <x v="39"/>
    <x v="35"/>
    <x v="42"/>
    <x v="0"/>
    <x v="1"/>
    <x v="0"/>
    <x v="0"/>
    <x v="0"/>
    <x v="1"/>
    <x v="1"/>
    <x v="1"/>
    <x v="1"/>
    <x v="5"/>
    <x v="0"/>
    <x v="1"/>
    <x v="1"/>
    <x v="1"/>
    <x v="1"/>
    <x v="1"/>
    <x v="1"/>
    <x v="12"/>
  </r>
  <r>
    <x v="2"/>
    <x v="11"/>
    <x v="13"/>
    <x v="0"/>
    <x v="13"/>
    <x v="12"/>
    <x v="12"/>
    <x v="12"/>
    <x v="12"/>
    <x v="0"/>
    <x v="42"/>
    <x v="42"/>
    <x v="33"/>
    <x v="40"/>
    <x v="35"/>
    <x v="43"/>
    <x v="0"/>
    <x v="1"/>
    <x v="0"/>
    <x v="0"/>
    <x v="0"/>
    <x v="1"/>
    <x v="1"/>
    <x v="4"/>
    <x v="16"/>
    <x v="1"/>
    <x v="1"/>
    <x v="4"/>
    <x v="4"/>
    <x v="4"/>
    <x v="1"/>
    <x v="17"/>
    <x v="1"/>
    <x v="13"/>
  </r>
  <r>
    <x v="2"/>
    <x v="12"/>
    <x v="14"/>
    <x v="0"/>
    <x v="14"/>
    <x v="13"/>
    <x v="13"/>
    <x v="13"/>
    <x v="13"/>
    <x v="0"/>
    <x v="43"/>
    <x v="43"/>
    <x v="34"/>
    <x v="41"/>
    <x v="36"/>
    <x v="44"/>
    <x v="4"/>
    <x v="1"/>
    <x v="0"/>
    <x v="5"/>
    <x v="0"/>
    <x v="4"/>
    <x v="17"/>
    <x v="4"/>
    <x v="17"/>
    <x v="2"/>
    <x v="3"/>
    <x v="4"/>
    <x v="4"/>
    <x v="4"/>
    <x v="1"/>
    <x v="18"/>
    <x v="1"/>
    <x v="14"/>
  </r>
  <r>
    <x v="2"/>
    <x v="12"/>
    <x v="15"/>
    <x v="0"/>
    <x v="15"/>
    <x v="14"/>
    <x v="14"/>
    <x v="14"/>
    <x v="14"/>
    <x v="0"/>
    <x v="44"/>
    <x v="44"/>
    <x v="35"/>
    <x v="42"/>
    <x v="36"/>
    <x v="45"/>
    <x v="0"/>
    <x v="3"/>
    <x v="0"/>
    <x v="0"/>
    <x v="0"/>
    <x v="4"/>
    <x v="18"/>
    <x v="1"/>
    <x v="1"/>
    <x v="1"/>
    <x v="1"/>
    <x v="1"/>
    <x v="1"/>
    <x v="1"/>
    <x v="1"/>
    <x v="1"/>
    <x v="1"/>
    <x v="15"/>
  </r>
  <r>
    <x v="2"/>
    <x v="12"/>
    <x v="16"/>
    <x v="0"/>
    <x v="16"/>
    <x v="15"/>
    <x v="15"/>
    <x v="15"/>
    <x v="15"/>
    <x v="0"/>
    <x v="45"/>
    <x v="45"/>
    <x v="36"/>
    <x v="43"/>
    <x v="36"/>
    <x v="46"/>
    <x v="0"/>
    <x v="0"/>
    <x v="0"/>
    <x v="0"/>
    <x v="0"/>
    <x v="0"/>
    <x v="19"/>
    <x v="1"/>
    <x v="1"/>
    <x v="1"/>
    <x v="1"/>
    <x v="1"/>
    <x v="1"/>
    <x v="1"/>
    <x v="1"/>
    <x v="1"/>
    <x v="1"/>
    <x v="0"/>
  </r>
  <r>
    <x v="3"/>
    <x v="1"/>
    <x v="1"/>
    <x v="0"/>
    <x v="1"/>
    <x v="1"/>
    <x v="1"/>
    <x v="1"/>
    <x v="1"/>
    <x v="0"/>
    <x v="46"/>
    <x v="46"/>
    <x v="37"/>
    <x v="44"/>
    <x v="37"/>
    <x v="47"/>
    <x v="1"/>
    <x v="3"/>
    <x v="1"/>
    <x v="0"/>
    <x v="0"/>
    <x v="5"/>
    <x v="20"/>
    <x v="8"/>
    <x v="18"/>
    <x v="1"/>
    <x v="1"/>
    <x v="2"/>
    <x v="2"/>
    <x v="2"/>
    <x v="1"/>
    <x v="19"/>
    <x v="1"/>
    <x v="1"/>
  </r>
  <r>
    <x v="3"/>
    <x v="2"/>
    <x v="2"/>
    <x v="0"/>
    <x v="2"/>
    <x v="2"/>
    <x v="2"/>
    <x v="2"/>
    <x v="2"/>
    <x v="0"/>
    <x v="47"/>
    <x v="47"/>
    <x v="38"/>
    <x v="45"/>
    <x v="9"/>
    <x v="48"/>
    <x v="0"/>
    <x v="0"/>
    <x v="0"/>
    <x v="2"/>
    <x v="0"/>
    <x v="4"/>
    <x v="21"/>
    <x v="4"/>
    <x v="19"/>
    <x v="0"/>
    <x v="1"/>
    <x v="4"/>
    <x v="2"/>
    <x v="4"/>
    <x v="4"/>
    <x v="20"/>
    <x v="10"/>
    <x v="2"/>
  </r>
  <r>
    <x v="3"/>
    <x v="3"/>
    <x v="3"/>
    <x v="0"/>
    <x v="3"/>
    <x v="3"/>
    <x v="3"/>
    <x v="3"/>
    <x v="3"/>
    <x v="0"/>
    <x v="48"/>
    <x v="48"/>
    <x v="39"/>
    <x v="46"/>
    <x v="17"/>
    <x v="49"/>
    <x v="2"/>
    <x v="0"/>
    <x v="0"/>
    <x v="3"/>
    <x v="0"/>
    <x v="7"/>
    <x v="22"/>
    <x v="10"/>
    <x v="20"/>
    <x v="5"/>
    <x v="6"/>
    <x v="8"/>
    <x v="11"/>
    <x v="6"/>
    <x v="6"/>
    <x v="21"/>
    <x v="11"/>
    <x v="3"/>
  </r>
  <r>
    <x v="3"/>
    <x v="4"/>
    <x v="4"/>
    <x v="0"/>
    <x v="4"/>
    <x v="4"/>
    <x v="4"/>
    <x v="4"/>
    <x v="4"/>
    <x v="0"/>
    <x v="7"/>
    <x v="7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3"/>
    <x v="13"/>
    <x v="17"/>
    <x v="0"/>
    <x v="17"/>
    <x v="4"/>
    <x v="4"/>
    <x v="4"/>
    <x v="4"/>
    <x v="0"/>
    <x v="7"/>
    <x v="4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3"/>
    <x v="5"/>
    <x v="5"/>
    <x v="0"/>
    <x v="5"/>
    <x v="4"/>
    <x v="4"/>
    <x v="4"/>
    <x v="4"/>
    <x v="0"/>
    <x v="49"/>
    <x v="50"/>
    <x v="4"/>
    <x v="47"/>
    <x v="38"/>
    <x v="50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3"/>
    <x v="6"/>
    <x v="6"/>
    <x v="0"/>
    <x v="6"/>
    <x v="5"/>
    <x v="5"/>
    <x v="5"/>
    <x v="5"/>
    <x v="0"/>
    <x v="50"/>
    <x v="51"/>
    <x v="13"/>
    <x v="48"/>
    <x v="39"/>
    <x v="51"/>
    <x v="1"/>
    <x v="0"/>
    <x v="2"/>
    <x v="3"/>
    <x v="0"/>
    <x v="3"/>
    <x v="23"/>
    <x v="4"/>
    <x v="6"/>
    <x v="1"/>
    <x v="1"/>
    <x v="4"/>
    <x v="4"/>
    <x v="4"/>
    <x v="1"/>
    <x v="22"/>
    <x v="1"/>
    <x v="6"/>
  </r>
  <r>
    <x v="3"/>
    <x v="7"/>
    <x v="7"/>
    <x v="0"/>
    <x v="7"/>
    <x v="6"/>
    <x v="6"/>
    <x v="6"/>
    <x v="6"/>
    <x v="0"/>
    <x v="51"/>
    <x v="3"/>
    <x v="5"/>
    <x v="49"/>
    <x v="17"/>
    <x v="52"/>
    <x v="0"/>
    <x v="1"/>
    <x v="0"/>
    <x v="0"/>
    <x v="0"/>
    <x v="1"/>
    <x v="1"/>
    <x v="4"/>
    <x v="21"/>
    <x v="1"/>
    <x v="1"/>
    <x v="4"/>
    <x v="4"/>
    <x v="4"/>
    <x v="1"/>
    <x v="23"/>
    <x v="1"/>
    <x v="7"/>
  </r>
  <r>
    <x v="3"/>
    <x v="8"/>
    <x v="8"/>
    <x v="0"/>
    <x v="8"/>
    <x v="7"/>
    <x v="7"/>
    <x v="7"/>
    <x v="7"/>
    <x v="0"/>
    <x v="52"/>
    <x v="52"/>
    <x v="28"/>
    <x v="50"/>
    <x v="40"/>
    <x v="53"/>
    <x v="1"/>
    <x v="1"/>
    <x v="0"/>
    <x v="2"/>
    <x v="0"/>
    <x v="4"/>
    <x v="24"/>
    <x v="1"/>
    <x v="1"/>
    <x v="1"/>
    <x v="1"/>
    <x v="1"/>
    <x v="1"/>
    <x v="1"/>
    <x v="1"/>
    <x v="1"/>
    <x v="1"/>
    <x v="8"/>
  </r>
  <r>
    <x v="3"/>
    <x v="8"/>
    <x v="9"/>
    <x v="0"/>
    <x v="9"/>
    <x v="8"/>
    <x v="8"/>
    <x v="8"/>
    <x v="8"/>
    <x v="0"/>
    <x v="53"/>
    <x v="53"/>
    <x v="21"/>
    <x v="51"/>
    <x v="17"/>
    <x v="54"/>
    <x v="0"/>
    <x v="1"/>
    <x v="2"/>
    <x v="2"/>
    <x v="0"/>
    <x v="8"/>
    <x v="25"/>
    <x v="1"/>
    <x v="1"/>
    <x v="1"/>
    <x v="1"/>
    <x v="1"/>
    <x v="1"/>
    <x v="1"/>
    <x v="1"/>
    <x v="1"/>
    <x v="1"/>
    <x v="9"/>
  </r>
  <r>
    <x v="3"/>
    <x v="9"/>
    <x v="10"/>
    <x v="0"/>
    <x v="10"/>
    <x v="9"/>
    <x v="9"/>
    <x v="9"/>
    <x v="9"/>
    <x v="0"/>
    <x v="54"/>
    <x v="54"/>
    <x v="33"/>
    <x v="52"/>
    <x v="19"/>
    <x v="55"/>
    <x v="0"/>
    <x v="1"/>
    <x v="0"/>
    <x v="2"/>
    <x v="1"/>
    <x v="4"/>
    <x v="26"/>
    <x v="1"/>
    <x v="1"/>
    <x v="1"/>
    <x v="1"/>
    <x v="1"/>
    <x v="1"/>
    <x v="1"/>
    <x v="1"/>
    <x v="1"/>
    <x v="1"/>
    <x v="10"/>
  </r>
  <r>
    <x v="3"/>
    <x v="10"/>
    <x v="11"/>
    <x v="0"/>
    <x v="11"/>
    <x v="10"/>
    <x v="10"/>
    <x v="10"/>
    <x v="10"/>
    <x v="0"/>
    <x v="55"/>
    <x v="55"/>
    <x v="40"/>
    <x v="53"/>
    <x v="34"/>
    <x v="56"/>
    <x v="5"/>
    <x v="5"/>
    <x v="0"/>
    <x v="4"/>
    <x v="0"/>
    <x v="9"/>
    <x v="27"/>
    <x v="10"/>
    <x v="22"/>
    <x v="5"/>
    <x v="2"/>
    <x v="9"/>
    <x v="12"/>
    <x v="7"/>
    <x v="1"/>
    <x v="24"/>
    <x v="1"/>
    <x v="11"/>
  </r>
  <r>
    <x v="3"/>
    <x v="10"/>
    <x v="12"/>
    <x v="0"/>
    <x v="12"/>
    <x v="11"/>
    <x v="11"/>
    <x v="11"/>
    <x v="11"/>
    <x v="0"/>
    <x v="56"/>
    <x v="56"/>
    <x v="41"/>
    <x v="54"/>
    <x v="41"/>
    <x v="57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3"/>
    <x v="11"/>
    <x v="13"/>
    <x v="0"/>
    <x v="13"/>
    <x v="12"/>
    <x v="12"/>
    <x v="12"/>
    <x v="12"/>
    <x v="0"/>
    <x v="57"/>
    <x v="57"/>
    <x v="42"/>
    <x v="55"/>
    <x v="6"/>
    <x v="58"/>
    <x v="1"/>
    <x v="1"/>
    <x v="0"/>
    <x v="0"/>
    <x v="0"/>
    <x v="0"/>
    <x v="28"/>
    <x v="4"/>
    <x v="23"/>
    <x v="1"/>
    <x v="2"/>
    <x v="4"/>
    <x v="4"/>
    <x v="4"/>
    <x v="1"/>
    <x v="25"/>
    <x v="1"/>
    <x v="13"/>
  </r>
  <r>
    <x v="3"/>
    <x v="12"/>
    <x v="14"/>
    <x v="0"/>
    <x v="14"/>
    <x v="13"/>
    <x v="13"/>
    <x v="13"/>
    <x v="13"/>
    <x v="0"/>
    <x v="58"/>
    <x v="58"/>
    <x v="43"/>
    <x v="56"/>
    <x v="18"/>
    <x v="59"/>
    <x v="2"/>
    <x v="1"/>
    <x v="0"/>
    <x v="2"/>
    <x v="0"/>
    <x v="8"/>
    <x v="29"/>
    <x v="4"/>
    <x v="24"/>
    <x v="6"/>
    <x v="0"/>
    <x v="4"/>
    <x v="13"/>
    <x v="4"/>
    <x v="4"/>
    <x v="26"/>
    <x v="12"/>
    <x v="14"/>
  </r>
  <r>
    <x v="3"/>
    <x v="12"/>
    <x v="15"/>
    <x v="0"/>
    <x v="15"/>
    <x v="14"/>
    <x v="14"/>
    <x v="14"/>
    <x v="14"/>
    <x v="0"/>
    <x v="59"/>
    <x v="59"/>
    <x v="44"/>
    <x v="57"/>
    <x v="1"/>
    <x v="60"/>
    <x v="2"/>
    <x v="0"/>
    <x v="0"/>
    <x v="3"/>
    <x v="0"/>
    <x v="7"/>
    <x v="30"/>
    <x v="8"/>
    <x v="25"/>
    <x v="5"/>
    <x v="1"/>
    <x v="2"/>
    <x v="13"/>
    <x v="2"/>
    <x v="4"/>
    <x v="27"/>
    <x v="13"/>
    <x v="15"/>
  </r>
  <r>
    <x v="3"/>
    <x v="12"/>
    <x v="16"/>
    <x v="0"/>
    <x v="16"/>
    <x v="15"/>
    <x v="15"/>
    <x v="15"/>
    <x v="15"/>
    <x v="0"/>
    <x v="60"/>
    <x v="60"/>
    <x v="13"/>
    <x v="58"/>
    <x v="42"/>
    <x v="61"/>
    <x v="0"/>
    <x v="1"/>
    <x v="0"/>
    <x v="2"/>
    <x v="0"/>
    <x v="0"/>
    <x v="31"/>
    <x v="1"/>
    <x v="1"/>
    <x v="2"/>
    <x v="1"/>
    <x v="1"/>
    <x v="1"/>
    <x v="1"/>
    <x v="1"/>
    <x v="1"/>
    <x v="1"/>
    <x v="0"/>
  </r>
  <r>
    <x v="4"/>
    <x v="1"/>
    <x v="1"/>
    <x v="0"/>
    <x v="1"/>
    <x v="1"/>
    <x v="1"/>
    <x v="1"/>
    <x v="1"/>
    <x v="0"/>
    <x v="61"/>
    <x v="61"/>
    <x v="45"/>
    <x v="59"/>
    <x v="43"/>
    <x v="62"/>
    <x v="1"/>
    <x v="1"/>
    <x v="0"/>
    <x v="3"/>
    <x v="0"/>
    <x v="5"/>
    <x v="32"/>
    <x v="11"/>
    <x v="26"/>
    <x v="5"/>
    <x v="1"/>
    <x v="10"/>
    <x v="14"/>
    <x v="8"/>
    <x v="3"/>
    <x v="28"/>
    <x v="14"/>
    <x v="1"/>
  </r>
  <r>
    <x v="4"/>
    <x v="2"/>
    <x v="2"/>
    <x v="0"/>
    <x v="2"/>
    <x v="2"/>
    <x v="2"/>
    <x v="2"/>
    <x v="2"/>
    <x v="0"/>
    <x v="62"/>
    <x v="62"/>
    <x v="46"/>
    <x v="60"/>
    <x v="9"/>
    <x v="63"/>
    <x v="0"/>
    <x v="1"/>
    <x v="1"/>
    <x v="2"/>
    <x v="0"/>
    <x v="4"/>
    <x v="33"/>
    <x v="8"/>
    <x v="27"/>
    <x v="1"/>
    <x v="1"/>
    <x v="7"/>
    <x v="15"/>
    <x v="9"/>
    <x v="1"/>
    <x v="29"/>
    <x v="1"/>
    <x v="2"/>
  </r>
  <r>
    <x v="4"/>
    <x v="3"/>
    <x v="3"/>
    <x v="0"/>
    <x v="3"/>
    <x v="3"/>
    <x v="3"/>
    <x v="3"/>
    <x v="3"/>
    <x v="0"/>
    <x v="63"/>
    <x v="63"/>
    <x v="47"/>
    <x v="61"/>
    <x v="41"/>
    <x v="64"/>
    <x v="1"/>
    <x v="2"/>
    <x v="1"/>
    <x v="0"/>
    <x v="0"/>
    <x v="10"/>
    <x v="34"/>
    <x v="4"/>
    <x v="28"/>
    <x v="2"/>
    <x v="4"/>
    <x v="4"/>
    <x v="4"/>
    <x v="4"/>
    <x v="1"/>
    <x v="30"/>
    <x v="1"/>
    <x v="3"/>
  </r>
  <r>
    <x v="4"/>
    <x v="4"/>
    <x v="4"/>
    <x v="0"/>
    <x v="4"/>
    <x v="4"/>
    <x v="4"/>
    <x v="4"/>
    <x v="4"/>
    <x v="0"/>
    <x v="64"/>
    <x v="64"/>
    <x v="2"/>
    <x v="12"/>
    <x v="38"/>
    <x v="65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4"/>
    <x v="13"/>
    <x v="17"/>
    <x v="0"/>
    <x v="17"/>
    <x v="4"/>
    <x v="4"/>
    <x v="4"/>
    <x v="4"/>
    <x v="0"/>
    <x v="7"/>
    <x v="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4"/>
    <x v="5"/>
    <x v="5"/>
    <x v="0"/>
    <x v="5"/>
    <x v="4"/>
    <x v="4"/>
    <x v="4"/>
    <x v="4"/>
    <x v="0"/>
    <x v="65"/>
    <x v="65"/>
    <x v="48"/>
    <x v="62"/>
    <x v="44"/>
    <x v="66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4"/>
    <x v="6"/>
    <x v="6"/>
    <x v="0"/>
    <x v="6"/>
    <x v="5"/>
    <x v="5"/>
    <x v="5"/>
    <x v="5"/>
    <x v="0"/>
    <x v="66"/>
    <x v="66"/>
    <x v="49"/>
    <x v="63"/>
    <x v="45"/>
    <x v="67"/>
    <x v="0"/>
    <x v="1"/>
    <x v="0"/>
    <x v="0"/>
    <x v="0"/>
    <x v="1"/>
    <x v="1"/>
    <x v="4"/>
    <x v="29"/>
    <x v="1"/>
    <x v="1"/>
    <x v="1"/>
    <x v="1"/>
    <x v="1"/>
    <x v="1"/>
    <x v="1"/>
    <x v="1"/>
    <x v="6"/>
  </r>
  <r>
    <x v="4"/>
    <x v="7"/>
    <x v="7"/>
    <x v="0"/>
    <x v="7"/>
    <x v="6"/>
    <x v="6"/>
    <x v="6"/>
    <x v="6"/>
    <x v="0"/>
    <x v="67"/>
    <x v="67"/>
    <x v="50"/>
    <x v="64"/>
    <x v="46"/>
    <x v="68"/>
    <x v="0"/>
    <x v="1"/>
    <x v="0"/>
    <x v="4"/>
    <x v="0"/>
    <x v="4"/>
    <x v="35"/>
    <x v="1"/>
    <x v="1"/>
    <x v="1"/>
    <x v="1"/>
    <x v="1"/>
    <x v="1"/>
    <x v="1"/>
    <x v="1"/>
    <x v="1"/>
    <x v="1"/>
    <x v="7"/>
  </r>
  <r>
    <x v="4"/>
    <x v="8"/>
    <x v="8"/>
    <x v="0"/>
    <x v="8"/>
    <x v="7"/>
    <x v="7"/>
    <x v="7"/>
    <x v="7"/>
    <x v="0"/>
    <x v="68"/>
    <x v="29"/>
    <x v="42"/>
    <x v="65"/>
    <x v="18"/>
    <x v="69"/>
    <x v="2"/>
    <x v="1"/>
    <x v="0"/>
    <x v="0"/>
    <x v="0"/>
    <x v="4"/>
    <x v="36"/>
    <x v="1"/>
    <x v="1"/>
    <x v="1"/>
    <x v="1"/>
    <x v="1"/>
    <x v="1"/>
    <x v="1"/>
    <x v="1"/>
    <x v="1"/>
    <x v="1"/>
    <x v="8"/>
  </r>
  <r>
    <x v="4"/>
    <x v="8"/>
    <x v="9"/>
    <x v="0"/>
    <x v="9"/>
    <x v="8"/>
    <x v="8"/>
    <x v="8"/>
    <x v="8"/>
    <x v="0"/>
    <x v="69"/>
    <x v="68"/>
    <x v="51"/>
    <x v="66"/>
    <x v="11"/>
    <x v="70"/>
    <x v="0"/>
    <x v="1"/>
    <x v="0"/>
    <x v="0"/>
    <x v="0"/>
    <x v="1"/>
    <x v="1"/>
    <x v="4"/>
    <x v="30"/>
    <x v="1"/>
    <x v="1"/>
    <x v="4"/>
    <x v="4"/>
    <x v="4"/>
    <x v="1"/>
    <x v="31"/>
    <x v="1"/>
    <x v="9"/>
  </r>
  <r>
    <x v="4"/>
    <x v="9"/>
    <x v="10"/>
    <x v="0"/>
    <x v="10"/>
    <x v="9"/>
    <x v="9"/>
    <x v="9"/>
    <x v="9"/>
    <x v="0"/>
    <x v="70"/>
    <x v="69"/>
    <x v="52"/>
    <x v="67"/>
    <x v="33"/>
    <x v="71"/>
    <x v="0"/>
    <x v="0"/>
    <x v="0"/>
    <x v="0"/>
    <x v="0"/>
    <x v="0"/>
    <x v="37"/>
    <x v="4"/>
    <x v="31"/>
    <x v="1"/>
    <x v="1"/>
    <x v="4"/>
    <x v="12"/>
    <x v="4"/>
    <x v="4"/>
    <x v="32"/>
    <x v="15"/>
    <x v="10"/>
  </r>
  <r>
    <x v="4"/>
    <x v="10"/>
    <x v="11"/>
    <x v="0"/>
    <x v="11"/>
    <x v="10"/>
    <x v="10"/>
    <x v="10"/>
    <x v="10"/>
    <x v="0"/>
    <x v="71"/>
    <x v="70"/>
    <x v="53"/>
    <x v="68"/>
    <x v="8"/>
    <x v="72"/>
    <x v="6"/>
    <x v="0"/>
    <x v="1"/>
    <x v="4"/>
    <x v="1"/>
    <x v="6"/>
    <x v="38"/>
    <x v="12"/>
    <x v="32"/>
    <x v="0"/>
    <x v="6"/>
    <x v="11"/>
    <x v="13"/>
    <x v="10"/>
    <x v="1"/>
    <x v="33"/>
    <x v="1"/>
    <x v="11"/>
  </r>
  <r>
    <x v="4"/>
    <x v="10"/>
    <x v="12"/>
    <x v="0"/>
    <x v="12"/>
    <x v="11"/>
    <x v="11"/>
    <x v="11"/>
    <x v="11"/>
    <x v="0"/>
    <x v="72"/>
    <x v="71"/>
    <x v="54"/>
    <x v="69"/>
    <x v="35"/>
    <x v="73"/>
    <x v="1"/>
    <x v="1"/>
    <x v="0"/>
    <x v="0"/>
    <x v="0"/>
    <x v="0"/>
    <x v="39"/>
    <x v="1"/>
    <x v="1"/>
    <x v="1"/>
    <x v="3"/>
    <x v="1"/>
    <x v="1"/>
    <x v="1"/>
    <x v="1"/>
    <x v="1"/>
    <x v="1"/>
    <x v="12"/>
  </r>
  <r>
    <x v="4"/>
    <x v="11"/>
    <x v="13"/>
    <x v="0"/>
    <x v="13"/>
    <x v="12"/>
    <x v="12"/>
    <x v="12"/>
    <x v="12"/>
    <x v="0"/>
    <x v="73"/>
    <x v="72"/>
    <x v="29"/>
    <x v="70"/>
    <x v="35"/>
    <x v="74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"/>
    <x v="12"/>
    <x v="14"/>
    <x v="0"/>
    <x v="14"/>
    <x v="13"/>
    <x v="13"/>
    <x v="13"/>
    <x v="13"/>
    <x v="0"/>
    <x v="74"/>
    <x v="61"/>
    <x v="55"/>
    <x v="71"/>
    <x v="47"/>
    <x v="75"/>
    <x v="4"/>
    <x v="1"/>
    <x v="0"/>
    <x v="2"/>
    <x v="0"/>
    <x v="5"/>
    <x v="40"/>
    <x v="7"/>
    <x v="33"/>
    <x v="7"/>
    <x v="5"/>
    <x v="0"/>
    <x v="8"/>
    <x v="0"/>
    <x v="4"/>
    <x v="34"/>
    <x v="16"/>
    <x v="14"/>
  </r>
  <r>
    <x v="4"/>
    <x v="12"/>
    <x v="15"/>
    <x v="0"/>
    <x v="15"/>
    <x v="14"/>
    <x v="14"/>
    <x v="14"/>
    <x v="14"/>
    <x v="0"/>
    <x v="75"/>
    <x v="73"/>
    <x v="56"/>
    <x v="72"/>
    <x v="48"/>
    <x v="76"/>
    <x v="1"/>
    <x v="0"/>
    <x v="0"/>
    <x v="0"/>
    <x v="0"/>
    <x v="4"/>
    <x v="41"/>
    <x v="8"/>
    <x v="34"/>
    <x v="1"/>
    <x v="1"/>
    <x v="2"/>
    <x v="15"/>
    <x v="2"/>
    <x v="4"/>
    <x v="35"/>
    <x v="17"/>
    <x v="15"/>
  </r>
  <r>
    <x v="4"/>
    <x v="12"/>
    <x v="16"/>
    <x v="0"/>
    <x v="16"/>
    <x v="15"/>
    <x v="15"/>
    <x v="15"/>
    <x v="15"/>
    <x v="0"/>
    <x v="76"/>
    <x v="74"/>
    <x v="57"/>
    <x v="73"/>
    <x v="49"/>
    <x v="77"/>
    <x v="1"/>
    <x v="1"/>
    <x v="0"/>
    <x v="4"/>
    <x v="0"/>
    <x v="8"/>
    <x v="42"/>
    <x v="8"/>
    <x v="35"/>
    <x v="2"/>
    <x v="1"/>
    <x v="4"/>
    <x v="2"/>
    <x v="4"/>
    <x v="1"/>
    <x v="36"/>
    <x v="1"/>
    <x v="0"/>
  </r>
  <r>
    <x v="5"/>
    <x v="1"/>
    <x v="1"/>
    <x v="0"/>
    <x v="1"/>
    <x v="1"/>
    <x v="1"/>
    <x v="1"/>
    <x v="1"/>
    <x v="0"/>
    <x v="77"/>
    <x v="75"/>
    <x v="58"/>
    <x v="74"/>
    <x v="50"/>
    <x v="78"/>
    <x v="0"/>
    <x v="0"/>
    <x v="0"/>
    <x v="3"/>
    <x v="0"/>
    <x v="5"/>
    <x v="43"/>
    <x v="12"/>
    <x v="36"/>
    <x v="0"/>
    <x v="0"/>
    <x v="3"/>
    <x v="16"/>
    <x v="3"/>
    <x v="2"/>
    <x v="37"/>
    <x v="18"/>
    <x v="1"/>
  </r>
  <r>
    <x v="5"/>
    <x v="2"/>
    <x v="2"/>
    <x v="0"/>
    <x v="2"/>
    <x v="2"/>
    <x v="2"/>
    <x v="2"/>
    <x v="2"/>
    <x v="0"/>
    <x v="78"/>
    <x v="76"/>
    <x v="59"/>
    <x v="75"/>
    <x v="51"/>
    <x v="79"/>
    <x v="0"/>
    <x v="1"/>
    <x v="0"/>
    <x v="2"/>
    <x v="0"/>
    <x v="0"/>
    <x v="44"/>
    <x v="4"/>
    <x v="37"/>
    <x v="0"/>
    <x v="1"/>
    <x v="2"/>
    <x v="2"/>
    <x v="2"/>
    <x v="4"/>
    <x v="38"/>
    <x v="19"/>
    <x v="2"/>
  </r>
  <r>
    <x v="5"/>
    <x v="3"/>
    <x v="3"/>
    <x v="0"/>
    <x v="3"/>
    <x v="3"/>
    <x v="3"/>
    <x v="3"/>
    <x v="3"/>
    <x v="0"/>
    <x v="79"/>
    <x v="77"/>
    <x v="60"/>
    <x v="76"/>
    <x v="2"/>
    <x v="80"/>
    <x v="3"/>
    <x v="6"/>
    <x v="1"/>
    <x v="4"/>
    <x v="0"/>
    <x v="11"/>
    <x v="45"/>
    <x v="13"/>
    <x v="38"/>
    <x v="0"/>
    <x v="3"/>
    <x v="12"/>
    <x v="17"/>
    <x v="11"/>
    <x v="2"/>
    <x v="39"/>
    <x v="20"/>
    <x v="3"/>
  </r>
  <r>
    <x v="5"/>
    <x v="4"/>
    <x v="4"/>
    <x v="0"/>
    <x v="4"/>
    <x v="4"/>
    <x v="4"/>
    <x v="4"/>
    <x v="4"/>
    <x v="0"/>
    <x v="80"/>
    <x v="78"/>
    <x v="61"/>
    <x v="77"/>
    <x v="26"/>
    <x v="81"/>
    <x v="1"/>
    <x v="1"/>
    <x v="0"/>
    <x v="0"/>
    <x v="0"/>
    <x v="0"/>
    <x v="46"/>
    <x v="1"/>
    <x v="1"/>
    <x v="1"/>
    <x v="1"/>
    <x v="1"/>
    <x v="1"/>
    <x v="1"/>
    <x v="1"/>
    <x v="1"/>
    <x v="1"/>
    <x v="4"/>
  </r>
  <r>
    <x v="5"/>
    <x v="13"/>
    <x v="17"/>
    <x v="0"/>
    <x v="17"/>
    <x v="4"/>
    <x v="4"/>
    <x v="4"/>
    <x v="4"/>
    <x v="0"/>
    <x v="7"/>
    <x v="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5"/>
    <x v="5"/>
    <x v="5"/>
    <x v="0"/>
    <x v="5"/>
    <x v="4"/>
    <x v="4"/>
    <x v="4"/>
    <x v="4"/>
    <x v="0"/>
    <x v="81"/>
    <x v="79"/>
    <x v="48"/>
    <x v="34"/>
    <x v="52"/>
    <x v="82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5"/>
    <x v="6"/>
    <x v="6"/>
    <x v="0"/>
    <x v="6"/>
    <x v="5"/>
    <x v="5"/>
    <x v="5"/>
    <x v="5"/>
    <x v="0"/>
    <x v="82"/>
    <x v="80"/>
    <x v="62"/>
    <x v="78"/>
    <x v="53"/>
    <x v="83"/>
    <x v="0"/>
    <x v="1"/>
    <x v="1"/>
    <x v="2"/>
    <x v="0"/>
    <x v="4"/>
    <x v="47"/>
    <x v="4"/>
    <x v="39"/>
    <x v="1"/>
    <x v="1"/>
    <x v="4"/>
    <x v="4"/>
    <x v="4"/>
    <x v="1"/>
    <x v="40"/>
    <x v="1"/>
    <x v="6"/>
  </r>
  <r>
    <x v="5"/>
    <x v="7"/>
    <x v="7"/>
    <x v="0"/>
    <x v="7"/>
    <x v="6"/>
    <x v="6"/>
    <x v="6"/>
    <x v="6"/>
    <x v="0"/>
    <x v="83"/>
    <x v="81"/>
    <x v="41"/>
    <x v="5"/>
    <x v="24"/>
    <x v="84"/>
    <x v="1"/>
    <x v="1"/>
    <x v="0"/>
    <x v="0"/>
    <x v="0"/>
    <x v="0"/>
    <x v="48"/>
    <x v="1"/>
    <x v="1"/>
    <x v="2"/>
    <x v="1"/>
    <x v="1"/>
    <x v="1"/>
    <x v="1"/>
    <x v="1"/>
    <x v="1"/>
    <x v="1"/>
    <x v="7"/>
  </r>
  <r>
    <x v="5"/>
    <x v="8"/>
    <x v="8"/>
    <x v="0"/>
    <x v="8"/>
    <x v="7"/>
    <x v="7"/>
    <x v="7"/>
    <x v="7"/>
    <x v="0"/>
    <x v="84"/>
    <x v="82"/>
    <x v="63"/>
    <x v="79"/>
    <x v="47"/>
    <x v="85"/>
    <x v="0"/>
    <x v="1"/>
    <x v="0"/>
    <x v="0"/>
    <x v="0"/>
    <x v="1"/>
    <x v="1"/>
    <x v="4"/>
    <x v="40"/>
    <x v="1"/>
    <x v="1"/>
    <x v="4"/>
    <x v="4"/>
    <x v="4"/>
    <x v="1"/>
    <x v="41"/>
    <x v="1"/>
    <x v="8"/>
  </r>
  <r>
    <x v="5"/>
    <x v="8"/>
    <x v="9"/>
    <x v="0"/>
    <x v="9"/>
    <x v="8"/>
    <x v="8"/>
    <x v="8"/>
    <x v="8"/>
    <x v="0"/>
    <x v="85"/>
    <x v="60"/>
    <x v="64"/>
    <x v="80"/>
    <x v="23"/>
    <x v="86"/>
    <x v="1"/>
    <x v="1"/>
    <x v="0"/>
    <x v="0"/>
    <x v="0"/>
    <x v="0"/>
    <x v="49"/>
    <x v="4"/>
    <x v="41"/>
    <x v="1"/>
    <x v="1"/>
    <x v="2"/>
    <x v="12"/>
    <x v="2"/>
    <x v="4"/>
    <x v="42"/>
    <x v="21"/>
    <x v="9"/>
  </r>
  <r>
    <x v="5"/>
    <x v="9"/>
    <x v="10"/>
    <x v="0"/>
    <x v="10"/>
    <x v="9"/>
    <x v="9"/>
    <x v="9"/>
    <x v="9"/>
    <x v="0"/>
    <x v="86"/>
    <x v="83"/>
    <x v="65"/>
    <x v="81"/>
    <x v="54"/>
    <x v="87"/>
    <x v="0"/>
    <x v="1"/>
    <x v="0"/>
    <x v="0"/>
    <x v="0"/>
    <x v="1"/>
    <x v="1"/>
    <x v="1"/>
    <x v="1"/>
    <x v="2"/>
    <x v="2"/>
    <x v="1"/>
    <x v="1"/>
    <x v="1"/>
    <x v="1"/>
    <x v="1"/>
    <x v="1"/>
    <x v="10"/>
  </r>
  <r>
    <x v="5"/>
    <x v="10"/>
    <x v="11"/>
    <x v="0"/>
    <x v="11"/>
    <x v="10"/>
    <x v="10"/>
    <x v="10"/>
    <x v="10"/>
    <x v="0"/>
    <x v="87"/>
    <x v="84"/>
    <x v="66"/>
    <x v="82"/>
    <x v="34"/>
    <x v="88"/>
    <x v="6"/>
    <x v="0"/>
    <x v="1"/>
    <x v="4"/>
    <x v="1"/>
    <x v="6"/>
    <x v="50"/>
    <x v="14"/>
    <x v="42"/>
    <x v="4"/>
    <x v="7"/>
    <x v="6"/>
    <x v="0"/>
    <x v="6"/>
    <x v="1"/>
    <x v="43"/>
    <x v="1"/>
    <x v="11"/>
  </r>
  <r>
    <x v="5"/>
    <x v="10"/>
    <x v="12"/>
    <x v="0"/>
    <x v="12"/>
    <x v="11"/>
    <x v="11"/>
    <x v="11"/>
    <x v="11"/>
    <x v="0"/>
    <x v="88"/>
    <x v="85"/>
    <x v="30"/>
    <x v="83"/>
    <x v="23"/>
    <x v="89"/>
    <x v="0"/>
    <x v="1"/>
    <x v="0"/>
    <x v="4"/>
    <x v="0"/>
    <x v="4"/>
    <x v="51"/>
    <x v="4"/>
    <x v="43"/>
    <x v="3"/>
    <x v="1"/>
    <x v="2"/>
    <x v="13"/>
    <x v="2"/>
    <x v="0"/>
    <x v="44"/>
    <x v="22"/>
    <x v="12"/>
  </r>
  <r>
    <x v="5"/>
    <x v="11"/>
    <x v="13"/>
    <x v="0"/>
    <x v="13"/>
    <x v="12"/>
    <x v="12"/>
    <x v="12"/>
    <x v="12"/>
    <x v="0"/>
    <x v="89"/>
    <x v="38"/>
    <x v="67"/>
    <x v="84"/>
    <x v="24"/>
    <x v="90"/>
    <x v="1"/>
    <x v="1"/>
    <x v="0"/>
    <x v="0"/>
    <x v="0"/>
    <x v="0"/>
    <x v="52"/>
    <x v="1"/>
    <x v="1"/>
    <x v="1"/>
    <x v="1"/>
    <x v="1"/>
    <x v="1"/>
    <x v="1"/>
    <x v="1"/>
    <x v="1"/>
    <x v="1"/>
    <x v="13"/>
  </r>
  <r>
    <x v="5"/>
    <x v="12"/>
    <x v="14"/>
    <x v="0"/>
    <x v="14"/>
    <x v="13"/>
    <x v="13"/>
    <x v="13"/>
    <x v="13"/>
    <x v="0"/>
    <x v="90"/>
    <x v="86"/>
    <x v="68"/>
    <x v="85"/>
    <x v="36"/>
    <x v="91"/>
    <x v="1"/>
    <x v="1"/>
    <x v="0"/>
    <x v="0"/>
    <x v="0"/>
    <x v="0"/>
    <x v="53"/>
    <x v="1"/>
    <x v="1"/>
    <x v="1"/>
    <x v="6"/>
    <x v="4"/>
    <x v="4"/>
    <x v="4"/>
    <x v="4"/>
    <x v="45"/>
    <x v="23"/>
    <x v="14"/>
  </r>
  <r>
    <x v="5"/>
    <x v="12"/>
    <x v="15"/>
    <x v="0"/>
    <x v="15"/>
    <x v="14"/>
    <x v="14"/>
    <x v="14"/>
    <x v="14"/>
    <x v="0"/>
    <x v="91"/>
    <x v="87"/>
    <x v="69"/>
    <x v="86"/>
    <x v="1"/>
    <x v="92"/>
    <x v="2"/>
    <x v="1"/>
    <x v="0"/>
    <x v="2"/>
    <x v="0"/>
    <x v="8"/>
    <x v="54"/>
    <x v="1"/>
    <x v="1"/>
    <x v="2"/>
    <x v="1"/>
    <x v="1"/>
    <x v="1"/>
    <x v="1"/>
    <x v="1"/>
    <x v="1"/>
    <x v="1"/>
    <x v="15"/>
  </r>
  <r>
    <x v="5"/>
    <x v="12"/>
    <x v="16"/>
    <x v="0"/>
    <x v="16"/>
    <x v="15"/>
    <x v="15"/>
    <x v="15"/>
    <x v="15"/>
    <x v="0"/>
    <x v="92"/>
    <x v="88"/>
    <x v="19"/>
    <x v="87"/>
    <x v="55"/>
    <x v="93"/>
    <x v="0"/>
    <x v="1"/>
    <x v="0"/>
    <x v="0"/>
    <x v="0"/>
    <x v="1"/>
    <x v="1"/>
    <x v="1"/>
    <x v="1"/>
    <x v="1"/>
    <x v="1"/>
    <x v="1"/>
    <x v="1"/>
    <x v="1"/>
    <x v="1"/>
    <x v="1"/>
    <x v="1"/>
    <x v="0"/>
  </r>
  <r>
    <x v="6"/>
    <x v="1"/>
    <x v="1"/>
    <x v="0"/>
    <x v="1"/>
    <x v="1"/>
    <x v="1"/>
    <x v="1"/>
    <x v="1"/>
    <x v="0"/>
    <x v="93"/>
    <x v="89"/>
    <x v="70"/>
    <x v="88"/>
    <x v="56"/>
    <x v="94"/>
    <x v="1"/>
    <x v="3"/>
    <x v="1"/>
    <x v="3"/>
    <x v="0"/>
    <x v="3"/>
    <x v="55"/>
    <x v="15"/>
    <x v="44"/>
    <x v="1"/>
    <x v="1"/>
    <x v="0"/>
    <x v="18"/>
    <x v="0"/>
    <x v="5"/>
    <x v="46"/>
    <x v="24"/>
    <x v="1"/>
  </r>
  <r>
    <x v="6"/>
    <x v="2"/>
    <x v="2"/>
    <x v="0"/>
    <x v="2"/>
    <x v="2"/>
    <x v="2"/>
    <x v="2"/>
    <x v="2"/>
    <x v="0"/>
    <x v="94"/>
    <x v="90"/>
    <x v="59"/>
    <x v="34"/>
    <x v="19"/>
    <x v="95"/>
    <x v="0"/>
    <x v="0"/>
    <x v="1"/>
    <x v="2"/>
    <x v="0"/>
    <x v="8"/>
    <x v="56"/>
    <x v="4"/>
    <x v="37"/>
    <x v="1"/>
    <x v="1"/>
    <x v="4"/>
    <x v="4"/>
    <x v="4"/>
    <x v="1"/>
    <x v="47"/>
    <x v="1"/>
    <x v="2"/>
  </r>
  <r>
    <x v="6"/>
    <x v="3"/>
    <x v="3"/>
    <x v="0"/>
    <x v="3"/>
    <x v="3"/>
    <x v="3"/>
    <x v="3"/>
    <x v="3"/>
    <x v="0"/>
    <x v="95"/>
    <x v="91"/>
    <x v="71"/>
    <x v="89"/>
    <x v="22"/>
    <x v="96"/>
    <x v="5"/>
    <x v="2"/>
    <x v="2"/>
    <x v="3"/>
    <x v="2"/>
    <x v="12"/>
    <x v="57"/>
    <x v="7"/>
    <x v="45"/>
    <x v="5"/>
    <x v="8"/>
    <x v="0"/>
    <x v="10"/>
    <x v="0"/>
    <x v="7"/>
    <x v="48"/>
    <x v="25"/>
    <x v="3"/>
  </r>
  <r>
    <x v="6"/>
    <x v="4"/>
    <x v="4"/>
    <x v="0"/>
    <x v="4"/>
    <x v="4"/>
    <x v="4"/>
    <x v="4"/>
    <x v="4"/>
    <x v="0"/>
    <x v="96"/>
    <x v="92"/>
    <x v="72"/>
    <x v="90"/>
    <x v="51"/>
    <x v="9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6"/>
    <x v="5"/>
    <x v="5"/>
    <x v="0"/>
    <x v="5"/>
    <x v="4"/>
    <x v="4"/>
    <x v="4"/>
    <x v="4"/>
    <x v="0"/>
    <x v="97"/>
    <x v="93"/>
    <x v="73"/>
    <x v="91"/>
    <x v="12"/>
    <x v="98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6"/>
    <x v="6"/>
    <x v="6"/>
    <x v="0"/>
    <x v="6"/>
    <x v="5"/>
    <x v="5"/>
    <x v="5"/>
    <x v="5"/>
    <x v="0"/>
    <x v="98"/>
    <x v="94"/>
    <x v="74"/>
    <x v="56"/>
    <x v="36"/>
    <x v="99"/>
    <x v="0"/>
    <x v="1"/>
    <x v="0"/>
    <x v="2"/>
    <x v="0"/>
    <x v="0"/>
    <x v="58"/>
    <x v="4"/>
    <x v="46"/>
    <x v="1"/>
    <x v="1"/>
    <x v="2"/>
    <x v="12"/>
    <x v="2"/>
    <x v="4"/>
    <x v="49"/>
    <x v="26"/>
    <x v="6"/>
  </r>
  <r>
    <x v="6"/>
    <x v="7"/>
    <x v="7"/>
    <x v="0"/>
    <x v="7"/>
    <x v="6"/>
    <x v="6"/>
    <x v="6"/>
    <x v="6"/>
    <x v="0"/>
    <x v="99"/>
    <x v="95"/>
    <x v="75"/>
    <x v="92"/>
    <x v="17"/>
    <x v="100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6"/>
    <x v="8"/>
    <x v="8"/>
    <x v="0"/>
    <x v="8"/>
    <x v="7"/>
    <x v="7"/>
    <x v="7"/>
    <x v="7"/>
    <x v="0"/>
    <x v="100"/>
    <x v="96"/>
    <x v="76"/>
    <x v="93"/>
    <x v="57"/>
    <x v="101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6"/>
    <x v="8"/>
    <x v="9"/>
    <x v="0"/>
    <x v="9"/>
    <x v="8"/>
    <x v="8"/>
    <x v="8"/>
    <x v="8"/>
    <x v="0"/>
    <x v="101"/>
    <x v="97"/>
    <x v="77"/>
    <x v="94"/>
    <x v="35"/>
    <x v="102"/>
    <x v="1"/>
    <x v="1"/>
    <x v="0"/>
    <x v="0"/>
    <x v="0"/>
    <x v="0"/>
    <x v="59"/>
    <x v="1"/>
    <x v="1"/>
    <x v="1"/>
    <x v="1"/>
    <x v="4"/>
    <x v="4"/>
    <x v="4"/>
    <x v="4"/>
    <x v="50"/>
    <x v="27"/>
    <x v="9"/>
  </r>
  <r>
    <x v="6"/>
    <x v="9"/>
    <x v="10"/>
    <x v="0"/>
    <x v="10"/>
    <x v="9"/>
    <x v="9"/>
    <x v="9"/>
    <x v="9"/>
    <x v="0"/>
    <x v="102"/>
    <x v="98"/>
    <x v="78"/>
    <x v="95"/>
    <x v="30"/>
    <x v="103"/>
    <x v="0"/>
    <x v="1"/>
    <x v="0"/>
    <x v="0"/>
    <x v="0"/>
    <x v="1"/>
    <x v="1"/>
    <x v="1"/>
    <x v="1"/>
    <x v="0"/>
    <x v="0"/>
    <x v="4"/>
    <x v="4"/>
    <x v="4"/>
    <x v="4"/>
    <x v="51"/>
    <x v="28"/>
    <x v="10"/>
  </r>
  <r>
    <x v="6"/>
    <x v="10"/>
    <x v="11"/>
    <x v="0"/>
    <x v="11"/>
    <x v="10"/>
    <x v="10"/>
    <x v="10"/>
    <x v="10"/>
    <x v="0"/>
    <x v="103"/>
    <x v="99"/>
    <x v="79"/>
    <x v="96"/>
    <x v="34"/>
    <x v="104"/>
    <x v="5"/>
    <x v="1"/>
    <x v="0"/>
    <x v="0"/>
    <x v="1"/>
    <x v="7"/>
    <x v="60"/>
    <x v="0"/>
    <x v="47"/>
    <x v="3"/>
    <x v="5"/>
    <x v="7"/>
    <x v="12"/>
    <x v="9"/>
    <x v="4"/>
    <x v="52"/>
    <x v="29"/>
    <x v="11"/>
  </r>
  <r>
    <x v="6"/>
    <x v="10"/>
    <x v="12"/>
    <x v="0"/>
    <x v="12"/>
    <x v="11"/>
    <x v="11"/>
    <x v="11"/>
    <x v="11"/>
    <x v="0"/>
    <x v="104"/>
    <x v="100"/>
    <x v="80"/>
    <x v="90"/>
    <x v="17"/>
    <x v="105"/>
    <x v="1"/>
    <x v="1"/>
    <x v="0"/>
    <x v="2"/>
    <x v="0"/>
    <x v="4"/>
    <x v="61"/>
    <x v="4"/>
    <x v="48"/>
    <x v="1"/>
    <x v="0"/>
    <x v="4"/>
    <x v="4"/>
    <x v="4"/>
    <x v="1"/>
    <x v="53"/>
    <x v="1"/>
    <x v="12"/>
  </r>
  <r>
    <x v="6"/>
    <x v="11"/>
    <x v="13"/>
    <x v="0"/>
    <x v="13"/>
    <x v="12"/>
    <x v="12"/>
    <x v="12"/>
    <x v="12"/>
    <x v="0"/>
    <x v="105"/>
    <x v="101"/>
    <x v="63"/>
    <x v="97"/>
    <x v="58"/>
    <x v="106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6"/>
    <x v="12"/>
    <x v="14"/>
    <x v="0"/>
    <x v="14"/>
    <x v="13"/>
    <x v="13"/>
    <x v="13"/>
    <x v="13"/>
    <x v="0"/>
    <x v="106"/>
    <x v="102"/>
    <x v="58"/>
    <x v="97"/>
    <x v="40"/>
    <x v="107"/>
    <x v="2"/>
    <x v="1"/>
    <x v="1"/>
    <x v="1"/>
    <x v="0"/>
    <x v="3"/>
    <x v="62"/>
    <x v="7"/>
    <x v="49"/>
    <x v="4"/>
    <x v="1"/>
    <x v="0"/>
    <x v="18"/>
    <x v="0"/>
    <x v="0"/>
    <x v="54"/>
    <x v="30"/>
    <x v="14"/>
  </r>
  <r>
    <x v="6"/>
    <x v="12"/>
    <x v="15"/>
    <x v="0"/>
    <x v="15"/>
    <x v="14"/>
    <x v="14"/>
    <x v="14"/>
    <x v="14"/>
    <x v="0"/>
    <x v="107"/>
    <x v="103"/>
    <x v="81"/>
    <x v="98"/>
    <x v="59"/>
    <x v="108"/>
    <x v="0"/>
    <x v="1"/>
    <x v="0"/>
    <x v="4"/>
    <x v="0"/>
    <x v="4"/>
    <x v="63"/>
    <x v="1"/>
    <x v="1"/>
    <x v="1"/>
    <x v="0"/>
    <x v="1"/>
    <x v="1"/>
    <x v="1"/>
    <x v="1"/>
    <x v="1"/>
    <x v="1"/>
    <x v="15"/>
  </r>
  <r>
    <x v="6"/>
    <x v="12"/>
    <x v="16"/>
    <x v="0"/>
    <x v="16"/>
    <x v="15"/>
    <x v="15"/>
    <x v="15"/>
    <x v="15"/>
    <x v="0"/>
    <x v="108"/>
    <x v="104"/>
    <x v="82"/>
    <x v="99"/>
    <x v="18"/>
    <x v="109"/>
    <x v="1"/>
    <x v="1"/>
    <x v="0"/>
    <x v="0"/>
    <x v="0"/>
    <x v="0"/>
    <x v="64"/>
    <x v="1"/>
    <x v="1"/>
    <x v="0"/>
    <x v="1"/>
    <x v="1"/>
    <x v="1"/>
    <x v="1"/>
    <x v="1"/>
    <x v="1"/>
    <x v="1"/>
    <x v="0"/>
  </r>
  <r>
    <x v="7"/>
    <x v="1"/>
    <x v="1"/>
    <x v="0"/>
    <x v="1"/>
    <x v="1"/>
    <x v="1"/>
    <x v="1"/>
    <x v="1"/>
    <x v="0"/>
    <x v="109"/>
    <x v="105"/>
    <x v="83"/>
    <x v="100"/>
    <x v="60"/>
    <x v="110"/>
    <x v="2"/>
    <x v="1"/>
    <x v="0"/>
    <x v="3"/>
    <x v="0"/>
    <x v="10"/>
    <x v="65"/>
    <x v="15"/>
    <x v="50"/>
    <x v="0"/>
    <x v="1"/>
    <x v="9"/>
    <x v="8"/>
    <x v="7"/>
    <x v="4"/>
    <x v="55"/>
    <x v="31"/>
    <x v="1"/>
  </r>
  <r>
    <x v="7"/>
    <x v="2"/>
    <x v="2"/>
    <x v="0"/>
    <x v="2"/>
    <x v="2"/>
    <x v="2"/>
    <x v="2"/>
    <x v="2"/>
    <x v="0"/>
    <x v="110"/>
    <x v="106"/>
    <x v="84"/>
    <x v="101"/>
    <x v="2"/>
    <x v="111"/>
    <x v="0"/>
    <x v="1"/>
    <x v="0"/>
    <x v="0"/>
    <x v="0"/>
    <x v="1"/>
    <x v="1"/>
    <x v="4"/>
    <x v="42"/>
    <x v="1"/>
    <x v="1"/>
    <x v="4"/>
    <x v="4"/>
    <x v="4"/>
    <x v="1"/>
    <x v="56"/>
    <x v="1"/>
    <x v="2"/>
  </r>
  <r>
    <x v="7"/>
    <x v="3"/>
    <x v="3"/>
    <x v="0"/>
    <x v="3"/>
    <x v="3"/>
    <x v="3"/>
    <x v="3"/>
    <x v="3"/>
    <x v="0"/>
    <x v="111"/>
    <x v="107"/>
    <x v="85"/>
    <x v="66"/>
    <x v="19"/>
    <x v="112"/>
    <x v="1"/>
    <x v="5"/>
    <x v="0"/>
    <x v="4"/>
    <x v="0"/>
    <x v="2"/>
    <x v="10"/>
    <x v="3"/>
    <x v="51"/>
    <x v="0"/>
    <x v="3"/>
    <x v="3"/>
    <x v="19"/>
    <x v="3"/>
    <x v="5"/>
    <x v="57"/>
    <x v="32"/>
    <x v="3"/>
  </r>
  <r>
    <x v="7"/>
    <x v="4"/>
    <x v="4"/>
    <x v="0"/>
    <x v="4"/>
    <x v="4"/>
    <x v="4"/>
    <x v="4"/>
    <x v="4"/>
    <x v="0"/>
    <x v="112"/>
    <x v="108"/>
    <x v="9"/>
    <x v="102"/>
    <x v="26"/>
    <x v="113"/>
    <x v="0"/>
    <x v="0"/>
    <x v="0"/>
    <x v="0"/>
    <x v="0"/>
    <x v="0"/>
    <x v="66"/>
    <x v="1"/>
    <x v="1"/>
    <x v="1"/>
    <x v="1"/>
    <x v="1"/>
    <x v="1"/>
    <x v="1"/>
    <x v="1"/>
    <x v="1"/>
    <x v="1"/>
    <x v="4"/>
  </r>
  <r>
    <x v="7"/>
    <x v="13"/>
    <x v="17"/>
    <x v="0"/>
    <x v="17"/>
    <x v="4"/>
    <x v="4"/>
    <x v="4"/>
    <x v="4"/>
    <x v="0"/>
    <x v="113"/>
    <x v="7"/>
    <x v="1"/>
    <x v="103"/>
    <x v="20"/>
    <x v="114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7"/>
    <x v="5"/>
    <x v="5"/>
    <x v="0"/>
    <x v="5"/>
    <x v="4"/>
    <x v="4"/>
    <x v="4"/>
    <x v="4"/>
    <x v="0"/>
    <x v="114"/>
    <x v="109"/>
    <x v="14"/>
    <x v="104"/>
    <x v="61"/>
    <x v="115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7"/>
    <x v="6"/>
    <x v="6"/>
    <x v="0"/>
    <x v="6"/>
    <x v="5"/>
    <x v="5"/>
    <x v="5"/>
    <x v="5"/>
    <x v="0"/>
    <x v="115"/>
    <x v="110"/>
    <x v="86"/>
    <x v="3"/>
    <x v="53"/>
    <x v="116"/>
    <x v="0"/>
    <x v="1"/>
    <x v="1"/>
    <x v="1"/>
    <x v="0"/>
    <x v="10"/>
    <x v="67"/>
    <x v="8"/>
    <x v="52"/>
    <x v="1"/>
    <x v="1"/>
    <x v="2"/>
    <x v="2"/>
    <x v="2"/>
    <x v="1"/>
    <x v="58"/>
    <x v="1"/>
    <x v="6"/>
  </r>
  <r>
    <x v="7"/>
    <x v="7"/>
    <x v="7"/>
    <x v="0"/>
    <x v="7"/>
    <x v="6"/>
    <x v="6"/>
    <x v="6"/>
    <x v="6"/>
    <x v="0"/>
    <x v="116"/>
    <x v="111"/>
    <x v="87"/>
    <x v="23"/>
    <x v="23"/>
    <x v="117"/>
    <x v="2"/>
    <x v="1"/>
    <x v="1"/>
    <x v="2"/>
    <x v="1"/>
    <x v="10"/>
    <x v="68"/>
    <x v="1"/>
    <x v="1"/>
    <x v="1"/>
    <x v="1"/>
    <x v="1"/>
    <x v="1"/>
    <x v="1"/>
    <x v="1"/>
    <x v="1"/>
    <x v="1"/>
    <x v="7"/>
  </r>
  <r>
    <x v="7"/>
    <x v="8"/>
    <x v="8"/>
    <x v="0"/>
    <x v="8"/>
    <x v="7"/>
    <x v="7"/>
    <x v="7"/>
    <x v="7"/>
    <x v="0"/>
    <x v="117"/>
    <x v="112"/>
    <x v="19"/>
    <x v="16"/>
    <x v="48"/>
    <x v="118"/>
    <x v="1"/>
    <x v="1"/>
    <x v="0"/>
    <x v="2"/>
    <x v="0"/>
    <x v="4"/>
    <x v="69"/>
    <x v="4"/>
    <x v="53"/>
    <x v="1"/>
    <x v="1"/>
    <x v="4"/>
    <x v="4"/>
    <x v="4"/>
    <x v="1"/>
    <x v="59"/>
    <x v="1"/>
    <x v="8"/>
  </r>
  <r>
    <x v="7"/>
    <x v="8"/>
    <x v="9"/>
    <x v="0"/>
    <x v="9"/>
    <x v="8"/>
    <x v="8"/>
    <x v="8"/>
    <x v="8"/>
    <x v="0"/>
    <x v="118"/>
    <x v="113"/>
    <x v="49"/>
    <x v="99"/>
    <x v="32"/>
    <x v="119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7"/>
    <x v="9"/>
    <x v="10"/>
    <x v="0"/>
    <x v="10"/>
    <x v="9"/>
    <x v="9"/>
    <x v="9"/>
    <x v="9"/>
    <x v="0"/>
    <x v="119"/>
    <x v="114"/>
    <x v="15"/>
    <x v="105"/>
    <x v="30"/>
    <x v="120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7"/>
    <x v="10"/>
    <x v="11"/>
    <x v="0"/>
    <x v="11"/>
    <x v="10"/>
    <x v="10"/>
    <x v="10"/>
    <x v="10"/>
    <x v="0"/>
    <x v="120"/>
    <x v="115"/>
    <x v="53"/>
    <x v="45"/>
    <x v="8"/>
    <x v="121"/>
    <x v="1"/>
    <x v="0"/>
    <x v="1"/>
    <x v="2"/>
    <x v="1"/>
    <x v="10"/>
    <x v="70"/>
    <x v="16"/>
    <x v="54"/>
    <x v="5"/>
    <x v="8"/>
    <x v="3"/>
    <x v="0"/>
    <x v="3"/>
    <x v="4"/>
    <x v="60"/>
    <x v="33"/>
    <x v="11"/>
  </r>
  <r>
    <x v="7"/>
    <x v="10"/>
    <x v="12"/>
    <x v="0"/>
    <x v="12"/>
    <x v="11"/>
    <x v="11"/>
    <x v="11"/>
    <x v="11"/>
    <x v="0"/>
    <x v="121"/>
    <x v="116"/>
    <x v="88"/>
    <x v="106"/>
    <x v="62"/>
    <x v="122"/>
    <x v="0"/>
    <x v="1"/>
    <x v="0"/>
    <x v="0"/>
    <x v="0"/>
    <x v="1"/>
    <x v="1"/>
    <x v="1"/>
    <x v="1"/>
    <x v="0"/>
    <x v="1"/>
    <x v="4"/>
    <x v="4"/>
    <x v="4"/>
    <x v="4"/>
    <x v="61"/>
    <x v="34"/>
    <x v="12"/>
  </r>
  <r>
    <x v="7"/>
    <x v="11"/>
    <x v="13"/>
    <x v="0"/>
    <x v="13"/>
    <x v="12"/>
    <x v="12"/>
    <x v="12"/>
    <x v="12"/>
    <x v="0"/>
    <x v="122"/>
    <x v="117"/>
    <x v="89"/>
    <x v="107"/>
    <x v="15"/>
    <x v="123"/>
    <x v="0"/>
    <x v="1"/>
    <x v="0"/>
    <x v="0"/>
    <x v="0"/>
    <x v="1"/>
    <x v="1"/>
    <x v="1"/>
    <x v="1"/>
    <x v="0"/>
    <x v="0"/>
    <x v="1"/>
    <x v="1"/>
    <x v="1"/>
    <x v="1"/>
    <x v="1"/>
    <x v="1"/>
    <x v="13"/>
  </r>
  <r>
    <x v="7"/>
    <x v="12"/>
    <x v="14"/>
    <x v="0"/>
    <x v="14"/>
    <x v="13"/>
    <x v="13"/>
    <x v="13"/>
    <x v="13"/>
    <x v="0"/>
    <x v="123"/>
    <x v="118"/>
    <x v="90"/>
    <x v="108"/>
    <x v="36"/>
    <x v="124"/>
    <x v="4"/>
    <x v="1"/>
    <x v="1"/>
    <x v="4"/>
    <x v="0"/>
    <x v="7"/>
    <x v="71"/>
    <x v="2"/>
    <x v="55"/>
    <x v="0"/>
    <x v="0"/>
    <x v="9"/>
    <x v="7"/>
    <x v="10"/>
    <x v="0"/>
    <x v="62"/>
    <x v="35"/>
    <x v="14"/>
  </r>
  <r>
    <x v="7"/>
    <x v="12"/>
    <x v="15"/>
    <x v="0"/>
    <x v="15"/>
    <x v="14"/>
    <x v="14"/>
    <x v="14"/>
    <x v="14"/>
    <x v="0"/>
    <x v="124"/>
    <x v="119"/>
    <x v="64"/>
    <x v="109"/>
    <x v="31"/>
    <x v="125"/>
    <x v="1"/>
    <x v="1"/>
    <x v="0"/>
    <x v="2"/>
    <x v="0"/>
    <x v="4"/>
    <x v="72"/>
    <x v="1"/>
    <x v="1"/>
    <x v="0"/>
    <x v="1"/>
    <x v="4"/>
    <x v="2"/>
    <x v="4"/>
    <x v="4"/>
    <x v="63"/>
    <x v="36"/>
    <x v="15"/>
  </r>
  <r>
    <x v="7"/>
    <x v="12"/>
    <x v="16"/>
    <x v="0"/>
    <x v="16"/>
    <x v="15"/>
    <x v="15"/>
    <x v="15"/>
    <x v="15"/>
    <x v="0"/>
    <x v="125"/>
    <x v="120"/>
    <x v="91"/>
    <x v="110"/>
    <x v="63"/>
    <x v="126"/>
    <x v="1"/>
    <x v="0"/>
    <x v="0"/>
    <x v="2"/>
    <x v="0"/>
    <x v="8"/>
    <x v="73"/>
    <x v="1"/>
    <x v="1"/>
    <x v="0"/>
    <x v="1"/>
    <x v="1"/>
    <x v="1"/>
    <x v="1"/>
    <x v="1"/>
    <x v="1"/>
    <x v="1"/>
    <x v="0"/>
  </r>
  <r>
    <x v="8"/>
    <x v="1"/>
    <x v="1"/>
    <x v="0"/>
    <x v="1"/>
    <x v="1"/>
    <x v="1"/>
    <x v="1"/>
    <x v="1"/>
    <x v="0"/>
    <x v="126"/>
    <x v="121"/>
    <x v="92"/>
    <x v="111"/>
    <x v="64"/>
    <x v="127"/>
    <x v="0"/>
    <x v="0"/>
    <x v="0"/>
    <x v="4"/>
    <x v="0"/>
    <x v="8"/>
    <x v="74"/>
    <x v="2"/>
    <x v="0"/>
    <x v="2"/>
    <x v="1"/>
    <x v="2"/>
    <x v="12"/>
    <x v="2"/>
    <x v="4"/>
    <x v="64"/>
    <x v="37"/>
    <x v="1"/>
  </r>
  <r>
    <x v="8"/>
    <x v="2"/>
    <x v="2"/>
    <x v="0"/>
    <x v="2"/>
    <x v="2"/>
    <x v="2"/>
    <x v="2"/>
    <x v="2"/>
    <x v="0"/>
    <x v="127"/>
    <x v="122"/>
    <x v="93"/>
    <x v="112"/>
    <x v="9"/>
    <x v="128"/>
    <x v="1"/>
    <x v="1"/>
    <x v="0"/>
    <x v="0"/>
    <x v="0"/>
    <x v="0"/>
    <x v="75"/>
    <x v="8"/>
    <x v="56"/>
    <x v="1"/>
    <x v="1"/>
    <x v="4"/>
    <x v="4"/>
    <x v="4"/>
    <x v="1"/>
    <x v="65"/>
    <x v="1"/>
    <x v="2"/>
  </r>
  <r>
    <x v="8"/>
    <x v="3"/>
    <x v="3"/>
    <x v="0"/>
    <x v="3"/>
    <x v="3"/>
    <x v="3"/>
    <x v="3"/>
    <x v="3"/>
    <x v="0"/>
    <x v="128"/>
    <x v="123"/>
    <x v="94"/>
    <x v="113"/>
    <x v="41"/>
    <x v="129"/>
    <x v="4"/>
    <x v="2"/>
    <x v="0"/>
    <x v="2"/>
    <x v="0"/>
    <x v="3"/>
    <x v="76"/>
    <x v="5"/>
    <x v="57"/>
    <x v="3"/>
    <x v="0"/>
    <x v="10"/>
    <x v="3"/>
    <x v="8"/>
    <x v="2"/>
    <x v="66"/>
    <x v="3"/>
    <x v="3"/>
  </r>
  <r>
    <x v="8"/>
    <x v="4"/>
    <x v="4"/>
    <x v="0"/>
    <x v="4"/>
    <x v="4"/>
    <x v="4"/>
    <x v="4"/>
    <x v="4"/>
    <x v="0"/>
    <x v="24"/>
    <x v="124"/>
    <x v="95"/>
    <x v="114"/>
    <x v="2"/>
    <x v="130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8"/>
    <x v="13"/>
    <x v="17"/>
    <x v="0"/>
    <x v="17"/>
    <x v="4"/>
    <x v="4"/>
    <x v="4"/>
    <x v="4"/>
    <x v="0"/>
    <x v="129"/>
    <x v="8"/>
    <x v="4"/>
    <x v="103"/>
    <x v="35"/>
    <x v="131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8"/>
    <x v="5"/>
    <x v="5"/>
    <x v="0"/>
    <x v="5"/>
    <x v="4"/>
    <x v="4"/>
    <x v="4"/>
    <x v="4"/>
    <x v="0"/>
    <x v="130"/>
    <x v="125"/>
    <x v="3"/>
    <x v="115"/>
    <x v="65"/>
    <x v="132"/>
    <x v="0"/>
    <x v="1"/>
    <x v="0"/>
    <x v="0"/>
    <x v="0"/>
    <x v="1"/>
    <x v="1"/>
    <x v="1"/>
    <x v="1"/>
    <x v="0"/>
    <x v="1"/>
    <x v="1"/>
    <x v="1"/>
    <x v="1"/>
    <x v="1"/>
    <x v="1"/>
    <x v="1"/>
    <x v="5"/>
  </r>
  <r>
    <x v="8"/>
    <x v="6"/>
    <x v="6"/>
    <x v="0"/>
    <x v="6"/>
    <x v="5"/>
    <x v="5"/>
    <x v="5"/>
    <x v="5"/>
    <x v="0"/>
    <x v="131"/>
    <x v="126"/>
    <x v="96"/>
    <x v="116"/>
    <x v="29"/>
    <x v="133"/>
    <x v="1"/>
    <x v="1"/>
    <x v="0"/>
    <x v="3"/>
    <x v="0"/>
    <x v="5"/>
    <x v="77"/>
    <x v="8"/>
    <x v="58"/>
    <x v="1"/>
    <x v="1"/>
    <x v="2"/>
    <x v="7"/>
    <x v="2"/>
    <x v="0"/>
    <x v="67"/>
    <x v="38"/>
    <x v="6"/>
  </r>
  <r>
    <x v="8"/>
    <x v="7"/>
    <x v="7"/>
    <x v="0"/>
    <x v="7"/>
    <x v="6"/>
    <x v="6"/>
    <x v="6"/>
    <x v="6"/>
    <x v="0"/>
    <x v="132"/>
    <x v="127"/>
    <x v="97"/>
    <x v="117"/>
    <x v="6"/>
    <x v="134"/>
    <x v="0"/>
    <x v="1"/>
    <x v="0"/>
    <x v="0"/>
    <x v="0"/>
    <x v="1"/>
    <x v="1"/>
    <x v="1"/>
    <x v="1"/>
    <x v="3"/>
    <x v="1"/>
    <x v="1"/>
    <x v="1"/>
    <x v="1"/>
    <x v="1"/>
    <x v="1"/>
    <x v="1"/>
    <x v="7"/>
  </r>
  <r>
    <x v="8"/>
    <x v="8"/>
    <x v="8"/>
    <x v="0"/>
    <x v="8"/>
    <x v="7"/>
    <x v="7"/>
    <x v="7"/>
    <x v="7"/>
    <x v="0"/>
    <x v="133"/>
    <x v="128"/>
    <x v="75"/>
    <x v="105"/>
    <x v="48"/>
    <x v="135"/>
    <x v="1"/>
    <x v="1"/>
    <x v="1"/>
    <x v="0"/>
    <x v="0"/>
    <x v="4"/>
    <x v="78"/>
    <x v="1"/>
    <x v="1"/>
    <x v="1"/>
    <x v="1"/>
    <x v="1"/>
    <x v="1"/>
    <x v="1"/>
    <x v="1"/>
    <x v="1"/>
    <x v="1"/>
    <x v="8"/>
  </r>
  <r>
    <x v="8"/>
    <x v="8"/>
    <x v="9"/>
    <x v="0"/>
    <x v="9"/>
    <x v="8"/>
    <x v="8"/>
    <x v="8"/>
    <x v="8"/>
    <x v="0"/>
    <x v="134"/>
    <x v="129"/>
    <x v="11"/>
    <x v="118"/>
    <x v="32"/>
    <x v="136"/>
    <x v="0"/>
    <x v="1"/>
    <x v="1"/>
    <x v="2"/>
    <x v="0"/>
    <x v="4"/>
    <x v="79"/>
    <x v="1"/>
    <x v="1"/>
    <x v="1"/>
    <x v="1"/>
    <x v="1"/>
    <x v="1"/>
    <x v="1"/>
    <x v="1"/>
    <x v="1"/>
    <x v="1"/>
    <x v="9"/>
  </r>
  <r>
    <x v="8"/>
    <x v="9"/>
    <x v="10"/>
    <x v="0"/>
    <x v="10"/>
    <x v="9"/>
    <x v="9"/>
    <x v="9"/>
    <x v="9"/>
    <x v="0"/>
    <x v="135"/>
    <x v="130"/>
    <x v="98"/>
    <x v="119"/>
    <x v="30"/>
    <x v="137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8"/>
    <x v="10"/>
    <x v="11"/>
    <x v="0"/>
    <x v="11"/>
    <x v="10"/>
    <x v="10"/>
    <x v="10"/>
    <x v="10"/>
    <x v="0"/>
    <x v="136"/>
    <x v="131"/>
    <x v="99"/>
    <x v="120"/>
    <x v="34"/>
    <x v="138"/>
    <x v="3"/>
    <x v="3"/>
    <x v="1"/>
    <x v="4"/>
    <x v="1"/>
    <x v="13"/>
    <x v="80"/>
    <x v="12"/>
    <x v="59"/>
    <x v="7"/>
    <x v="8"/>
    <x v="11"/>
    <x v="13"/>
    <x v="10"/>
    <x v="1"/>
    <x v="68"/>
    <x v="1"/>
    <x v="11"/>
  </r>
  <r>
    <x v="8"/>
    <x v="10"/>
    <x v="12"/>
    <x v="0"/>
    <x v="12"/>
    <x v="11"/>
    <x v="11"/>
    <x v="11"/>
    <x v="11"/>
    <x v="0"/>
    <x v="137"/>
    <x v="132"/>
    <x v="42"/>
    <x v="111"/>
    <x v="54"/>
    <x v="139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8"/>
    <x v="11"/>
    <x v="13"/>
    <x v="0"/>
    <x v="13"/>
    <x v="12"/>
    <x v="12"/>
    <x v="12"/>
    <x v="12"/>
    <x v="0"/>
    <x v="138"/>
    <x v="133"/>
    <x v="100"/>
    <x v="121"/>
    <x v="24"/>
    <x v="140"/>
    <x v="0"/>
    <x v="1"/>
    <x v="0"/>
    <x v="0"/>
    <x v="0"/>
    <x v="1"/>
    <x v="1"/>
    <x v="1"/>
    <x v="1"/>
    <x v="1"/>
    <x v="0"/>
    <x v="1"/>
    <x v="1"/>
    <x v="1"/>
    <x v="1"/>
    <x v="1"/>
    <x v="1"/>
    <x v="13"/>
  </r>
  <r>
    <x v="8"/>
    <x v="12"/>
    <x v="14"/>
    <x v="0"/>
    <x v="14"/>
    <x v="13"/>
    <x v="13"/>
    <x v="13"/>
    <x v="13"/>
    <x v="0"/>
    <x v="139"/>
    <x v="134"/>
    <x v="101"/>
    <x v="122"/>
    <x v="48"/>
    <x v="141"/>
    <x v="2"/>
    <x v="1"/>
    <x v="0"/>
    <x v="0"/>
    <x v="0"/>
    <x v="4"/>
    <x v="81"/>
    <x v="4"/>
    <x v="60"/>
    <x v="1"/>
    <x v="0"/>
    <x v="4"/>
    <x v="4"/>
    <x v="4"/>
    <x v="1"/>
    <x v="69"/>
    <x v="1"/>
    <x v="14"/>
  </r>
  <r>
    <x v="8"/>
    <x v="12"/>
    <x v="15"/>
    <x v="0"/>
    <x v="15"/>
    <x v="14"/>
    <x v="14"/>
    <x v="14"/>
    <x v="14"/>
    <x v="0"/>
    <x v="140"/>
    <x v="135"/>
    <x v="102"/>
    <x v="123"/>
    <x v="66"/>
    <x v="142"/>
    <x v="1"/>
    <x v="1"/>
    <x v="1"/>
    <x v="0"/>
    <x v="0"/>
    <x v="4"/>
    <x v="82"/>
    <x v="8"/>
    <x v="61"/>
    <x v="0"/>
    <x v="1"/>
    <x v="2"/>
    <x v="15"/>
    <x v="2"/>
    <x v="4"/>
    <x v="70"/>
    <x v="39"/>
    <x v="15"/>
  </r>
  <r>
    <x v="8"/>
    <x v="12"/>
    <x v="16"/>
    <x v="0"/>
    <x v="16"/>
    <x v="15"/>
    <x v="15"/>
    <x v="15"/>
    <x v="15"/>
    <x v="0"/>
    <x v="141"/>
    <x v="136"/>
    <x v="32"/>
    <x v="124"/>
    <x v="67"/>
    <x v="143"/>
    <x v="0"/>
    <x v="1"/>
    <x v="1"/>
    <x v="0"/>
    <x v="0"/>
    <x v="0"/>
    <x v="83"/>
    <x v="1"/>
    <x v="1"/>
    <x v="1"/>
    <x v="1"/>
    <x v="1"/>
    <x v="1"/>
    <x v="1"/>
    <x v="1"/>
    <x v="1"/>
    <x v="1"/>
    <x v="0"/>
  </r>
  <r>
    <x v="8"/>
    <x v="14"/>
    <x v="18"/>
    <x v="0"/>
    <x v="18"/>
    <x v="16"/>
    <x v="16"/>
    <x v="16"/>
    <x v="16"/>
    <x v="0"/>
    <x v="142"/>
    <x v="137"/>
    <x v="103"/>
    <x v="125"/>
    <x v="54"/>
    <x v="144"/>
    <x v="0"/>
    <x v="0"/>
    <x v="1"/>
    <x v="3"/>
    <x v="0"/>
    <x v="10"/>
    <x v="84"/>
    <x v="4"/>
    <x v="62"/>
    <x v="0"/>
    <x v="2"/>
    <x v="2"/>
    <x v="13"/>
    <x v="2"/>
    <x v="4"/>
    <x v="71"/>
    <x v="40"/>
    <x v="17"/>
  </r>
  <r>
    <x v="9"/>
    <x v="1"/>
    <x v="1"/>
    <x v="0"/>
    <x v="1"/>
    <x v="1"/>
    <x v="1"/>
    <x v="1"/>
    <x v="1"/>
    <x v="0"/>
    <x v="143"/>
    <x v="138"/>
    <x v="37"/>
    <x v="126"/>
    <x v="68"/>
    <x v="145"/>
    <x v="1"/>
    <x v="0"/>
    <x v="1"/>
    <x v="4"/>
    <x v="0"/>
    <x v="10"/>
    <x v="85"/>
    <x v="17"/>
    <x v="63"/>
    <x v="2"/>
    <x v="0"/>
    <x v="13"/>
    <x v="20"/>
    <x v="12"/>
    <x v="3"/>
    <x v="72"/>
    <x v="41"/>
    <x v="1"/>
  </r>
  <r>
    <x v="9"/>
    <x v="2"/>
    <x v="2"/>
    <x v="0"/>
    <x v="2"/>
    <x v="2"/>
    <x v="2"/>
    <x v="2"/>
    <x v="2"/>
    <x v="0"/>
    <x v="144"/>
    <x v="139"/>
    <x v="104"/>
    <x v="127"/>
    <x v="51"/>
    <x v="146"/>
    <x v="1"/>
    <x v="1"/>
    <x v="0"/>
    <x v="5"/>
    <x v="0"/>
    <x v="1"/>
    <x v="1"/>
    <x v="1"/>
    <x v="1"/>
    <x v="3"/>
    <x v="1"/>
    <x v="4"/>
    <x v="15"/>
    <x v="4"/>
    <x v="4"/>
    <x v="73"/>
    <x v="42"/>
    <x v="2"/>
  </r>
  <r>
    <x v="9"/>
    <x v="3"/>
    <x v="3"/>
    <x v="0"/>
    <x v="3"/>
    <x v="3"/>
    <x v="3"/>
    <x v="3"/>
    <x v="3"/>
    <x v="0"/>
    <x v="145"/>
    <x v="140"/>
    <x v="105"/>
    <x v="128"/>
    <x v="54"/>
    <x v="147"/>
    <x v="0"/>
    <x v="6"/>
    <x v="0"/>
    <x v="4"/>
    <x v="1"/>
    <x v="14"/>
    <x v="86"/>
    <x v="10"/>
    <x v="64"/>
    <x v="0"/>
    <x v="1"/>
    <x v="0"/>
    <x v="10"/>
    <x v="13"/>
    <x v="0"/>
    <x v="74"/>
    <x v="43"/>
    <x v="3"/>
  </r>
  <r>
    <x v="9"/>
    <x v="4"/>
    <x v="4"/>
    <x v="0"/>
    <x v="4"/>
    <x v="4"/>
    <x v="4"/>
    <x v="4"/>
    <x v="4"/>
    <x v="0"/>
    <x v="146"/>
    <x v="141"/>
    <x v="106"/>
    <x v="129"/>
    <x v="65"/>
    <x v="148"/>
    <x v="0"/>
    <x v="1"/>
    <x v="0"/>
    <x v="2"/>
    <x v="0"/>
    <x v="0"/>
    <x v="87"/>
    <x v="1"/>
    <x v="1"/>
    <x v="1"/>
    <x v="1"/>
    <x v="1"/>
    <x v="1"/>
    <x v="1"/>
    <x v="1"/>
    <x v="1"/>
    <x v="1"/>
    <x v="4"/>
  </r>
  <r>
    <x v="9"/>
    <x v="13"/>
    <x v="17"/>
    <x v="0"/>
    <x v="17"/>
    <x v="4"/>
    <x v="4"/>
    <x v="4"/>
    <x v="4"/>
    <x v="0"/>
    <x v="7"/>
    <x v="142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9"/>
    <x v="5"/>
    <x v="5"/>
    <x v="0"/>
    <x v="5"/>
    <x v="4"/>
    <x v="4"/>
    <x v="4"/>
    <x v="4"/>
    <x v="0"/>
    <x v="147"/>
    <x v="143"/>
    <x v="16"/>
    <x v="130"/>
    <x v="52"/>
    <x v="149"/>
    <x v="0"/>
    <x v="1"/>
    <x v="0"/>
    <x v="0"/>
    <x v="0"/>
    <x v="1"/>
    <x v="1"/>
    <x v="1"/>
    <x v="1"/>
    <x v="1"/>
    <x v="1"/>
    <x v="4"/>
    <x v="4"/>
    <x v="4"/>
    <x v="4"/>
    <x v="75"/>
    <x v="44"/>
    <x v="5"/>
  </r>
  <r>
    <x v="9"/>
    <x v="6"/>
    <x v="6"/>
    <x v="0"/>
    <x v="6"/>
    <x v="5"/>
    <x v="5"/>
    <x v="5"/>
    <x v="5"/>
    <x v="0"/>
    <x v="148"/>
    <x v="144"/>
    <x v="107"/>
    <x v="31"/>
    <x v="53"/>
    <x v="150"/>
    <x v="1"/>
    <x v="0"/>
    <x v="0"/>
    <x v="3"/>
    <x v="0"/>
    <x v="10"/>
    <x v="88"/>
    <x v="1"/>
    <x v="1"/>
    <x v="2"/>
    <x v="1"/>
    <x v="4"/>
    <x v="15"/>
    <x v="4"/>
    <x v="4"/>
    <x v="76"/>
    <x v="45"/>
    <x v="6"/>
  </r>
  <r>
    <x v="9"/>
    <x v="7"/>
    <x v="7"/>
    <x v="0"/>
    <x v="7"/>
    <x v="6"/>
    <x v="6"/>
    <x v="6"/>
    <x v="6"/>
    <x v="0"/>
    <x v="149"/>
    <x v="145"/>
    <x v="76"/>
    <x v="131"/>
    <x v="6"/>
    <x v="151"/>
    <x v="1"/>
    <x v="1"/>
    <x v="0"/>
    <x v="0"/>
    <x v="0"/>
    <x v="0"/>
    <x v="89"/>
    <x v="1"/>
    <x v="1"/>
    <x v="2"/>
    <x v="1"/>
    <x v="1"/>
    <x v="1"/>
    <x v="1"/>
    <x v="1"/>
    <x v="1"/>
    <x v="1"/>
    <x v="7"/>
  </r>
  <r>
    <x v="9"/>
    <x v="8"/>
    <x v="8"/>
    <x v="0"/>
    <x v="8"/>
    <x v="7"/>
    <x v="7"/>
    <x v="7"/>
    <x v="7"/>
    <x v="0"/>
    <x v="150"/>
    <x v="146"/>
    <x v="108"/>
    <x v="132"/>
    <x v="69"/>
    <x v="152"/>
    <x v="0"/>
    <x v="1"/>
    <x v="1"/>
    <x v="0"/>
    <x v="0"/>
    <x v="0"/>
    <x v="90"/>
    <x v="4"/>
    <x v="65"/>
    <x v="1"/>
    <x v="1"/>
    <x v="4"/>
    <x v="4"/>
    <x v="4"/>
    <x v="1"/>
    <x v="77"/>
    <x v="1"/>
    <x v="8"/>
  </r>
  <r>
    <x v="9"/>
    <x v="8"/>
    <x v="9"/>
    <x v="0"/>
    <x v="9"/>
    <x v="8"/>
    <x v="8"/>
    <x v="8"/>
    <x v="8"/>
    <x v="0"/>
    <x v="151"/>
    <x v="147"/>
    <x v="49"/>
    <x v="133"/>
    <x v="6"/>
    <x v="153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9"/>
    <x v="9"/>
    <x v="10"/>
    <x v="0"/>
    <x v="10"/>
    <x v="9"/>
    <x v="9"/>
    <x v="9"/>
    <x v="9"/>
    <x v="0"/>
    <x v="152"/>
    <x v="148"/>
    <x v="24"/>
    <x v="28"/>
    <x v="62"/>
    <x v="154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9"/>
    <x v="10"/>
    <x v="12"/>
    <x v="0"/>
    <x v="12"/>
    <x v="11"/>
    <x v="11"/>
    <x v="11"/>
    <x v="11"/>
    <x v="0"/>
    <x v="153"/>
    <x v="149"/>
    <x v="67"/>
    <x v="134"/>
    <x v="22"/>
    <x v="155"/>
    <x v="0"/>
    <x v="1"/>
    <x v="0"/>
    <x v="0"/>
    <x v="0"/>
    <x v="1"/>
    <x v="1"/>
    <x v="2"/>
    <x v="66"/>
    <x v="1"/>
    <x v="0"/>
    <x v="4"/>
    <x v="15"/>
    <x v="4"/>
    <x v="1"/>
    <x v="78"/>
    <x v="1"/>
    <x v="12"/>
  </r>
  <r>
    <x v="9"/>
    <x v="11"/>
    <x v="13"/>
    <x v="0"/>
    <x v="13"/>
    <x v="12"/>
    <x v="12"/>
    <x v="12"/>
    <x v="12"/>
    <x v="0"/>
    <x v="154"/>
    <x v="150"/>
    <x v="109"/>
    <x v="135"/>
    <x v="35"/>
    <x v="156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9"/>
    <x v="12"/>
    <x v="14"/>
    <x v="0"/>
    <x v="14"/>
    <x v="13"/>
    <x v="13"/>
    <x v="13"/>
    <x v="13"/>
    <x v="0"/>
    <x v="155"/>
    <x v="151"/>
    <x v="110"/>
    <x v="136"/>
    <x v="70"/>
    <x v="157"/>
    <x v="0"/>
    <x v="1"/>
    <x v="1"/>
    <x v="2"/>
    <x v="0"/>
    <x v="4"/>
    <x v="91"/>
    <x v="8"/>
    <x v="67"/>
    <x v="2"/>
    <x v="5"/>
    <x v="2"/>
    <x v="2"/>
    <x v="2"/>
    <x v="1"/>
    <x v="79"/>
    <x v="1"/>
    <x v="14"/>
  </r>
  <r>
    <x v="9"/>
    <x v="12"/>
    <x v="15"/>
    <x v="0"/>
    <x v="15"/>
    <x v="14"/>
    <x v="14"/>
    <x v="14"/>
    <x v="14"/>
    <x v="0"/>
    <x v="156"/>
    <x v="152"/>
    <x v="13"/>
    <x v="137"/>
    <x v="48"/>
    <x v="158"/>
    <x v="0"/>
    <x v="1"/>
    <x v="3"/>
    <x v="0"/>
    <x v="0"/>
    <x v="8"/>
    <x v="92"/>
    <x v="4"/>
    <x v="6"/>
    <x v="1"/>
    <x v="1"/>
    <x v="4"/>
    <x v="4"/>
    <x v="4"/>
    <x v="1"/>
    <x v="80"/>
    <x v="1"/>
    <x v="15"/>
  </r>
  <r>
    <x v="9"/>
    <x v="12"/>
    <x v="16"/>
    <x v="0"/>
    <x v="16"/>
    <x v="15"/>
    <x v="15"/>
    <x v="15"/>
    <x v="15"/>
    <x v="0"/>
    <x v="157"/>
    <x v="95"/>
    <x v="41"/>
    <x v="138"/>
    <x v="63"/>
    <x v="159"/>
    <x v="0"/>
    <x v="4"/>
    <x v="0"/>
    <x v="2"/>
    <x v="0"/>
    <x v="10"/>
    <x v="93"/>
    <x v="4"/>
    <x v="68"/>
    <x v="1"/>
    <x v="1"/>
    <x v="4"/>
    <x v="15"/>
    <x v="2"/>
    <x v="4"/>
    <x v="81"/>
    <x v="46"/>
    <x v="0"/>
  </r>
  <r>
    <x v="9"/>
    <x v="14"/>
    <x v="18"/>
    <x v="0"/>
    <x v="18"/>
    <x v="16"/>
    <x v="16"/>
    <x v="16"/>
    <x v="16"/>
    <x v="0"/>
    <x v="158"/>
    <x v="153"/>
    <x v="111"/>
    <x v="0"/>
    <x v="32"/>
    <x v="160"/>
    <x v="2"/>
    <x v="0"/>
    <x v="0"/>
    <x v="2"/>
    <x v="0"/>
    <x v="5"/>
    <x v="94"/>
    <x v="8"/>
    <x v="69"/>
    <x v="1"/>
    <x v="0"/>
    <x v="9"/>
    <x v="13"/>
    <x v="7"/>
    <x v="4"/>
    <x v="82"/>
    <x v="47"/>
    <x v="17"/>
  </r>
  <r>
    <x v="10"/>
    <x v="1"/>
    <x v="1"/>
    <x v="0"/>
    <x v="1"/>
    <x v="1"/>
    <x v="1"/>
    <x v="1"/>
    <x v="1"/>
    <x v="0"/>
    <x v="159"/>
    <x v="154"/>
    <x v="112"/>
    <x v="99"/>
    <x v="71"/>
    <x v="161"/>
    <x v="1"/>
    <x v="1"/>
    <x v="0"/>
    <x v="2"/>
    <x v="1"/>
    <x v="8"/>
    <x v="95"/>
    <x v="2"/>
    <x v="70"/>
    <x v="0"/>
    <x v="0"/>
    <x v="11"/>
    <x v="21"/>
    <x v="10"/>
    <x v="0"/>
    <x v="83"/>
    <x v="48"/>
    <x v="1"/>
  </r>
  <r>
    <x v="10"/>
    <x v="2"/>
    <x v="2"/>
    <x v="0"/>
    <x v="2"/>
    <x v="2"/>
    <x v="2"/>
    <x v="2"/>
    <x v="2"/>
    <x v="0"/>
    <x v="160"/>
    <x v="155"/>
    <x v="113"/>
    <x v="139"/>
    <x v="72"/>
    <x v="162"/>
    <x v="0"/>
    <x v="1"/>
    <x v="1"/>
    <x v="0"/>
    <x v="0"/>
    <x v="0"/>
    <x v="96"/>
    <x v="4"/>
    <x v="71"/>
    <x v="1"/>
    <x v="1"/>
    <x v="4"/>
    <x v="4"/>
    <x v="4"/>
    <x v="1"/>
    <x v="84"/>
    <x v="1"/>
    <x v="2"/>
  </r>
  <r>
    <x v="10"/>
    <x v="3"/>
    <x v="3"/>
    <x v="0"/>
    <x v="3"/>
    <x v="3"/>
    <x v="3"/>
    <x v="3"/>
    <x v="3"/>
    <x v="0"/>
    <x v="161"/>
    <x v="156"/>
    <x v="114"/>
    <x v="140"/>
    <x v="54"/>
    <x v="81"/>
    <x v="0"/>
    <x v="2"/>
    <x v="0"/>
    <x v="0"/>
    <x v="0"/>
    <x v="8"/>
    <x v="97"/>
    <x v="5"/>
    <x v="72"/>
    <x v="0"/>
    <x v="3"/>
    <x v="14"/>
    <x v="3"/>
    <x v="14"/>
    <x v="5"/>
    <x v="85"/>
    <x v="49"/>
    <x v="3"/>
  </r>
  <r>
    <x v="10"/>
    <x v="4"/>
    <x v="4"/>
    <x v="0"/>
    <x v="4"/>
    <x v="4"/>
    <x v="4"/>
    <x v="4"/>
    <x v="4"/>
    <x v="0"/>
    <x v="162"/>
    <x v="157"/>
    <x v="14"/>
    <x v="141"/>
    <x v="73"/>
    <x v="101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0"/>
    <x v="13"/>
    <x v="17"/>
    <x v="0"/>
    <x v="17"/>
    <x v="4"/>
    <x v="4"/>
    <x v="4"/>
    <x v="4"/>
    <x v="0"/>
    <x v="163"/>
    <x v="158"/>
    <x v="4"/>
    <x v="60"/>
    <x v="19"/>
    <x v="163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0"/>
    <x v="5"/>
    <x v="5"/>
    <x v="0"/>
    <x v="5"/>
    <x v="4"/>
    <x v="4"/>
    <x v="4"/>
    <x v="4"/>
    <x v="0"/>
    <x v="164"/>
    <x v="159"/>
    <x v="9"/>
    <x v="142"/>
    <x v="28"/>
    <x v="164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10"/>
    <x v="6"/>
    <x v="6"/>
    <x v="0"/>
    <x v="6"/>
    <x v="5"/>
    <x v="5"/>
    <x v="5"/>
    <x v="5"/>
    <x v="0"/>
    <x v="165"/>
    <x v="160"/>
    <x v="115"/>
    <x v="25"/>
    <x v="29"/>
    <x v="165"/>
    <x v="1"/>
    <x v="0"/>
    <x v="1"/>
    <x v="0"/>
    <x v="0"/>
    <x v="8"/>
    <x v="98"/>
    <x v="8"/>
    <x v="43"/>
    <x v="2"/>
    <x v="1"/>
    <x v="4"/>
    <x v="13"/>
    <x v="4"/>
    <x v="4"/>
    <x v="86"/>
    <x v="50"/>
    <x v="6"/>
  </r>
  <r>
    <x v="10"/>
    <x v="7"/>
    <x v="7"/>
    <x v="0"/>
    <x v="7"/>
    <x v="6"/>
    <x v="6"/>
    <x v="6"/>
    <x v="6"/>
    <x v="0"/>
    <x v="32"/>
    <x v="161"/>
    <x v="100"/>
    <x v="143"/>
    <x v="11"/>
    <x v="166"/>
    <x v="1"/>
    <x v="1"/>
    <x v="1"/>
    <x v="0"/>
    <x v="0"/>
    <x v="4"/>
    <x v="99"/>
    <x v="1"/>
    <x v="1"/>
    <x v="1"/>
    <x v="1"/>
    <x v="1"/>
    <x v="1"/>
    <x v="1"/>
    <x v="1"/>
    <x v="1"/>
    <x v="1"/>
    <x v="7"/>
  </r>
  <r>
    <x v="10"/>
    <x v="8"/>
    <x v="8"/>
    <x v="0"/>
    <x v="8"/>
    <x v="7"/>
    <x v="7"/>
    <x v="7"/>
    <x v="7"/>
    <x v="0"/>
    <x v="166"/>
    <x v="162"/>
    <x v="116"/>
    <x v="144"/>
    <x v="1"/>
    <x v="167"/>
    <x v="0"/>
    <x v="1"/>
    <x v="0"/>
    <x v="0"/>
    <x v="0"/>
    <x v="1"/>
    <x v="1"/>
    <x v="4"/>
    <x v="73"/>
    <x v="1"/>
    <x v="1"/>
    <x v="4"/>
    <x v="4"/>
    <x v="4"/>
    <x v="1"/>
    <x v="87"/>
    <x v="1"/>
    <x v="8"/>
  </r>
  <r>
    <x v="10"/>
    <x v="8"/>
    <x v="9"/>
    <x v="0"/>
    <x v="9"/>
    <x v="8"/>
    <x v="8"/>
    <x v="8"/>
    <x v="8"/>
    <x v="0"/>
    <x v="167"/>
    <x v="163"/>
    <x v="74"/>
    <x v="145"/>
    <x v="24"/>
    <x v="168"/>
    <x v="1"/>
    <x v="1"/>
    <x v="0"/>
    <x v="0"/>
    <x v="0"/>
    <x v="0"/>
    <x v="100"/>
    <x v="4"/>
    <x v="46"/>
    <x v="1"/>
    <x v="1"/>
    <x v="4"/>
    <x v="4"/>
    <x v="4"/>
    <x v="1"/>
    <x v="88"/>
    <x v="1"/>
    <x v="9"/>
  </r>
  <r>
    <x v="10"/>
    <x v="9"/>
    <x v="10"/>
    <x v="0"/>
    <x v="10"/>
    <x v="9"/>
    <x v="9"/>
    <x v="9"/>
    <x v="9"/>
    <x v="0"/>
    <x v="168"/>
    <x v="164"/>
    <x v="56"/>
    <x v="37"/>
    <x v="2"/>
    <x v="169"/>
    <x v="1"/>
    <x v="1"/>
    <x v="0"/>
    <x v="0"/>
    <x v="0"/>
    <x v="0"/>
    <x v="101"/>
    <x v="8"/>
    <x v="34"/>
    <x v="1"/>
    <x v="1"/>
    <x v="2"/>
    <x v="2"/>
    <x v="2"/>
    <x v="1"/>
    <x v="89"/>
    <x v="1"/>
    <x v="10"/>
  </r>
  <r>
    <x v="10"/>
    <x v="10"/>
    <x v="12"/>
    <x v="0"/>
    <x v="12"/>
    <x v="11"/>
    <x v="11"/>
    <x v="11"/>
    <x v="11"/>
    <x v="0"/>
    <x v="169"/>
    <x v="165"/>
    <x v="33"/>
    <x v="146"/>
    <x v="72"/>
    <x v="170"/>
    <x v="1"/>
    <x v="1"/>
    <x v="2"/>
    <x v="0"/>
    <x v="0"/>
    <x v="8"/>
    <x v="102"/>
    <x v="4"/>
    <x v="16"/>
    <x v="1"/>
    <x v="0"/>
    <x v="2"/>
    <x v="2"/>
    <x v="2"/>
    <x v="4"/>
    <x v="90"/>
    <x v="51"/>
    <x v="12"/>
  </r>
  <r>
    <x v="10"/>
    <x v="11"/>
    <x v="13"/>
    <x v="0"/>
    <x v="13"/>
    <x v="12"/>
    <x v="12"/>
    <x v="12"/>
    <x v="12"/>
    <x v="0"/>
    <x v="170"/>
    <x v="166"/>
    <x v="52"/>
    <x v="147"/>
    <x v="35"/>
    <x v="171"/>
    <x v="0"/>
    <x v="1"/>
    <x v="0"/>
    <x v="0"/>
    <x v="0"/>
    <x v="1"/>
    <x v="1"/>
    <x v="8"/>
    <x v="74"/>
    <x v="1"/>
    <x v="1"/>
    <x v="2"/>
    <x v="2"/>
    <x v="2"/>
    <x v="1"/>
    <x v="91"/>
    <x v="1"/>
    <x v="13"/>
  </r>
  <r>
    <x v="10"/>
    <x v="12"/>
    <x v="14"/>
    <x v="0"/>
    <x v="14"/>
    <x v="13"/>
    <x v="13"/>
    <x v="13"/>
    <x v="13"/>
    <x v="0"/>
    <x v="171"/>
    <x v="167"/>
    <x v="117"/>
    <x v="148"/>
    <x v="45"/>
    <x v="172"/>
    <x v="3"/>
    <x v="0"/>
    <x v="2"/>
    <x v="4"/>
    <x v="0"/>
    <x v="2"/>
    <x v="103"/>
    <x v="4"/>
    <x v="75"/>
    <x v="4"/>
    <x v="2"/>
    <x v="4"/>
    <x v="4"/>
    <x v="4"/>
    <x v="1"/>
    <x v="92"/>
    <x v="1"/>
    <x v="14"/>
  </r>
  <r>
    <x v="10"/>
    <x v="12"/>
    <x v="15"/>
    <x v="0"/>
    <x v="15"/>
    <x v="14"/>
    <x v="14"/>
    <x v="14"/>
    <x v="14"/>
    <x v="0"/>
    <x v="172"/>
    <x v="168"/>
    <x v="118"/>
    <x v="116"/>
    <x v="40"/>
    <x v="173"/>
    <x v="0"/>
    <x v="1"/>
    <x v="0"/>
    <x v="0"/>
    <x v="1"/>
    <x v="0"/>
    <x v="104"/>
    <x v="4"/>
    <x v="76"/>
    <x v="2"/>
    <x v="1"/>
    <x v="4"/>
    <x v="4"/>
    <x v="4"/>
    <x v="1"/>
    <x v="93"/>
    <x v="1"/>
    <x v="15"/>
  </r>
  <r>
    <x v="10"/>
    <x v="12"/>
    <x v="16"/>
    <x v="0"/>
    <x v="16"/>
    <x v="15"/>
    <x v="15"/>
    <x v="15"/>
    <x v="15"/>
    <x v="0"/>
    <x v="173"/>
    <x v="169"/>
    <x v="42"/>
    <x v="149"/>
    <x v="48"/>
    <x v="174"/>
    <x v="0"/>
    <x v="1"/>
    <x v="0"/>
    <x v="0"/>
    <x v="0"/>
    <x v="1"/>
    <x v="1"/>
    <x v="4"/>
    <x v="23"/>
    <x v="2"/>
    <x v="0"/>
    <x v="4"/>
    <x v="2"/>
    <x v="4"/>
    <x v="4"/>
    <x v="94"/>
    <x v="52"/>
    <x v="0"/>
  </r>
  <r>
    <x v="10"/>
    <x v="14"/>
    <x v="18"/>
    <x v="0"/>
    <x v="18"/>
    <x v="16"/>
    <x v="16"/>
    <x v="16"/>
    <x v="16"/>
    <x v="0"/>
    <x v="174"/>
    <x v="170"/>
    <x v="119"/>
    <x v="150"/>
    <x v="53"/>
    <x v="175"/>
    <x v="1"/>
    <x v="3"/>
    <x v="1"/>
    <x v="2"/>
    <x v="0"/>
    <x v="10"/>
    <x v="105"/>
    <x v="2"/>
    <x v="77"/>
    <x v="7"/>
    <x v="0"/>
    <x v="7"/>
    <x v="13"/>
    <x v="9"/>
    <x v="4"/>
    <x v="95"/>
    <x v="53"/>
    <x v="17"/>
  </r>
  <r>
    <x v="11"/>
    <x v="1"/>
    <x v="1"/>
    <x v="0"/>
    <x v="1"/>
    <x v="1"/>
    <x v="1"/>
    <x v="1"/>
    <x v="1"/>
    <x v="0"/>
    <x v="175"/>
    <x v="171"/>
    <x v="120"/>
    <x v="151"/>
    <x v="74"/>
    <x v="176"/>
    <x v="2"/>
    <x v="3"/>
    <x v="2"/>
    <x v="4"/>
    <x v="0"/>
    <x v="14"/>
    <x v="106"/>
    <x v="4"/>
    <x v="78"/>
    <x v="2"/>
    <x v="1"/>
    <x v="2"/>
    <x v="13"/>
    <x v="2"/>
    <x v="4"/>
    <x v="96"/>
    <x v="54"/>
    <x v="1"/>
  </r>
  <r>
    <x v="11"/>
    <x v="2"/>
    <x v="2"/>
    <x v="0"/>
    <x v="2"/>
    <x v="2"/>
    <x v="2"/>
    <x v="2"/>
    <x v="2"/>
    <x v="0"/>
    <x v="176"/>
    <x v="172"/>
    <x v="110"/>
    <x v="152"/>
    <x v="51"/>
    <x v="177"/>
    <x v="1"/>
    <x v="0"/>
    <x v="1"/>
    <x v="2"/>
    <x v="1"/>
    <x v="10"/>
    <x v="107"/>
    <x v="12"/>
    <x v="79"/>
    <x v="2"/>
    <x v="1"/>
    <x v="0"/>
    <x v="22"/>
    <x v="13"/>
    <x v="0"/>
    <x v="97"/>
    <x v="55"/>
    <x v="2"/>
  </r>
  <r>
    <x v="11"/>
    <x v="3"/>
    <x v="3"/>
    <x v="0"/>
    <x v="3"/>
    <x v="3"/>
    <x v="3"/>
    <x v="3"/>
    <x v="3"/>
    <x v="0"/>
    <x v="177"/>
    <x v="173"/>
    <x v="121"/>
    <x v="97"/>
    <x v="26"/>
    <x v="178"/>
    <x v="5"/>
    <x v="4"/>
    <x v="1"/>
    <x v="2"/>
    <x v="0"/>
    <x v="6"/>
    <x v="108"/>
    <x v="7"/>
    <x v="80"/>
    <x v="2"/>
    <x v="1"/>
    <x v="15"/>
    <x v="10"/>
    <x v="13"/>
    <x v="5"/>
    <x v="98"/>
    <x v="56"/>
    <x v="3"/>
  </r>
  <r>
    <x v="11"/>
    <x v="4"/>
    <x v="4"/>
    <x v="0"/>
    <x v="4"/>
    <x v="4"/>
    <x v="4"/>
    <x v="4"/>
    <x v="4"/>
    <x v="0"/>
    <x v="178"/>
    <x v="23"/>
    <x v="30"/>
    <x v="153"/>
    <x v="38"/>
    <x v="179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1"/>
    <x v="13"/>
    <x v="17"/>
    <x v="0"/>
    <x v="17"/>
    <x v="4"/>
    <x v="4"/>
    <x v="4"/>
    <x v="4"/>
    <x v="0"/>
    <x v="179"/>
    <x v="174"/>
    <x v="1"/>
    <x v="154"/>
    <x v="20"/>
    <x v="180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1"/>
    <x v="5"/>
    <x v="5"/>
    <x v="0"/>
    <x v="5"/>
    <x v="4"/>
    <x v="4"/>
    <x v="4"/>
    <x v="4"/>
    <x v="0"/>
    <x v="180"/>
    <x v="175"/>
    <x v="75"/>
    <x v="155"/>
    <x v="20"/>
    <x v="181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11"/>
    <x v="6"/>
    <x v="6"/>
    <x v="0"/>
    <x v="6"/>
    <x v="5"/>
    <x v="5"/>
    <x v="5"/>
    <x v="5"/>
    <x v="0"/>
    <x v="181"/>
    <x v="176"/>
    <x v="122"/>
    <x v="156"/>
    <x v="58"/>
    <x v="182"/>
    <x v="0"/>
    <x v="0"/>
    <x v="1"/>
    <x v="0"/>
    <x v="0"/>
    <x v="4"/>
    <x v="109"/>
    <x v="4"/>
    <x v="81"/>
    <x v="0"/>
    <x v="1"/>
    <x v="2"/>
    <x v="2"/>
    <x v="2"/>
    <x v="4"/>
    <x v="99"/>
    <x v="57"/>
    <x v="6"/>
  </r>
  <r>
    <x v="11"/>
    <x v="7"/>
    <x v="7"/>
    <x v="0"/>
    <x v="7"/>
    <x v="6"/>
    <x v="6"/>
    <x v="6"/>
    <x v="6"/>
    <x v="0"/>
    <x v="182"/>
    <x v="177"/>
    <x v="109"/>
    <x v="157"/>
    <x v="6"/>
    <x v="183"/>
    <x v="1"/>
    <x v="0"/>
    <x v="0"/>
    <x v="4"/>
    <x v="0"/>
    <x v="5"/>
    <x v="110"/>
    <x v="1"/>
    <x v="1"/>
    <x v="1"/>
    <x v="1"/>
    <x v="1"/>
    <x v="1"/>
    <x v="1"/>
    <x v="1"/>
    <x v="1"/>
    <x v="1"/>
    <x v="7"/>
  </r>
  <r>
    <x v="11"/>
    <x v="8"/>
    <x v="8"/>
    <x v="0"/>
    <x v="8"/>
    <x v="7"/>
    <x v="7"/>
    <x v="7"/>
    <x v="7"/>
    <x v="0"/>
    <x v="183"/>
    <x v="178"/>
    <x v="78"/>
    <x v="158"/>
    <x v="39"/>
    <x v="184"/>
    <x v="0"/>
    <x v="1"/>
    <x v="0"/>
    <x v="2"/>
    <x v="0"/>
    <x v="0"/>
    <x v="111"/>
    <x v="1"/>
    <x v="1"/>
    <x v="2"/>
    <x v="1"/>
    <x v="1"/>
    <x v="1"/>
    <x v="1"/>
    <x v="1"/>
    <x v="1"/>
    <x v="1"/>
    <x v="8"/>
  </r>
  <r>
    <x v="11"/>
    <x v="8"/>
    <x v="9"/>
    <x v="0"/>
    <x v="9"/>
    <x v="8"/>
    <x v="8"/>
    <x v="8"/>
    <x v="8"/>
    <x v="0"/>
    <x v="184"/>
    <x v="179"/>
    <x v="13"/>
    <x v="159"/>
    <x v="6"/>
    <x v="185"/>
    <x v="1"/>
    <x v="1"/>
    <x v="0"/>
    <x v="0"/>
    <x v="0"/>
    <x v="0"/>
    <x v="112"/>
    <x v="4"/>
    <x v="6"/>
    <x v="1"/>
    <x v="1"/>
    <x v="4"/>
    <x v="4"/>
    <x v="4"/>
    <x v="1"/>
    <x v="100"/>
    <x v="1"/>
    <x v="9"/>
  </r>
  <r>
    <x v="11"/>
    <x v="9"/>
    <x v="10"/>
    <x v="0"/>
    <x v="10"/>
    <x v="9"/>
    <x v="9"/>
    <x v="9"/>
    <x v="9"/>
    <x v="0"/>
    <x v="185"/>
    <x v="180"/>
    <x v="123"/>
    <x v="160"/>
    <x v="19"/>
    <x v="186"/>
    <x v="0"/>
    <x v="1"/>
    <x v="0"/>
    <x v="0"/>
    <x v="0"/>
    <x v="1"/>
    <x v="1"/>
    <x v="4"/>
    <x v="82"/>
    <x v="1"/>
    <x v="0"/>
    <x v="2"/>
    <x v="7"/>
    <x v="2"/>
    <x v="0"/>
    <x v="101"/>
    <x v="58"/>
    <x v="10"/>
  </r>
  <r>
    <x v="11"/>
    <x v="10"/>
    <x v="12"/>
    <x v="0"/>
    <x v="12"/>
    <x v="11"/>
    <x v="11"/>
    <x v="11"/>
    <x v="11"/>
    <x v="0"/>
    <x v="186"/>
    <x v="181"/>
    <x v="98"/>
    <x v="161"/>
    <x v="17"/>
    <x v="187"/>
    <x v="0"/>
    <x v="1"/>
    <x v="1"/>
    <x v="0"/>
    <x v="0"/>
    <x v="0"/>
    <x v="113"/>
    <x v="1"/>
    <x v="1"/>
    <x v="0"/>
    <x v="1"/>
    <x v="1"/>
    <x v="1"/>
    <x v="1"/>
    <x v="1"/>
    <x v="1"/>
    <x v="1"/>
    <x v="12"/>
  </r>
  <r>
    <x v="11"/>
    <x v="11"/>
    <x v="13"/>
    <x v="0"/>
    <x v="13"/>
    <x v="12"/>
    <x v="12"/>
    <x v="12"/>
    <x v="12"/>
    <x v="0"/>
    <x v="187"/>
    <x v="182"/>
    <x v="124"/>
    <x v="162"/>
    <x v="6"/>
    <x v="20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1"/>
    <x v="12"/>
    <x v="14"/>
    <x v="0"/>
    <x v="14"/>
    <x v="13"/>
    <x v="13"/>
    <x v="13"/>
    <x v="13"/>
    <x v="0"/>
    <x v="188"/>
    <x v="183"/>
    <x v="125"/>
    <x v="163"/>
    <x v="32"/>
    <x v="188"/>
    <x v="4"/>
    <x v="0"/>
    <x v="1"/>
    <x v="0"/>
    <x v="0"/>
    <x v="10"/>
    <x v="114"/>
    <x v="8"/>
    <x v="78"/>
    <x v="1"/>
    <x v="0"/>
    <x v="2"/>
    <x v="2"/>
    <x v="2"/>
    <x v="1"/>
    <x v="102"/>
    <x v="1"/>
    <x v="14"/>
  </r>
  <r>
    <x v="11"/>
    <x v="12"/>
    <x v="15"/>
    <x v="0"/>
    <x v="15"/>
    <x v="14"/>
    <x v="14"/>
    <x v="14"/>
    <x v="14"/>
    <x v="0"/>
    <x v="189"/>
    <x v="184"/>
    <x v="126"/>
    <x v="164"/>
    <x v="36"/>
    <x v="189"/>
    <x v="2"/>
    <x v="1"/>
    <x v="1"/>
    <x v="0"/>
    <x v="1"/>
    <x v="5"/>
    <x v="115"/>
    <x v="4"/>
    <x v="83"/>
    <x v="1"/>
    <x v="1"/>
    <x v="4"/>
    <x v="15"/>
    <x v="4"/>
    <x v="4"/>
    <x v="103"/>
    <x v="59"/>
    <x v="15"/>
  </r>
  <r>
    <x v="11"/>
    <x v="12"/>
    <x v="16"/>
    <x v="0"/>
    <x v="16"/>
    <x v="15"/>
    <x v="15"/>
    <x v="15"/>
    <x v="15"/>
    <x v="0"/>
    <x v="190"/>
    <x v="185"/>
    <x v="127"/>
    <x v="80"/>
    <x v="66"/>
    <x v="190"/>
    <x v="2"/>
    <x v="1"/>
    <x v="0"/>
    <x v="0"/>
    <x v="0"/>
    <x v="4"/>
    <x v="116"/>
    <x v="4"/>
    <x v="84"/>
    <x v="1"/>
    <x v="1"/>
    <x v="4"/>
    <x v="4"/>
    <x v="4"/>
    <x v="1"/>
    <x v="104"/>
    <x v="1"/>
    <x v="0"/>
  </r>
  <r>
    <x v="11"/>
    <x v="14"/>
    <x v="18"/>
    <x v="0"/>
    <x v="18"/>
    <x v="16"/>
    <x v="16"/>
    <x v="16"/>
    <x v="16"/>
    <x v="0"/>
    <x v="191"/>
    <x v="186"/>
    <x v="128"/>
    <x v="165"/>
    <x v="11"/>
    <x v="191"/>
    <x v="2"/>
    <x v="2"/>
    <x v="1"/>
    <x v="0"/>
    <x v="0"/>
    <x v="7"/>
    <x v="117"/>
    <x v="4"/>
    <x v="85"/>
    <x v="1"/>
    <x v="1"/>
    <x v="2"/>
    <x v="2"/>
    <x v="2"/>
    <x v="4"/>
    <x v="105"/>
    <x v="60"/>
    <x v="17"/>
  </r>
  <r>
    <x v="12"/>
    <x v="1"/>
    <x v="1"/>
    <x v="0"/>
    <x v="1"/>
    <x v="1"/>
    <x v="1"/>
    <x v="1"/>
    <x v="1"/>
    <x v="0"/>
    <x v="192"/>
    <x v="187"/>
    <x v="129"/>
    <x v="166"/>
    <x v="75"/>
    <x v="192"/>
    <x v="2"/>
    <x v="3"/>
    <x v="1"/>
    <x v="4"/>
    <x v="0"/>
    <x v="3"/>
    <x v="118"/>
    <x v="10"/>
    <x v="8"/>
    <x v="1"/>
    <x v="1"/>
    <x v="15"/>
    <x v="23"/>
    <x v="15"/>
    <x v="5"/>
    <x v="106"/>
    <x v="61"/>
    <x v="1"/>
  </r>
  <r>
    <x v="12"/>
    <x v="2"/>
    <x v="2"/>
    <x v="0"/>
    <x v="2"/>
    <x v="2"/>
    <x v="2"/>
    <x v="2"/>
    <x v="2"/>
    <x v="0"/>
    <x v="193"/>
    <x v="188"/>
    <x v="130"/>
    <x v="167"/>
    <x v="73"/>
    <x v="193"/>
    <x v="7"/>
    <x v="0"/>
    <x v="0"/>
    <x v="4"/>
    <x v="0"/>
    <x v="4"/>
    <x v="119"/>
    <x v="2"/>
    <x v="86"/>
    <x v="4"/>
    <x v="1"/>
    <x v="9"/>
    <x v="18"/>
    <x v="7"/>
    <x v="0"/>
    <x v="107"/>
    <x v="62"/>
    <x v="2"/>
  </r>
  <r>
    <x v="12"/>
    <x v="3"/>
    <x v="3"/>
    <x v="0"/>
    <x v="3"/>
    <x v="3"/>
    <x v="3"/>
    <x v="3"/>
    <x v="3"/>
    <x v="0"/>
    <x v="194"/>
    <x v="189"/>
    <x v="131"/>
    <x v="168"/>
    <x v="26"/>
    <x v="194"/>
    <x v="1"/>
    <x v="6"/>
    <x v="0"/>
    <x v="4"/>
    <x v="1"/>
    <x v="2"/>
    <x v="120"/>
    <x v="10"/>
    <x v="87"/>
    <x v="3"/>
    <x v="4"/>
    <x v="6"/>
    <x v="0"/>
    <x v="6"/>
    <x v="0"/>
    <x v="108"/>
    <x v="63"/>
    <x v="3"/>
  </r>
  <r>
    <x v="12"/>
    <x v="4"/>
    <x v="4"/>
    <x v="0"/>
    <x v="4"/>
    <x v="4"/>
    <x v="4"/>
    <x v="4"/>
    <x v="4"/>
    <x v="0"/>
    <x v="195"/>
    <x v="190"/>
    <x v="132"/>
    <x v="127"/>
    <x v="65"/>
    <x v="195"/>
    <x v="0"/>
    <x v="1"/>
    <x v="0"/>
    <x v="0"/>
    <x v="0"/>
    <x v="1"/>
    <x v="1"/>
    <x v="4"/>
    <x v="88"/>
    <x v="1"/>
    <x v="1"/>
    <x v="4"/>
    <x v="12"/>
    <x v="4"/>
    <x v="4"/>
    <x v="109"/>
    <x v="64"/>
    <x v="4"/>
  </r>
  <r>
    <x v="12"/>
    <x v="13"/>
    <x v="17"/>
    <x v="0"/>
    <x v="17"/>
    <x v="4"/>
    <x v="4"/>
    <x v="4"/>
    <x v="4"/>
    <x v="0"/>
    <x v="196"/>
    <x v="191"/>
    <x v="4"/>
    <x v="169"/>
    <x v="33"/>
    <x v="196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2"/>
    <x v="5"/>
    <x v="5"/>
    <x v="0"/>
    <x v="5"/>
    <x v="4"/>
    <x v="4"/>
    <x v="4"/>
    <x v="4"/>
    <x v="0"/>
    <x v="197"/>
    <x v="192"/>
    <x v="32"/>
    <x v="170"/>
    <x v="20"/>
    <x v="197"/>
    <x v="0"/>
    <x v="1"/>
    <x v="0"/>
    <x v="0"/>
    <x v="0"/>
    <x v="1"/>
    <x v="1"/>
    <x v="4"/>
    <x v="74"/>
    <x v="2"/>
    <x v="2"/>
    <x v="1"/>
    <x v="1"/>
    <x v="1"/>
    <x v="1"/>
    <x v="1"/>
    <x v="1"/>
    <x v="5"/>
  </r>
  <r>
    <x v="12"/>
    <x v="6"/>
    <x v="6"/>
    <x v="0"/>
    <x v="6"/>
    <x v="5"/>
    <x v="5"/>
    <x v="5"/>
    <x v="5"/>
    <x v="0"/>
    <x v="198"/>
    <x v="193"/>
    <x v="133"/>
    <x v="171"/>
    <x v="46"/>
    <x v="198"/>
    <x v="1"/>
    <x v="1"/>
    <x v="0"/>
    <x v="2"/>
    <x v="0"/>
    <x v="4"/>
    <x v="121"/>
    <x v="8"/>
    <x v="89"/>
    <x v="0"/>
    <x v="1"/>
    <x v="7"/>
    <x v="15"/>
    <x v="9"/>
    <x v="4"/>
    <x v="110"/>
    <x v="65"/>
    <x v="6"/>
  </r>
  <r>
    <x v="12"/>
    <x v="7"/>
    <x v="7"/>
    <x v="0"/>
    <x v="7"/>
    <x v="6"/>
    <x v="6"/>
    <x v="6"/>
    <x v="6"/>
    <x v="0"/>
    <x v="199"/>
    <x v="194"/>
    <x v="88"/>
    <x v="172"/>
    <x v="15"/>
    <x v="199"/>
    <x v="0"/>
    <x v="1"/>
    <x v="0"/>
    <x v="2"/>
    <x v="0"/>
    <x v="0"/>
    <x v="122"/>
    <x v="1"/>
    <x v="1"/>
    <x v="1"/>
    <x v="1"/>
    <x v="1"/>
    <x v="1"/>
    <x v="1"/>
    <x v="1"/>
    <x v="1"/>
    <x v="1"/>
    <x v="7"/>
  </r>
  <r>
    <x v="12"/>
    <x v="8"/>
    <x v="8"/>
    <x v="0"/>
    <x v="8"/>
    <x v="7"/>
    <x v="7"/>
    <x v="7"/>
    <x v="7"/>
    <x v="0"/>
    <x v="200"/>
    <x v="195"/>
    <x v="69"/>
    <x v="173"/>
    <x v="32"/>
    <x v="200"/>
    <x v="0"/>
    <x v="0"/>
    <x v="0"/>
    <x v="0"/>
    <x v="0"/>
    <x v="0"/>
    <x v="123"/>
    <x v="4"/>
    <x v="90"/>
    <x v="1"/>
    <x v="1"/>
    <x v="4"/>
    <x v="4"/>
    <x v="4"/>
    <x v="1"/>
    <x v="111"/>
    <x v="1"/>
    <x v="8"/>
  </r>
  <r>
    <x v="12"/>
    <x v="8"/>
    <x v="9"/>
    <x v="0"/>
    <x v="9"/>
    <x v="8"/>
    <x v="8"/>
    <x v="8"/>
    <x v="8"/>
    <x v="0"/>
    <x v="201"/>
    <x v="196"/>
    <x v="134"/>
    <x v="174"/>
    <x v="23"/>
    <x v="201"/>
    <x v="2"/>
    <x v="0"/>
    <x v="1"/>
    <x v="0"/>
    <x v="0"/>
    <x v="5"/>
    <x v="124"/>
    <x v="4"/>
    <x v="91"/>
    <x v="1"/>
    <x v="1"/>
    <x v="4"/>
    <x v="4"/>
    <x v="4"/>
    <x v="1"/>
    <x v="112"/>
    <x v="1"/>
    <x v="9"/>
  </r>
  <r>
    <x v="12"/>
    <x v="9"/>
    <x v="10"/>
    <x v="0"/>
    <x v="10"/>
    <x v="9"/>
    <x v="9"/>
    <x v="9"/>
    <x v="9"/>
    <x v="0"/>
    <x v="202"/>
    <x v="197"/>
    <x v="56"/>
    <x v="175"/>
    <x v="19"/>
    <x v="202"/>
    <x v="0"/>
    <x v="1"/>
    <x v="0"/>
    <x v="0"/>
    <x v="0"/>
    <x v="1"/>
    <x v="1"/>
    <x v="1"/>
    <x v="1"/>
    <x v="2"/>
    <x v="0"/>
    <x v="1"/>
    <x v="1"/>
    <x v="1"/>
    <x v="1"/>
    <x v="1"/>
    <x v="1"/>
    <x v="10"/>
  </r>
  <r>
    <x v="12"/>
    <x v="15"/>
    <x v="19"/>
    <x v="0"/>
    <x v="19"/>
    <x v="17"/>
    <x v="17"/>
    <x v="17"/>
    <x v="17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8"/>
  </r>
  <r>
    <x v="12"/>
    <x v="10"/>
    <x v="12"/>
    <x v="0"/>
    <x v="12"/>
    <x v="11"/>
    <x v="11"/>
    <x v="11"/>
    <x v="11"/>
    <x v="0"/>
    <x v="203"/>
    <x v="199"/>
    <x v="109"/>
    <x v="99"/>
    <x v="62"/>
    <x v="203"/>
    <x v="1"/>
    <x v="0"/>
    <x v="0"/>
    <x v="0"/>
    <x v="0"/>
    <x v="4"/>
    <x v="125"/>
    <x v="1"/>
    <x v="1"/>
    <x v="2"/>
    <x v="1"/>
    <x v="1"/>
    <x v="1"/>
    <x v="1"/>
    <x v="1"/>
    <x v="1"/>
    <x v="1"/>
    <x v="12"/>
  </r>
  <r>
    <x v="12"/>
    <x v="11"/>
    <x v="13"/>
    <x v="0"/>
    <x v="13"/>
    <x v="12"/>
    <x v="12"/>
    <x v="12"/>
    <x v="12"/>
    <x v="0"/>
    <x v="204"/>
    <x v="200"/>
    <x v="29"/>
    <x v="176"/>
    <x v="23"/>
    <x v="204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2"/>
    <x v="12"/>
    <x v="14"/>
    <x v="0"/>
    <x v="14"/>
    <x v="13"/>
    <x v="13"/>
    <x v="13"/>
    <x v="13"/>
    <x v="0"/>
    <x v="205"/>
    <x v="201"/>
    <x v="135"/>
    <x v="177"/>
    <x v="41"/>
    <x v="205"/>
    <x v="1"/>
    <x v="0"/>
    <x v="1"/>
    <x v="0"/>
    <x v="0"/>
    <x v="8"/>
    <x v="126"/>
    <x v="1"/>
    <x v="1"/>
    <x v="0"/>
    <x v="8"/>
    <x v="1"/>
    <x v="1"/>
    <x v="1"/>
    <x v="1"/>
    <x v="1"/>
    <x v="1"/>
    <x v="14"/>
  </r>
  <r>
    <x v="12"/>
    <x v="12"/>
    <x v="15"/>
    <x v="0"/>
    <x v="15"/>
    <x v="14"/>
    <x v="14"/>
    <x v="14"/>
    <x v="14"/>
    <x v="0"/>
    <x v="206"/>
    <x v="202"/>
    <x v="136"/>
    <x v="178"/>
    <x v="36"/>
    <x v="206"/>
    <x v="0"/>
    <x v="0"/>
    <x v="2"/>
    <x v="4"/>
    <x v="0"/>
    <x v="10"/>
    <x v="48"/>
    <x v="1"/>
    <x v="1"/>
    <x v="1"/>
    <x v="1"/>
    <x v="4"/>
    <x v="7"/>
    <x v="4"/>
    <x v="4"/>
    <x v="113"/>
    <x v="66"/>
    <x v="15"/>
  </r>
  <r>
    <x v="12"/>
    <x v="12"/>
    <x v="16"/>
    <x v="0"/>
    <x v="16"/>
    <x v="15"/>
    <x v="15"/>
    <x v="15"/>
    <x v="15"/>
    <x v="0"/>
    <x v="207"/>
    <x v="203"/>
    <x v="137"/>
    <x v="179"/>
    <x v="18"/>
    <x v="207"/>
    <x v="4"/>
    <x v="1"/>
    <x v="1"/>
    <x v="2"/>
    <x v="0"/>
    <x v="10"/>
    <x v="127"/>
    <x v="4"/>
    <x v="92"/>
    <x v="1"/>
    <x v="0"/>
    <x v="4"/>
    <x v="4"/>
    <x v="4"/>
    <x v="1"/>
    <x v="114"/>
    <x v="1"/>
    <x v="0"/>
  </r>
  <r>
    <x v="12"/>
    <x v="14"/>
    <x v="18"/>
    <x v="0"/>
    <x v="18"/>
    <x v="16"/>
    <x v="16"/>
    <x v="16"/>
    <x v="16"/>
    <x v="0"/>
    <x v="208"/>
    <x v="204"/>
    <x v="138"/>
    <x v="156"/>
    <x v="15"/>
    <x v="208"/>
    <x v="1"/>
    <x v="3"/>
    <x v="0"/>
    <x v="3"/>
    <x v="0"/>
    <x v="7"/>
    <x v="128"/>
    <x v="7"/>
    <x v="93"/>
    <x v="2"/>
    <x v="3"/>
    <x v="11"/>
    <x v="22"/>
    <x v="10"/>
    <x v="7"/>
    <x v="115"/>
    <x v="67"/>
    <x v="17"/>
  </r>
  <r>
    <x v="13"/>
    <x v="1"/>
    <x v="1"/>
    <x v="0"/>
    <x v="1"/>
    <x v="1"/>
    <x v="1"/>
    <x v="1"/>
    <x v="1"/>
    <x v="0"/>
    <x v="209"/>
    <x v="205"/>
    <x v="139"/>
    <x v="74"/>
    <x v="76"/>
    <x v="209"/>
    <x v="0"/>
    <x v="3"/>
    <x v="1"/>
    <x v="2"/>
    <x v="0"/>
    <x v="5"/>
    <x v="129"/>
    <x v="0"/>
    <x v="94"/>
    <x v="2"/>
    <x v="1"/>
    <x v="0"/>
    <x v="10"/>
    <x v="0"/>
    <x v="0"/>
    <x v="116"/>
    <x v="68"/>
    <x v="1"/>
  </r>
  <r>
    <x v="13"/>
    <x v="2"/>
    <x v="2"/>
    <x v="0"/>
    <x v="2"/>
    <x v="2"/>
    <x v="2"/>
    <x v="2"/>
    <x v="2"/>
    <x v="0"/>
    <x v="210"/>
    <x v="206"/>
    <x v="140"/>
    <x v="150"/>
    <x v="26"/>
    <x v="210"/>
    <x v="3"/>
    <x v="0"/>
    <x v="0"/>
    <x v="2"/>
    <x v="1"/>
    <x v="3"/>
    <x v="130"/>
    <x v="8"/>
    <x v="95"/>
    <x v="2"/>
    <x v="1"/>
    <x v="2"/>
    <x v="21"/>
    <x v="2"/>
    <x v="0"/>
    <x v="117"/>
    <x v="69"/>
    <x v="2"/>
  </r>
  <r>
    <x v="13"/>
    <x v="3"/>
    <x v="3"/>
    <x v="0"/>
    <x v="3"/>
    <x v="3"/>
    <x v="3"/>
    <x v="3"/>
    <x v="3"/>
    <x v="0"/>
    <x v="211"/>
    <x v="207"/>
    <x v="141"/>
    <x v="61"/>
    <x v="9"/>
    <x v="211"/>
    <x v="4"/>
    <x v="5"/>
    <x v="1"/>
    <x v="4"/>
    <x v="2"/>
    <x v="15"/>
    <x v="131"/>
    <x v="9"/>
    <x v="96"/>
    <x v="0"/>
    <x v="2"/>
    <x v="8"/>
    <x v="24"/>
    <x v="6"/>
    <x v="5"/>
    <x v="118"/>
    <x v="70"/>
    <x v="3"/>
  </r>
  <r>
    <x v="13"/>
    <x v="4"/>
    <x v="4"/>
    <x v="0"/>
    <x v="4"/>
    <x v="4"/>
    <x v="4"/>
    <x v="4"/>
    <x v="4"/>
    <x v="0"/>
    <x v="212"/>
    <x v="208"/>
    <x v="142"/>
    <x v="178"/>
    <x v="26"/>
    <x v="212"/>
    <x v="0"/>
    <x v="1"/>
    <x v="0"/>
    <x v="0"/>
    <x v="0"/>
    <x v="1"/>
    <x v="1"/>
    <x v="4"/>
    <x v="97"/>
    <x v="1"/>
    <x v="1"/>
    <x v="4"/>
    <x v="4"/>
    <x v="4"/>
    <x v="1"/>
    <x v="119"/>
    <x v="1"/>
    <x v="4"/>
  </r>
  <r>
    <x v="13"/>
    <x v="13"/>
    <x v="17"/>
    <x v="0"/>
    <x v="17"/>
    <x v="4"/>
    <x v="4"/>
    <x v="4"/>
    <x v="4"/>
    <x v="0"/>
    <x v="7"/>
    <x v="20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3"/>
    <x v="5"/>
    <x v="5"/>
    <x v="0"/>
    <x v="5"/>
    <x v="4"/>
    <x v="4"/>
    <x v="4"/>
    <x v="4"/>
    <x v="0"/>
    <x v="213"/>
    <x v="210"/>
    <x v="50"/>
    <x v="180"/>
    <x v="20"/>
    <x v="213"/>
    <x v="0"/>
    <x v="1"/>
    <x v="0"/>
    <x v="0"/>
    <x v="0"/>
    <x v="1"/>
    <x v="1"/>
    <x v="1"/>
    <x v="1"/>
    <x v="0"/>
    <x v="0"/>
    <x v="1"/>
    <x v="1"/>
    <x v="1"/>
    <x v="1"/>
    <x v="1"/>
    <x v="1"/>
    <x v="5"/>
  </r>
  <r>
    <x v="13"/>
    <x v="6"/>
    <x v="6"/>
    <x v="0"/>
    <x v="6"/>
    <x v="5"/>
    <x v="5"/>
    <x v="5"/>
    <x v="5"/>
    <x v="0"/>
    <x v="210"/>
    <x v="211"/>
    <x v="123"/>
    <x v="181"/>
    <x v="69"/>
    <x v="214"/>
    <x v="1"/>
    <x v="1"/>
    <x v="0"/>
    <x v="2"/>
    <x v="0"/>
    <x v="4"/>
    <x v="132"/>
    <x v="8"/>
    <x v="98"/>
    <x v="1"/>
    <x v="1"/>
    <x v="4"/>
    <x v="4"/>
    <x v="4"/>
    <x v="1"/>
    <x v="120"/>
    <x v="1"/>
    <x v="6"/>
  </r>
  <r>
    <x v="13"/>
    <x v="7"/>
    <x v="7"/>
    <x v="0"/>
    <x v="7"/>
    <x v="6"/>
    <x v="6"/>
    <x v="6"/>
    <x v="6"/>
    <x v="0"/>
    <x v="214"/>
    <x v="212"/>
    <x v="30"/>
    <x v="133"/>
    <x v="15"/>
    <x v="163"/>
    <x v="0"/>
    <x v="1"/>
    <x v="0"/>
    <x v="0"/>
    <x v="0"/>
    <x v="1"/>
    <x v="1"/>
    <x v="8"/>
    <x v="99"/>
    <x v="1"/>
    <x v="1"/>
    <x v="2"/>
    <x v="12"/>
    <x v="2"/>
    <x v="4"/>
    <x v="121"/>
    <x v="71"/>
    <x v="7"/>
  </r>
  <r>
    <x v="13"/>
    <x v="8"/>
    <x v="8"/>
    <x v="0"/>
    <x v="8"/>
    <x v="7"/>
    <x v="7"/>
    <x v="7"/>
    <x v="7"/>
    <x v="0"/>
    <x v="215"/>
    <x v="213"/>
    <x v="109"/>
    <x v="182"/>
    <x v="58"/>
    <x v="215"/>
    <x v="0"/>
    <x v="1"/>
    <x v="0"/>
    <x v="0"/>
    <x v="0"/>
    <x v="1"/>
    <x v="1"/>
    <x v="1"/>
    <x v="1"/>
    <x v="1"/>
    <x v="1"/>
    <x v="1"/>
    <x v="1"/>
    <x v="1"/>
    <x v="1"/>
    <x v="1"/>
    <x v="1"/>
    <x v="8"/>
  </r>
  <r>
    <x v="13"/>
    <x v="8"/>
    <x v="9"/>
    <x v="0"/>
    <x v="9"/>
    <x v="8"/>
    <x v="8"/>
    <x v="8"/>
    <x v="8"/>
    <x v="0"/>
    <x v="216"/>
    <x v="214"/>
    <x v="59"/>
    <x v="150"/>
    <x v="32"/>
    <x v="216"/>
    <x v="0"/>
    <x v="1"/>
    <x v="0"/>
    <x v="0"/>
    <x v="0"/>
    <x v="1"/>
    <x v="1"/>
    <x v="1"/>
    <x v="1"/>
    <x v="1"/>
    <x v="1"/>
    <x v="1"/>
    <x v="1"/>
    <x v="1"/>
    <x v="1"/>
    <x v="1"/>
    <x v="1"/>
    <x v="9"/>
  </r>
  <r>
    <x v="13"/>
    <x v="9"/>
    <x v="10"/>
    <x v="0"/>
    <x v="10"/>
    <x v="9"/>
    <x v="9"/>
    <x v="9"/>
    <x v="9"/>
    <x v="0"/>
    <x v="217"/>
    <x v="215"/>
    <x v="127"/>
    <x v="73"/>
    <x v="19"/>
    <x v="217"/>
    <x v="0"/>
    <x v="1"/>
    <x v="0"/>
    <x v="2"/>
    <x v="0"/>
    <x v="0"/>
    <x v="133"/>
    <x v="4"/>
    <x v="84"/>
    <x v="1"/>
    <x v="1"/>
    <x v="4"/>
    <x v="4"/>
    <x v="4"/>
    <x v="1"/>
    <x v="122"/>
    <x v="1"/>
    <x v="10"/>
  </r>
  <r>
    <x v="13"/>
    <x v="10"/>
    <x v="12"/>
    <x v="0"/>
    <x v="12"/>
    <x v="11"/>
    <x v="11"/>
    <x v="11"/>
    <x v="11"/>
    <x v="0"/>
    <x v="218"/>
    <x v="216"/>
    <x v="89"/>
    <x v="164"/>
    <x v="9"/>
    <x v="218"/>
    <x v="0"/>
    <x v="1"/>
    <x v="0"/>
    <x v="4"/>
    <x v="0"/>
    <x v="4"/>
    <x v="134"/>
    <x v="1"/>
    <x v="1"/>
    <x v="1"/>
    <x v="1"/>
    <x v="4"/>
    <x v="2"/>
    <x v="4"/>
    <x v="4"/>
    <x v="123"/>
    <x v="72"/>
    <x v="12"/>
  </r>
  <r>
    <x v="13"/>
    <x v="11"/>
    <x v="13"/>
    <x v="0"/>
    <x v="13"/>
    <x v="12"/>
    <x v="12"/>
    <x v="12"/>
    <x v="12"/>
    <x v="0"/>
    <x v="219"/>
    <x v="217"/>
    <x v="30"/>
    <x v="183"/>
    <x v="39"/>
    <x v="133"/>
    <x v="0"/>
    <x v="1"/>
    <x v="0"/>
    <x v="2"/>
    <x v="0"/>
    <x v="0"/>
    <x v="135"/>
    <x v="4"/>
    <x v="43"/>
    <x v="1"/>
    <x v="1"/>
    <x v="4"/>
    <x v="4"/>
    <x v="4"/>
    <x v="1"/>
    <x v="124"/>
    <x v="1"/>
    <x v="13"/>
  </r>
  <r>
    <x v="13"/>
    <x v="12"/>
    <x v="14"/>
    <x v="0"/>
    <x v="14"/>
    <x v="13"/>
    <x v="13"/>
    <x v="13"/>
    <x v="13"/>
    <x v="0"/>
    <x v="220"/>
    <x v="218"/>
    <x v="143"/>
    <x v="112"/>
    <x v="24"/>
    <x v="21"/>
    <x v="8"/>
    <x v="0"/>
    <x v="2"/>
    <x v="3"/>
    <x v="0"/>
    <x v="16"/>
    <x v="136"/>
    <x v="0"/>
    <x v="100"/>
    <x v="1"/>
    <x v="2"/>
    <x v="11"/>
    <x v="22"/>
    <x v="10"/>
    <x v="0"/>
    <x v="125"/>
    <x v="73"/>
    <x v="14"/>
  </r>
  <r>
    <x v="13"/>
    <x v="12"/>
    <x v="15"/>
    <x v="0"/>
    <x v="15"/>
    <x v="14"/>
    <x v="14"/>
    <x v="14"/>
    <x v="14"/>
    <x v="0"/>
    <x v="221"/>
    <x v="219"/>
    <x v="144"/>
    <x v="174"/>
    <x v="1"/>
    <x v="219"/>
    <x v="0"/>
    <x v="1"/>
    <x v="0"/>
    <x v="2"/>
    <x v="1"/>
    <x v="4"/>
    <x v="137"/>
    <x v="8"/>
    <x v="101"/>
    <x v="2"/>
    <x v="1"/>
    <x v="4"/>
    <x v="2"/>
    <x v="4"/>
    <x v="1"/>
    <x v="126"/>
    <x v="1"/>
    <x v="15"/>
  </r>
  <r>
    <x v="13"/>
    <x v="12"/>
    <x v="16"/>
    <x v="0"/>
    <x v="16"/>
    <x v="15"/>
    <x v="15"/>
    <x v="15"/>
    <x v="15"/>
    <x v="0"/>
    <x v="222"/>
    <x v="220"/>
    <x v="145"/>
    <x v="184"/>
    <x v="1"/>
    <x v="220"/>
    <x v="2"/>
    <x v="1"/>
    <x v="0"/>
    <x v="0"/>
    <x v="0"/>
    <x v="4"/>
    <x v="138"/>
    <x v="1"/>
    <x v="1"/>
    <x v="1"/>
    <x v="1"/>
    <x v="1"/>
    <x v="1"/>
    <x v="1"/>
    <x v="1"/>
    <x v="1"/>
    <x v="1"/>
    <x v="0"/>
  </r>
  <r>
    <x v="13"/>
    <x v="14"/>
    <x v="18"/>
    <x v="0"/>
    <x v="18"/>
    <x v="16"/>
    <x v="16"/>
    <x v="16"/>
    <x v="16"/>
    <x v="0"/>
    <x v="223"/>
    <x v="221"/>
    <x v="146"/>
    <x v="185"/>
    <x v="15"/>
    <x v="221"/>
    <x v="4"/>
    <x v="2"/>
    <x v="0"/>
    <x v="4"/>
    <x v="0"/>
    <x v="14"/>
    <x v="139"/>
    <x v="15"/>
    <x v="102"/>
    <x v="2"/>
    <x v="1"/>
    <x v="11"/>
    <x v="6"/>
    <x v="10"/>
    <x v="7"/>
    <x v="127"/>
    <x v="74"/>
    <x v="17"/>
  </r>
  <r>
    <x v="14"/>
    <x v="1"/>
    <x v="1"/>
    <x v="0"/>
    <x v="1"/>
    <x v="1"/>
    <x v="1"/>
    <x v="1"/>
    <x v="1"/>
    <x v="0"/>
    <x v="224"/>
    <x v="222"/>
    <x v="129"/>
    <x v="125"/>
    <x v="77"/>
    <x v="222"/>
    <x v="1"/>
    <x v="6"/>
    <x v="1"/>
    <x v="1"/>
    <x v="0"/>
    <x v="6"/>
    <x v="140"/>
    <x v="9"/>
    <x v="103"/>
    <x v="2"/>
    <x v="3"/>
    <x v="3"/>
    <x v="25"/>
    <x v="3"/>
    <x v="3"/>
    <x v="128"/>
    <x v="75"/>
    <x v="1"/>
  </r>
  <r>
    <x v="14"/>
    <x v="2"/>
    <x v="2"/>
    <x v="0"/>
    <x v="2"/>
    <x v="2"/>
    <x v="2"/>
    <x v="2"/>
    <x v="2"/>
    <x v="0"/>
    <x v="225"/>
    <x v="223"/>
    <x v="147"/>
    <x v="186"/>
    <x v="51"/>
    <x v="223"/>
    <x v="2"/>
    <x v="1"/>
    <x v="1"/>
    <x v="2"/>
    <x v="1"/>
    <x v="10"/>
    <x v="141"/>
    <x v="15"/>
    <x v="16"/>
    <x v="5"/>
    <x v="0"/>
    <x v="2"/>
    <x v="7"/>
    <x v="2"/>
    <x v="4"/>
    <x v="129"/>
    <x v="76"/>
    <x v="2"/>
  </r>
  <r>
    <x v="14"/>
    <x v="3"/>
    <x v="3"/>
    <x v="0"/>
    <x v="3"/>
    <x v="3"/>
    <x v="3"/>
    <x v="3"/>
    <x v="3"/>
    <x v="0"/>
    <x v="226"/>
    <x v="224"/>
    <x v="148"/>
    <x v="187"/>
    <x v="72"/>
    <x v="224"/>
    <x v="3"/>
    <x v="3"/>
    <x v="0"/>
    <x v="0"/>
    <x v="0"/>
    <x v="7"/>
    <x v="142"/>
    <x v="0"/>
    <x v="104"/>
    <x v="1"/>
    <x v="1"/>
    <x v="0"/>
    <x v="26"/>
    <x v="0"/>
    <x v="7"/>
    <x v="130"/>
    <x v="77"/>
    <x v="3"/>
  </r>
  <r>
    <x v="14"/>
    <x v="4"/>
    <x v="4"/>
    <x v="0"/>
    <x v="4"/>
    <x v="4"/>
    <x v="4"/>
    <x v="4"/>
    <x v="4"/>
    <x v="0"/>
    <x v="227"/>
    <x v="225"/>
    <x v="88"/>
    <x v="71"/>
    <x v="52"/>
    <x v="225"/>
    <x v="0"/>
    <x v="1"/>
    <x v="0"/>
    <x v="0"/>
    <x v="0"/>
    <x v="1"/>
    <x v="1"/>
    <x v="4"/>
    <x v="105"/>
    <x v="1"/>
    <x v="1"/>
    <x v="4"/>
    <x v="4"/>
    <x v="4"/>
    <x v="1"/>
    <x v="131"/>
    <x v="1"/>
    <x v="4"/>
  </r>
  <r>
    <x v="14"/>
    <x v="13"/>
    <x v="17"/>
    <x v="0"/>
    <x v="17"/>
    <x v="4"/>
    <x v="4"/>
    <x v="4"/>
    <x v="4"/>
    <x v="0"/>
    <x v="7"/>
    <x v="226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4"/>
    <x v="5"/>
    <x v="5"/>
    <x v="0"/>
    <x v="5"/>
    <x v="4"/>
    <x v="4"/>
    <x v="4"/>
    <x v="4"/>
    <x v="0"/>
    <x v="228"/>
    <x v="227"/>
    <x v="50"/>
    <x v="31"/>
    <x v="38"/>
    <x v="226"/>
    <x v="0"/>
    <x v="1"/>
    <x v="1"/>
    <x v="0"/>
    <x v="0"/>
    <x v="0"/>
    <x v="143"/>
    <x v="1"/>
    <x v="1"/>
    <x v="1"/>
    <x v="1"/>
    <x v="1"/>
    <x v="1"/>
    <x v="1"/>
    <x v="1"/>
    <x v="1"/>
    <x v="1"/>
    <x v="5"/>
  </r>
  <r>
    <x v="14"/>
    <x v="6"/>
    <x v="6"/>
    <x v="0"/>
    <x v="6"/>
    <x v="5"/>
    <x v="5"/>
    <x v="5"/>
    <x v="5"/>
    <x v="0"/>
    <x v="229"/>
    <x v="228"/>
    <x v="139"/>
    <x v="188"/>
    <x v="39"/>
    <x v="227"/>
    <x v="1"/>
    <x v="0"/>
    <x v="0"/>
    <x v="2"/>
    <x v="1"/>
    <x v="5"/>
    <x v="144"/>
    <x v="4"/>
    <x v="106"/>
    <x v="1"/>
    <x v="1"/>
    <x v="4"/>
    <x v="4"/>
    <x v="4"/>
    <x v="1"/>
    <x v="132"/>
    <x v="1"/>
    <x v="6"/>
  </r>
  <r>
    <x v="14"/>
    <x v="7"/>
    <x v="7"/>
    <x v="0"/>
    <x v="7"/>
    <x v="6"/>
    <x v="6"/>
    <x v="6"/>
    <x v="6"/>
    <x v="0"/>
    <x v="230"/>
    <x v="229"/>
    <x v="78"/>
    <x v="143"/>
    <x v="35"/>
    <x v="228"/>
    <x v="7"/>
    <x v="1"/>
    <x v="0"/>
    <x v="2"/>
    <x v="1"/>
    <x v="0"/>
    <x v="145"/>
    <x v="1"/>
    <x v="1"/>
    <x v="1"/>
    <x v="0"/>
    <x v="1"/>
    <x v="1"/>
    <x v="1"/>
    <x v="1"/>
    <x v="1"/>
    <x v="1"/>
    <x v="7"/>
  </r>
  <r>
    <x v="14"/>
    <x v="8"/>
    <x v="8"/>
    <x v="0"/>
    <x v="8"/>
    <x v="7"/>
    <x v="7"/>
    <x v="7"/>
    <x v="7"/>
    <x v="0"/>
    <x v="231"/>
    <x v="230"/>
    <x v="74"/>
    <x v="67"/>
    <x v="6"/>
    <x v="146"/>
    <x v="1"/>
    <x v="1"/>
    <x v="0"/>
    <x v="0"/>
    <x v="0"/>
    <x v="0"/>
    <x v="146"/>
    <x v="1"/>
    <x v="1"/>
    <x v="1"/>
    <x v="1"/>
    <x v="1"/>
    <x v="1"/>
    <x v="1"/>
    <x v="1"/>
    <x v="1"/>
    <x v="1"/>
    <x v="8"/>
  </r>
  <r>
    <x v="14"/>
    <x v="8"/>
    <x v="9"/>
    <x v="0"/>
    <x v="9"/>
    <x v="8"/>
    <x v="8"/>
    <x v="8"/>
    <x v="8"/>
    <x v="0"/>
    <x v="232"/>
    <x v="231"/>
    <x v="57"/>
    <x v="189"/>
    <x v="32"/>
    <x v="229"/>
    <x v="0"/>
    <x v="1"/>
    <x v="0"/>
    <x v="0"/>
    <x v="1"/>
    <x v="0"/>
    <x v="147"/>
    <x v="4"/>
    <x v="107"/>
    <x v="1"/>
    <x v="1"/>
    <x v="4"/>
    <x v="4"/>
    <x v="4"/>
    <x v="1"/>
    <x v="133"/>
    <x v="1"/>
    <x v="9"/>
  </r>
  <r>
    <x v="14"/>
    <x v="9"/>
    <x v="10"/>
    <x v="0"/>
    <x v="10"/>
    <x v="9"/>
    <x v="9"/>
    <x v="9"/>
    <x v="9"/>
    <x v="0"/>
    <x v="233"/>
    <x v="232"/>
    <x v="149"/>
    <x v="190"/>
    <x v="9"/>
    <x v="230"/>
    <x v="0"/>
    <x v="1"/>
    <x v="0"/>
    <x v="2"/>
    <x v="0"/>
    <x v="0"/>
    <x v="148"/>
    <x v="4"/>
    <x v="108"/>
    <x v="1"/>
    <x v="1"/>
    <x v="4"/>
    <x v="4"/>
    <x v="4"/>
    <x v="1"/>
    <x v="134"/>
    <x v="1"/>
    <x v="10"/>
  </r>
  <r>
    <x v="14"/>
    <x v="10"/>
    <x v="12"/>
    <x v="0"/>
    <x v="12"/>
    <x v="11"/>
    <x v="11"/>
    <x v="11"/>
    <x v="11"/>
    <x v="0"/>
    <x v="234"/>
    <x v="233"/>
    <x v="54"/>
    <x v="191"/>
    <x v="62"/>
    <x v="231"/>
    <x v="0"/>
    <x v="0"/>
    <x v="0"/>
    <x v="0"/>
    <x v="0"/>
    <x v="0"/>
    <x v="149"/>
    <x v="1"/>
    <x v="1"/>
    <x v="1"/>
    <x v="1"/>
    <x v="1"/>
    <x v="1"/>
    <x v="1"/>
    <x v="1"/>
    <x v="1"/>
    <x v="1"/>
    <x v="12"/>
  </r>
  <r>
    <x v="14"/>
    <x v="11"/>
    <x v="13"/>
    <x v="0"/>
    <x v="13"/>
    <x v="12"/>
    <x v="12"/>
    <x v="12"/>
    <x v="12"/>
    <x v="0"/>
    <x v="235"/>
    <x v="234"/>
    <x v="33"/>
    <x v="133"/>
    <x v="46"/>
    <x v="232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14"/>
    <x v="12"/>
    <x v="14"/>
    <x v="0"/>
    <x v="14"/>
    <x v="13"/>
    <x v="13"/>
    <x v="13"/>
    <x v="13"/>
    <x v="0"/>
    <x v="236"/>
    <x v="235"/>
    <x v="150"/>
    <x v="192"/>
    <x v="6"/>
    <x v="233"/>
    <x v="1"/>
    <x v="0"/>
    <x v="1"/>
    <x v="4"/>
    <x v="0"/>
    <x v="10"/>
    <x v="150"/>
    <x v="4"/>
    <x v="59"/>
    <x v="1"/>
    <x v="1"/>
    <x v="2"/>
    <x v="12"/>
    <x v="2"/>
    <x v="4"/>
    <x v="135"/>
    <x v="78"/>
    <x v="14"/>
  </r>
  <r>
    <x v="14"/>
    <x v="12"/>
    <x v="15"/>
    <x v="0"/>
    <x v="15"/>
    <x v="14"/>
    <x v="14"/>
    <x v="14"/>
    <x v="14"/>
    <x v="0"/>
    <x v="237"/>
    <x v="236"/>
    <x v="151"/>
    <x v="193"/>
    <x v="78"/>
    <x v="234"/>
    <x v="0"/>
    <x v="1"/>
    <x v="0"/>
    <x v="4"/>
    <x v="0"/>
    <x v="4"/>
    <x v="151"/>
    <x v="1"/>
    <x v="1"/>
    <x v="2"/>
    <x v="1"/>
    <x v="1"/>
    <x v="1"/>
    <x v="1"/>
    <x v="1"/>
    <x v="1"/>
    <x v="1"/>
    <x v="15"/>
  </r>
  <r>
    <x v="14"/>
    <x v="12"/>
    <x v="16"/>
    <x v="0"/>
    <x v="16"/>
    <x v="15"/>
    <x v="15"/>
    <x v="15"/>
    <x v="15"/>
    <x v="0"/>
    <x v="238"/>
    <x v="237"/>
    <x v="15"/>
    <x v="194"/>
    <x v="42"/>
    <x v="235"/>
    <x v="2"/>
    <x v="1"/>
    <x v="1"/>
    <x v="0"/>
    <x v="0"/>
    <x v="8"/>
    <x v="152"/>
    <x v="1"/>
    <x v="1"/>
    <x v="1"/>
    <x v="1"/>
    <x v="1"/>
    <x v="1"/>
    <x v="1"/>
    <x v="1"/>
    <x v="1"/>
    <x v="1"/>
    <x v="0"/>
  </r>
  <r>
    <x v="14"/>
    <x v="14"/>
    <x v="18"/>
    <x v="0"/>
    <x v="18"/>
    <x v="16"/>
    <x v="16"/>
    <x v="16"/>
    <x v="16"/>
    <x v="0"/>
    <x v="239"/>
    <x v="238"/>
    <x v="152"/>
    <x v="143"/>
    <x v="24"/>
    <x v="236"/>
    <x v="1"/>
    <x v="0"/>
    <x v="0"/>
    <x v="2"/>
    <x v="0"/>
    <x v="8"/>
    <x v="153"/>
    <x v="2"/>
    <x v="41"/>
    <x v="0"/>
    <x v="1"/>
    <x v="11"/>
    <x v="7"/>
    <x v="10"/>
    <x v="7"/>
    <x v="136"/>
    <x v="79"/>
    <x v="17"/>
  </r>
  <r>
    <x v="15"/>
    <x v="1"/>
    <x v="1"/>
    <x v="0"/>
    <x v="1"/>
    <x v="1"/>
    <x v="1"/>
    <x v="1"/>
    <x v="1"/>
    <x v="0"/>
    <x v="240"/>
    <x v="239"/>
    <x v="153"/>
    <x v="195"/>
    <x v="79"/>
    <x v="237"/>
    <x v="1"/>
    <x v="0"/>
    <x v="0"/>
    <x v="4"/>
    <x v="0"/>
    <x v="5"/>
    <x v="154"/>
    <x v="6"/>
    <x v="109"/>
    <x v="2"/>
    <x v="2"/>
    <x v="10"/>
    <x v="27"/>
    <x v="8"/>
    <x v="3"/>
    <x v="137"/>
    <x v="80"/>
    <x v="1"/>
  </r>
  <r>
    <x v="15"/>
    <x v="2"/>
    <x v="2"/>
    <x v="0"/>
    <x v="2"/>
    <x v="2"/>
    <x v="2"/>
    <x v="2"/>
    <x v="2"/>
    <x v="0"/>
    <x v="241"/>
    <x v="228"/>
    <x v="37"/>
    <x v="196"/>
    <x v="73"/>
    <x v="238"/>
    <x v="0"/>
    <x v="1"/>
    <x v="0"/>
    <x v="0"/>
    <x v="0"/>
    <x v="1"/>
    <x v="1"/>
    <x v="4"/>
    <x v="69"/>
    <x v="1"/>
    <x v="1"/>
    <x v="4"/>
    <x v="12"/>
    <x v="4"/>
    <x v="4"/>
    <x v="138"/>
    <x v="81"/>
    <x v="2"/>
  </r>
  <r>
    <x v="15"/>
    <x v="3"/>
    <x v="3"/>
    <x v="0"/>
    <x v="3"/>
    <x v="3"/>
    <x v="3"/>
    <x v="3"/>
    <x v="3"/>
    <x v="0"/>
    <x v="242"/>
    <x v="240"/>
    <x v="154"/>
    <x v="197"/>
    <x v="9"/>
    <x v="239"/>
    <x v="4"/>
    <x v="2"/>
    <x v="0"/>
    <x v="6"/>
    <x v="0"/>
    <x v="6"/>
    <x v="155"/>
    <x v="11"/>
    <x v="110"/>
    <x v="0"/>
    <x v="6"/>
    <x v="10"/>
    <x v="25"/>
    <x v="8"/>
    <x v="6"/>
    <x v="139"/>
    <x v="82"/>
    <x v="3"/>
  </r>
  <r>
    <x v="15"/>
    <x v="4"/>
    <x v="4"/>
    <x v="0"/>
    <x v="4"/>
    <x v="4"/>
    <x v="4"/>
    <x v="4"/>
    <x v="4"/>
    <x v="0"/>
    <x v="243"/>
    <x v="241"/>
    <x v="144"/>
    <x v="198"/>
    <x v="12"/>
    <x v="240"/>
    <x v="1"/>
    <x v="1"/>
    <x v="0"/>
    <x v="0"/>
    <x v="0"/>
    <x v="0"/>
    <x v="156"/>
    <x v="1"/>
    <x v="1"/>
    <x v="1"/>
    <x v="1"/>
    <x v="1"/>
    <x v="1"/>
    <x v="1"/>
    <x v="1"/>
    <x v="1"/>
    <x v="1"/>
    <x v="4"/>
  </r>
  <r>
    <x v="15"/>
    <x v="13"/>
    <x v="17"/>
    <x v="0"/>
    <x v="17"/>
    <x v="4"/>
    <x v="4"/>
    <x v="4"/>
    <x v="4"/>
    <x v="0"/>
    <x v="113"/>
    <x v="242"/>
    <x v="1"/>
    <x v="199"/>
    <x v="20"/>
    <x v="241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5"/>
    <x v="5"/>
    <x v="5"/>
    <x v="0"/>
    <x v="5"/>
    <x v="4"/>
    <x v="4"/>
    <x v="4"/>
    <x v="4"/>
    <x v="0"/>
    <x v="244"/>
    <x v="243"/>
    <x v="155"/>
    <x v="200"/>
    <x v="44"/>
    <x v="242"/>
    <x v="0"/>
    <x v="1"/>
    <x v="0"/>
    <x v="0"/>
    <x v="0"/>
    <x v="1"/>
    <x v="1"/>
    <x v="1"/>
    <x v="1"/>
    <x v="2"/>
    <x v="0"/>
    <x v="1"/>
    <x v="1"/>
    <x v="1"/>
    <x v="1"/>
    <x v="1"/>
    <x v="1"/>
    <x v="5"/>
  </r>
  <r>
    <x v="15"/>
    <x v="6"/>
    <x v="6"/>
    <x v="0"/>
    <x v="6"/>
    <x v="5"/>
    <x v="5"/>
    <x v="5"/>
    <x v="5"/>
    <x v="0"/>
    <x v="245"/>
    <x v="244"/>
    <x v="156"/>
    <x v="201"/>
    <x v="58"/>
    <x v="243"/>
    <x v="1"/>
    <x v="0"/>
    <x v="0"/>
    <x v="0"/>
    <x v="0"/>
    <x v="4"/>
    <x v="157"/>
    <x v="8"/>
    <x v="111"/>
    <x v="1"/>
    <x v="1"/>
    <x v="7"/>
    <x v="15"/>
    <x v="9"/>
    <x v="4"/>
    <x v="140"/>
    <x v="83"/>
    <x v="6"/>
  </r>
  <r>
    <x v="15"/>
    <x v="7"/>
    <x v="7"/>
    <x v="0"/>
    <x v="7"/>
    <x v="6"/>
    <x v="6"/>
    <x v="6"/>
    <x v="6"/>
    <x v="0"/>
    <x v="246"/>
    <x v="245"/>
    <x v="62"/>
    <x v="202"/>
    <x v="54"/>
    <x v="244"/>
    <x v="0"/>
    <x v="1"/>
    <x v="0"/>
    <x v="0"/>
    <x v="0"/>
    <x v="1"/>
    <x v="1"/>
    <x v="1"/>
    <x v="1"/>
    <x v="2"/>
    <x v="1"/>
    <x v="1"/>
    <x v="1"/>
    <x v="1"/>
    <x v="1"/>
    <x v="1"/>
    <x v="1"/>
    <x v="7"/>
  </r>
  <r>
    <x v="15"/>
    <x v="9"/>
    <x v="10"/>
    <x v="0"/>
    <x v="10"/>
    <x v="9"/>
    <x v="9"/>
    <x v="9"/>
    <x v="9"/>
    <x v="0"/>
    <x v="247"/>
    <x v="246"/>
    <x v="59"/>
    <x v="112"/>
    <x v="2"/>
    <x v="245"/>
    <x v="1"/>
    <x v="0"/>
    <x v="0"/>
    <x v="0"/>
    <x v="0"/>
    <x v="4"/>
    <x v="158"/>
    <x v="1"/>
    <x v="1"/>
    <x v="2"/>
    <x v="1"/>
    <x v="1"/>
    <x v="1"/>
    <x v="1"/>
    <x v="1"/>
    <x v="1"/>
    <x v="1"/>
    <x v="10"/>
  </r>
  <r>
    <x v="15"/>
    <x v="10"/>
    <x v="12"/>
    <x v="0"/>
    <x v="12"/>
    <x v="11"/>
    <x v="11"/>
    <x v="11"/>
    <x v="11"/>
    <x v="0"/>
    <x v="248"/>
    <x v="247"/>
    <x v="102"/>
    <x v="203"/>
    <x v="2"/>
    <x v="246"/>
    <x v="1"/>
    <x v="1"/>
    <x v="0"/>
    <x v="0"/>
    <x v="0"/>
    <x v="0"/>
    <x v="159"/>
    <x v="1"/>
    <x v="1"/>
    <x v="2"/>
    <x v="0"/>
    <x v="1"/>
    <x v="1"/>
    <x v="1"/>
    <x v="1"/>
    <x v="1"/>
    <x v="1"/>
    <x v="12"/>
  </r>
  <r>
    <x v="15"/>
    <x v="11"/>
    <x v="13"/>
    <x v="0"/>
    <x v="13"/>
    <x v="12"/>
    <x v="12"/>
    <x v="12"/>
    <x v="12"/>
    <x v="0"/>
    <x v="249"/>
    <x v="248"/>
    <x v="157"/>
    <x v="204"/>
    <x v="54"/>
    <x v="162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5"/>
    <x v="12"/>
    <x v="14"/>
    <x v="0"/>
    <x v="14"/>
    <x v="13"/>
    <x v="13"/>
    <x v="13"/>
    <x v="13"/>
    <x v="0"/>
    <x v="250"/>
    <x v="249"/>
    <x v="158"/>
    <x v="205"/>
    <x v="23"/>
    <x v="247"/>
    <x v="3"/>
    <x v="1"/>
    <x v="0"/>
    <x v="2"/>
    <x v="0"/>
    <x v="10"/>
    <x v="160"/>
    <x v="2"/>
    <x v="76"/>
    <x v="1"/>
    <x v="5"/>
    <x v="9"/>
    <x v="13"/>
    <x v="7"/>
    <x v="4"/>
    <x v="141"/>
    <x v="84"/>
    <x v="14"/>
  </r>
  <r>
    <x v="15"/>
    <x v="12"/>
    <x v="15"/>
    <x v="0"/>
    <x v="15"/>
    <x v="14"/>
    <x v="14"/>
    <x v="14"/>
    <x v="14"/>
    <x v="0"/>
    <x v="251"/>
    <x v="250"/>
    <x v="127"/>
    <x v="206"/>
    <x v="70"/>
    <x v="248"/>
    <x v="2"/>
    <x v="0"/>
    <x v="0"/>
    <x v="0"/>
    <x v="0"/>
    <x v="8"/>
    <x v="161"/>
    <x v="1"/>
    <x v="1"/>
    <x v="1"/>
    <x v="1"/>
    <x v="1"/>
    <x v="1"/>
    <x v="1"/>
    <x v="1"/>
    <x v="1"/>
    <x v="1"/>
    <x v="15"/>
  </r>
  <r>
    <x v="15"/>
    <x v="14"/>
    <x v="18"/>
    <x v="0"/>
    <x v="18"/>
    <x v="16"/>
    <x v="16"/>
    <x v="16"/>
    <x v="16"/>
    <x v="0"/>
    <x v="252"/>
    <x v="251"/>
    <x v="159"/>
    <x v="207"/>
    <x v="23"/>
    <x v="249"/>
    <x v="0"/>
    <x v="0"/>
    <x v="0"/>
    <x v="4"/>
    <x v="0"/>
    <x v="8"/>
    <x v="162"/>
    <x v="15"/>
    <x v="102"/>
    <x v="2"/>
    <x v="1"/>
    <x v="9"/>
    <x v="21"/>
    <x v="7"/>
    <x v="0"/>
    <x v="142"/>
    <x v="85"/>
    <x v="17"/>
  </r>
  <r>
    <x v="15"/>
    <x v="16"/>
    <x v="20"/>
    <x v="0"/>
    <x v="20"/>
    <x v="18"/>
    <x v="18"/>
    <x v="18"/>
    <x v="18"/>
    <x v="0"/>
    <x v="253"/>
    <x v="252"/>
    <x v="100"/>
    <x v="208"/>
    <x v="11"/>
    <x v="250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15"/>
    <x v="17"/>
    <x v="21"/>
    <x v="0"/>
    <x v="21"/>
    <x v="19"/>
    <x v="19"/>
    <x v="19"/>
    <x v="19"/>
    <x v="0"/>
    <x v="254"/>
    <x v="253"/>
    <x v="160"/>
    <x v="209"/>
    <x v="72"/>
    <x v="251"/>
    <x v="0"/>
    <x v="1"/>
    <x v="0"/>
    <x v="0"/>
    <x v="0"/>
    <x v="1"/>
    <x v="1"/>
    <x v="4"/>
    <x v="112"/>
    <x v="2"/>
    <x v="0"/>
    <x v="4"/>
    <x v="4"/>
    <x v="4"/>
    <x v="1"/>
    <x v="143"/>
    <x v="1"/>
    <x v="20"/>
  </r>
  <r>
    <x v="16"/>
    <x v="1"/>
    <x v="1"/>
    <x v="0"/>
    <x v="1"/>
    <x v="1"/>
    <x v="1"/>
    <x v="1"/>
    <x v="1"/>
    <x v="0"/>
    <x v="255"/>
    <x v="254"/>
    <x v="161"/>
    <x v="64"/>
    <x v="43"/>
    <x v="252"/>
    <x v="0"/>
    <x v="3"/>
    <x v="1"/>
    <x v="6"/>
    <x v="1"/>
    <x v="2"/>
    <x v="163"/>
    <x v="11"/>
    <x v="113"/>
    <x v="2"/>
    <x v="2"/>
    <x v="10"/>
    <x v="28"/>
    <x v="8"/>
    <x v="8"/>
    <x v="144"/>
    <x v="86"/>
    <x v="1"/>
  </r>
  <r>
    <x v="16"/>
    <x v="2"/>
    <x v="2"/>
    <x v="0"/>
    <x v="2"/>
    <x v="2"/>
    <x v="2"/>
    <x v="2"/>
    <x v="2"/>
    <x v="0"/>
    <x v="256"/>
    <x v="255"/>
    <x v="162"/>
    <x v="185"/>
    <x v="51"/>
    <x v="253"/>
    <x v="0"/>
    <x v="1"/>
    <x v="4"/>
    <x v="0"/>
    <x v="0"/>
    <x v="17"/>
    <x v="1"/>
    <x v="4"/>
    <x v="114"/>
    <x v="0"/>
    <x v="1"/>
    <x v="4"/>
    <x v="4"/>
    <x v="4"/>
    <x v="1"/>
    <x v="145"/>
    <x v="1"/>
    <x v="2"/>
  </r>
  <r>
    <x v="16"/>
    <x v="3"/>
    <x v="3"/>
    <x v="0"/>
    <x v="3"/>
    <x v="3"/>
    <x v="3"/>
    <x v="3"/>
    <x v="3"/>
    <x v="0"/>
    <x v="257"/>
    <x v="256"/>
    <x v="163"/>
    <x v="210"/>
    <x v="33"/>
    <x v="254"/>
    <x v="2"/>
    <x v="4"/>
    <x v="0"/>
    <x v="6"/>
    <x v="0"/>
    <x v="6"/>
    <x v="164"/>
    <x v="6"/>
    <x v="115"/>
    <x v="0"/>
    <x v="6"/>
    <x v="14"/>
    <x v="29"/>
    <x v="14"/>
    <x v="3"/>
    <x v="146"/>
    <x v="87"/>
    <x v="3"/>
  </r>
  <r>
    <x v="16"/>
    <x v="4"/>
    <x v="4"/>
    <x v="0"/>
    <x v="4"/>
    <x v="4"/>
    <x v="4"/>
    <x v="4"/>
    <x v="4"/>
    <x v="0"/>
    <x v="258"/>
    <x v="257"/>
    <x v="164"/>
    <x v="151"/>
    <x v="44"/>
    <x v="255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16"/>
    <x v="13"/>
    <x v="17"/>
    <x v="0"/>
    <x v="17"/>
    <x v="4"/>
    <x v="4"/>
    <x v="4"/>
    <x v="4"/>
    <x v="0"/>
    <x v="259"/>
    <x v="7"/>
    <x v="4"/>
    <x v="211"/>
    <x v="80"/>
    <x v="256"/>
    <x v="0"/>
    <x v="1"/>
    <x v="0"/>
    <x v="0"/>
    <x v="0"/>
    <x v="1"/>
    <x v="1"/>
    <x v="1"/>
    <x v="1"/>
    <x v="1"/>
    <x v="1"/>
    <x v="4"/>
    <x v="4"/>
    <x v="4"/>
    <x v="1"/>
    <x v="147"/>
    <x v="1"/>
    <x v="16"/>
  </r>
  <r>
    <x v="16"/>
    <x v="5"/>
    <x v="5"/>
    <x v="0"/>
    <x v="5"/>
    <x v="4"/>
    <x v="4"/>
    <x v="4"/>
    <x v="4"/>
    <x v="0"/>
    <x v="260"/>
    <x v="258"/>
    <x v="73"/>
    <x v="5"/>
    <x v="4"/>
    <x v="257"/>
    <x v="0"/>
    <x v="1"/>
    <x v="0"/>
    <x v="0"/>
    <x v="0"/>
    <x v="1"/>
    <x v="1"/>
    <x v="1"/>
    <x v="1"/>
    <x v="1"/>
    <x v="3"/>
    <x v="1"/>
    <x v="1"/>
    <x v="1"/>
    <x v="1"/>
    <x v="1"/>
    <x v="1"/>
    <x v="5"/>
  </r>
  <r>
    <x v="16"/>
    <x v="6"/>
    <x v="6"/>
    <x v="0"/>
    <x v="6"/>
    <x v="5"/>
    <x v="5"/>
    <x v="5"/>
    <x v="5"/>
    <x v="0"/>
    <x v="261"/>
    <x v="259"/>
    <x v="11"/>
    <x v="212"/>
    <x v="81"/>
    <x v="258"/>
    <x v="1"/>
    <x v="1"/>
    <x v="0"/>
    <x v="2"/>
    <x v="0"/>
    <x v="4"/>
    <x v="165"/>
    <x v="1"/>
    <x v="1"/>
    <x v="1"/>
    <x v="1"/>
    <x v="1"/>
    <x v="1"/>
    <x v="1"/>
    <x v="1"/>
    <x v="1"/>
    <x v="1"/>
    <x v="6"/>
  </r>
  <r>
    <x v="16"/>
    <x v="7"/>
    <x v="7"/>
    <x v="0"/>
    <x v="7"/>
    <x v="6"/>
    <x v="6"/>
    <x v="6"/>
    <x v="6"/>
    <x v="0"/>
    <x v="262"/>
    <x v="260"/>
    <x v="155"/>
    <x v="213"/>
    <x v="54"/>
    <x v="259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16"/>
    <x v="9"/>
    <x v="10"/>
    <x v="0"/>
    <x v="10"/>
    <x v="9"/>
    <x v="9"/>
    <x v="9"/>
    <x v="9"/>
    <x v="0"/>
    <x v="263"/>
    <x v="261"/>
    <x v="91"/>
    <x v="159"/>
    <x v="12"/>
    <x v="260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16"/>
    <x v="10"/>
    <x v="12"/>
    <x v="0"/>
    <x v="12"/>
    <x v="11"/>
    <x v="11"/>
    <x v="11"/>
    <x v="11"/>
    <x v="0"/>
    <x v="264"/>
    <x v="262"/>
    <x v="95"/>
    <x v="214"/>
    <x v="12"/>
    <x v="261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16"/>
    <x v="11"/>
    <x v="13"/>
    <x v="0"/>
    <x v="13"/>
    <x v="12"/>
    <x v="12"/>
    <x v="12"/>
    <x v="12"/>
    <x v="0"/>
    <x v="265"/>
    <x v="263"/>
    <x v="95"/>
    <x v="215"/>
    <x v="39"/>
    <x v="262"/>
    <x v="0"/>
    <x v="1"/>
    <x v="0"/>
    <x v="2"/>
    <x v="0"/>
    <x v="0"/>
    <x v="166"/>
    <x v="1"/>
    <x v="1"/>
    <x v="1"/>
    <x v="1"/>
    <x v="1"/>
    <x v="1"/>
    <x v="1"/>
    <x v="1"/>
    <x v="1"/>
    <x v="1"/>
    <x v="13"/>
  </r>
  <r>
    <x v="16"/>
    <x v="12"/>
    <x v="14"/>
    <x v="0"/>
    <x v="14"/>
    <x v="13"/>
    <x v="13"/>
    <x v="13"/>
    <x v="13"/>
    <x v="0"/>
    <x v="266"/>
    <x v="264"/>
    <x v="165"/>
    <x v="216"/>
    <x v="46"/>
    <x v="263"/>
    <x v="2"/>
    <x v="1"/>
    <x v="0"/>
    <x v="4"/>
    <x v="0"/>
    <x v="5"/>
    <x v="167"/>
    <x v="12"/>
    <x v="116"/>
    <x v="1"/>
    <x v="0"/>
    <x v="0"/>
    <x v="6"/>
    <x v="0"/>
    <x v="0"/>
    <x v="148"/>
    <x v="88"/>
    <x v="14"/>
  </r>
  <r>
    <x v="16"/>
    <x v="12"/>
    <x v="15"/>
    <x v="0"/>
    <x v="15"/>
    <x v="14"/>
    <x v="14"/>
    <x v="14"/>
    <x v="14"/>
    <x v="0"/>
    <x v="267"/>
    <x v="265"/>
    <x v="151"/>
    <x v="217"/>
    <x v="18"/>
    <x v="264"/>
    <x v="0"/>
    <x v="0"/>
    <x v="0"/>
    <x v="0"/>
    <x v="0"/>
    <x v="0"/>
    <x v="168"/>
    <x v="8"/>
    <x v="117"/>
    <x v="1"/>
    <x v="1"/>
    <x v="2"/>
    <x v="2"/>
    <x v="2"/>
    <x v="1"/>
    <x v="149"/>
    <x v="1"/>
    <x v="15"/>
  </r>
  <r>
    <x v="16"/>
    <x v="14"/>
    <x v="18"/>
    <x v="0"/>
    <x v="18"/>
    <x v="16"/>
    <x v="16"/>
    <x v="16"/>
    <x v="16"/>
    <x v="0"/>
    <x v="268"/>
    <x v="266"/>
    <x v="166"/>
    <x v="127"/>
    <x v="39"/>
    <x v="265"/>
    <x v="2"/>
    <x v="1"/>
    <x v="1"/>
    <x v="0"/>
    <x v="0"/>
    <x v="8"/>
    <x v="169"/>
    <x v="15"/>
    <x v="118"/>
    <x v="2"/>
    <x v="0"/>
    <x v="9"/>
    <x v="13"/>
    <x v="7"/>
    <x v="4"/>
    <x v="150"/>
    <x v="89"/>
    <x v="17"/>
  </r>
  <r>
    <x v="16"/>
    <x v="16"/>
    <x v="20"/>
    <x v="0"/>
    <x v="20"/>
    <x v="18"/>
    <x v="18"/>
    <x v="18"/>
    <x v="18"/>
    <x v="0"/>
    <x v="269"/>
    <x v="267"/>
    <x v="73"/>
    <x v="218"/>
    <x v="15"/>
    <x v="266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16"/>
    <x v="17"/>
    <x v="21"/>
    <x v="0"/>
    <x v="21"/>
    <x v="19"/>
    <x v="19"/>
    <x v="19"/>
    <x v="19"/>
    <x v="0"/>
    <x v="270"/>
    <x v="268"/>
    <x v="115"/>
    <x v="168"/>
    <x v="51"/>
    <x v="267"/>
    <x v="0"/>
    <x v="1"/>
    <x v="0"/>
    <x v="0"/>
    <x v="0"/>
    <x v="1"/>
    <x v="1"/>
    <x v="1"/>
    <x v="1"/>
    <x v="1"/>
    <x v="2"/>
    <x v="1"/>
    <x v="1"/>
    <x v="1"/>
    <x v="1"/>
    <x v="1"/>
    <x v="1"/>
    <x v="20"/>
  </r>
  <r>
    <x v="17"/>
    <x v="1"/>
    <x v="1"/>
    <x v="0"/>
    <x v="1"/>
    <x v="1"/>
    <x v="1"/>
    <x v="1"/>
    <x v="1"/>
    <x v="0"/>
    <x v="271"/>
    <x v="269"/>
    <x v="120"/>
    <x v="83"/>
    <x v="82"/>
    <x v="268"/>
    <x v="0"/>
    <x v="3"/>
    <x v="0"/>
    <x v="0"/>
    <x v="0"/>
    <x v="4"/>
    <x v="170"/>
    <x v="1"/>
    <x v="1"/>
    <x v="1"/>
    <x v="1"/>
    <x v="1"/>
    <x v="1"/>
    <x v="1"/>
    <x v="1"/>
    <x v="1"/>
    <x v="1"/>
    <x v="1"/>
  </r>
  <r>
    <x v="17"/>
    <x v="2"/>
    <x v="2"/>
    <x v="0"/>
    <x v="2"/>
    <x v="2"/>
    <x v="2"/>
    <x v="2"/>
    <x v="2"/>
    <x v="0"/>
    <x v="272"/>
    <x v="270"/>
    <x v="147"/>
    <x v="219"/>
    <x v="51"/>
    <x v="269"/>
    <x v="2"/>
    <x v="2"/>
    <x v="0"/>
    <x v="0"/>
    <x v="0"/>
    <x v="10"/>
    <x v="171"/>
    <x v="8"/>
    <x v="119"/>
    <x v="1"/>
    <x v="1"/>
    <x v="2"/>
    <x v="2"/>
    <x v="2"/>
    <x v="1"/>
    <x v="151"/>
    <x v="1"/>
    <x v="2"/>
  </r>
  <r>
    <x v="17"/>
    <x v="3"/>
    <x v="3"/>
    <x v="0"/>
    <x v="3"/>
    <x v="3"/>
    <x v="3"/>
    <x v="3"/>
    <x v="3"/>
    <x v="0"/>
    <x v="273"/>
    <x v="271"/>
    <x v="167"/>
    <x v="220"/>
    <x v="9"/>
    <x v="270"/>
    <x v="1"/>
    <x v="2"/>
    <x v="0"/>
    <x v="2"/>
    <x v="0"/>
    <x v="10"/>
    <x v="172"/>
    <x v="0"/>
    <x v="120"/>
    <x v="1"/>
    <x v="4"/>
    <x v="0"/>
    <x v="10"/>
    <x v="0"/>
    <x v="0"/>
    <x v="152"/>
    <x v="90"/>
    <x v="3"/>
  </r>
  <r>
    <x v="17"/>
    <x v="4"/>
    <x v="4"/>
    <x v="0"/>
    <x v="4"/>
    <x v="4"/>
    <x v="4"/>
    <x v="4"/>
    <x v="4"/>
    <x v="0"/>
    <x v="274"/>
    <x v="272"/>
    <x v="168"/>
    <x v="123"/>
    <x v="65"/>
    <x v="271"/>
    <x v="0"/>
    <x v="1"/>
    <x v="0"/>
    <x v="0"/>
    <x v="0"/>
    <x v="1"/>
    <x v="1"/>
    <x v="4"/>
    <x v="121"/>
    <x v="1"/>
    <x v="1"/>
    <x v="4"/>
    <x v="4"/>
    <x v="4"/>
    <x v="1"/>
    <x v="153"/>
    <x v="1"/>
    <x v="4"/>
  </r>
  <r>
    <x v="17"/>
    <x v="13"/>
    <x v="17"/>
    <x v="0"/>
    <x v="17"/>
    <x v="4"/>
    <x v="4"/>
    <x v="4"/>
    <x v="4"/>
    <x v="0"/>
    <x v="275"/>
    <x v="273"/>
    <x v="169"/>
    <x v="200"/>
    <x v="81"/>
    <x v="272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7"/>
    <x v="5"/>
    <x v="5"/>
    <x v="0"/>
    <x v="5"/>
    <x v="4"/>
    <x v="4"/>
    <x v="4"/>
    <x v="4"/>
    <x v="0"/>
    <x v="276"/>
    <x v="109"/>
    <x v="170"/>
    <x v="221"/>
    <x v="12"/>
    <x v="273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17"/>
    <x v="6"/>
    <x v="6"/>
    <x v="0"/>
    <x v="6"/>
    <x v="5"/>
    <x v="5"/>
    <x v="5"/>
    <x v="5"/>
    <x v="0"/>
    <x v="277"/>
    <x v="274"/>
    <x v="123"/>
    <x v="222"/>
    <x v="81"/>
    <x v="274"/>
    <x v="1"/>
    <x v="1"/>
    <x v="0"/>
    <x v="0"/>
    <x v="0"/>
    <x v="0"/>
    <x v="173"/>
    <x v="1"/>
    <x v="1"/>
    <x v="1"/>
    <x v="1"/>
    <x v="1"/>
    <x v="1"/>
    <x v="1"/>
    <x v="1"/>
    <x v="1"/>
    <x v="1"/>
    <x v="6"/>
  </r>
  <r>
    <x v="17"/>
    <x v="7"/>
    <x v="7"/>
    <x v="0"/>
    <x v="7"/>
    <x v="6"/>
    <x v="6"/>
    <x v="6"/>
    <x v="6"/>
    <x v="0"/>
    <x v="278"/>
    <x v="275"/>
    <x v="52"/>
    <x v="223"/>
    <x v="41"/>
    <x v="275"/>
    <x v="1"/>
    <x v="1"/>
    <x v="0"/>
    <x v="0"/>
    <x v="0"/>
    <x v="0"/>
    <x v="174"/>
    <x v="1"/>
    <x v="1"/>
    <x v="1"/>
    <x v="1"/>
    <x v="1"/>
    <x v="1"/>
    <x v="1"/>
    <x v="1"/>
    <x v="1"/>
    <x v="1"/>
    <x v="7"/>
  </r>
  <r>
    <x v="17"/>
    <x v="9"/>
    <x v="10"/>
    <x v="0"/>
    <x v="10"/>
    <x v="9"/>
    <x v="9"/>
    <x v="9"/>
    <x v="9"/>
    <x v="0"/>
    <x v="279"/>
    <x v="276"/>
    <x v="59"/>
    <x v="224"/>
    <x v="9"/>
    <x v="276"/>
    <x v="2"/>
    <x v="0"/>
    <x v="0"/>
    <x v="0"/>
    <x v="0"/>
    <x v="8"/>
    <x v="175"/>
    <x v="1"/>
    <x v="1"/>
    <x v="1"/>
    <x v="1"/>
    <x v="4"/>
    <x v="2"/>
    <x v="4"/>
    <x v="4"/>
    <x v="154"/>
    <x v="91"/>
    <x v="10"/>
  </r>
  <r>
    <x v="17"/>
    <x v="10"/>
    <x v="12"/>
    <x v="0"/>
    <x v="12"/>
    <x v="11"/>
    <x v="11"/>
    <x v="11"/>
    <x v="11"/>
    <x v="0"/>
    <x v="280"/>
    <x v="277"/>
    <x v="124"/>
    <x v="225"/>
    <x v="2"/>
    <x v="277"/>
    <x v="0"/>
    <x v="1"/>
    <x v="0"/>
    <x v="0"/>
    <x v="0"/>
    <x v="1"/>
    <x v="1"/>
    <x v="4"/>
    <x v="122"/>
    <x v="0"/>
    <x v="1"/>
    <x v="4"/>
    <x v="12"/>
    <x v="4"/>
    <x v="4"/>
    <x v="155"/>
    <x v="92"/>
    <x v="12"/>
  </r>
  <r>
    <x v="17"/>
    <x v="11"/>
    <x v="13"/>
    <x v="0"/>
    <x v="13"/>
    <x v="12"/>
    <x v="12"/>
    <x v="12"/>
    <x v="12"/>
    <x v="0"/>
    <x v="281"/>
    <x v="278"/>
    <x v="108"/>
    <x v="226"/>
    <x v="23"/>
    <x v="278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17"/>
    <x v="12"/>
    <x v="14"/>
    <x v="0"/>
    <x v="14"/>
    <x v="13"/>
    <x v="13"/>
    <x v="13"/>
    <x v="13"/>
    <x v="0"/>
    <x v="282"/>
    <x v="279"/>
    <x v="171"/>
    <x v="227"/>
    <x v="6"/>
    <x v="279"/>
    <x v="3"/>
    <x v="1"/>
    <x v="0"/>
    <x v="4"/>
    <x v="0"/>
    <x v="7"/>
    <x v="176"/>
    <x v="4"/>
    <x v="123"/>
    <x v="0"/>
    <x v="3"/>
    <x v="2"/>
    <x v="13"/>
    <x v="2"/>
    <x v="0"/>
    <x v="156"/>
    <x v="13"/>
    <x v="14"/>
  </r>
  <r>
    <x v="17"/>
    <x v="12"/>
    <x v="15"/>
    <x v="0"/>
    <x v="15"/>
    <x v="14"/>
    <x v="14"/>
    <x v="14"/>
    <x v="14"/>
    <x v="0"/>
    <x v="283"/>
    <x v="280"/>
    <x v="57"/>
    <x v="228"/>
    <x v="18"/>
    <x v="280"/>
    <x v="0"/>
    <x v="0"/>
    <x v="0"/>
    <x v="0"/>
    <x v="0"/>
    <x v="0"/>
    <x v="177"/>
    <x v="4"/>
    <x v="107"/>
    <x v="2"/>
    <x v="1"/>
    <x v="4"/>
    <x v="4"/>
    <x v="4"/>
    <x v="1"/>
    <x v="157"/>
    <x v="1"/>
    <x v="15"/>
  </r>
  <r>
    <x v="17"/>
    <x v="14"/>
    <x v="18"/>
    <x v="0"/>
    <x v="18"/>
    <x v="16"/>
    <x v="16"/>
    <x v="16"/>
    <x v="16"/>
    <x v="0"/>
    <x v="284"/>
    <x v="281"/>
    <x v="172"/>
    <x v="207"/>
    <x v="39"/>
    <x v="281"/>
    <x v="4"/>
    <x v="3"/>
    <x v="2"/>
    <x v="2"/>
    <x v="0"/>
    <x v="14"/>
    <x v="178"/>
    <x v="7"/>
    <x v="16"/>
    <x v="1"/>
    <x v="1"/>
    <x v="9"/>
    <x v="7"/>
    <x v="7"/>
    <x v="4"/>
    <x v="158"/>
    <x v="93"/>
    <x v="17"/>
  </r>
  <r>
    <x v="17"/>
    <x v="16"/>
    <x v="20"/>
    <x v="0"/>
    <x v="20"/>
    <x v="18"/>
    <x v="18"/>
    <x v="18"/>
    <x v="18"/>
    <x v="0"/>
    <x v="285"/>
    <x v="282"/>
    <x v="19"/>
    <x v="229"/>
    <x v="32"/>
    <x v="282"/>
    <x v="0"/>
    <x v="1"/>
    <x v="0"/>
    <x v="0"/>
    <x v="0"/>
    <x v="1"/>
    <x v="1"/>
    <x v="1"/>
    <x v="1"/>
    <x v="2"/>
    <x v="1"/>
    <x v="1"/>
    <x v="1"/>
    <x v="1"/>
    <x v="1"/>
    <x v="1"/>
    <x v="1"/>
    <x v="19"/>
  </r>
  <r>
    <x v="17"/>
    <x v="17"/>
    <x v="21"/>
    <x v="0"/>
    <x v="21"/>
    <x v="19"/>
    <x v="19"/>
    <x v="19"/>
    <x v="19"/>
    <x v="0"/>
    <x v="286"/>
    <x v="283"/>
    <x v="173"/>
    <x v="15"/>
    <x v="51"/>
    <x v="283"/>
    <x v="1"/>
    <x v="1"/>
    <x v="0"/>
    <x v="4"/>
    <x v="0"/>
    <x v="8"/>
    <x v="179"/>
    <x v="8"/>
    <x v="42"/>
    <x v="0"/>
    <x v="6"/>
    <x v="7"/>
    <x v="13"/>
    <x v="9"/>
    <x v="4"/>
    <x v="159"/>
    <x v="94"/>
    <x v="20"/>
  </r>
  <r>
    <x v="18"/>
    <x v="1"/>
    <x v="1"/>
    <x v="0"/>
    <x v="1"/>
    <x v="1"/>
    <x v="1"/>
    <x v="1"/>
    <x v="1"/>
    <x v="0"/>
    <x v="287"/>
    <x v="193"/>
    <x v="174"/>
    <x v="230"/>
    <x v="67"/>
    <x v="284"/>
    <x v="1"/>
    <x v="0"/>
    <x v="0"/>
    <x v="4"/>
    <x v="0"/>
    <x v="5"/>
    <x v="180"/>
    <x v="9"/>
    <x v="124"/>
    <x v="1"/>
    <x v="1"/>
    <x v="15"/>
    <x v="23"/>
    <x v="13"/>
    <x v="5"/>
    <x v="160"/>
    <x v="95"/>
    <x v="1"/>
  </r>
  <r>
    <x v="18"/>
    <x v="2"/>
    <x v="2"/>
    <x v="0"/>
    <x v="2"/>
    <x v="2"/>
    <x v="2"/>
    <x v="2"/>
    <x v="2"/>
    <x v="0"/>
    <x v="288"/>
    <x v="284"/>
    <x v="175"/>
    <x v="177"/>
    <x v="26"/>
    <x v="285"/>
    <x v="4"/>
    <x v="2"/>
    <x v="0"/>
    <x v="2"/>
    <x v="0"/>
    <x v="3"/>
    <x v="181"/>
    <x v="15"/>
    <x v="125"/>
    <x v="3"/>
    <x v="1"/>
    <x v="9"/>
    <x v="12"/>
    <x v="7"/>
    <x v="1"/>
    <x v="89"/>
    <x v="1"/>
    <x v="2"/>
  </r>
  <r>
    <x v="18"/>
    <x v="3"/>
    <x v="3"/>
    <x v="0"/>
    <x v="3"/>
    <x v="3"/>
    <x v="3"/>
    <x v="3"/>
    <x v="3"/>
    <x v="0"/>
    <x v="289"/>
    <x v="285"/>
    <x v="176"/>
    <x v="226"/>
    <x v="73"/>
    <x v="286"/>
    <x v="2"/>
    <x v="0"/>
    <x v="0"/>
    <x v="0"/>
    <x v="0"/>
    <x v="8"/>
    <x v="182"/>
    <x v="0"/>
    <x v="126"/>
    <x v="3"/>
    <x v="1"/>
    <x v="0"/>
    <x v="22"/>
    <x v="0"/>
    <x v="0"/>
    <x v="161"/>
    <x v="96"/>
    <x v="3"/>
  </r>
  <r>
    <x v="18"/>
    <x v="4"/>
    <x v="4"/>
    <x v="0"/>
    <x v="4"/>
    <x v="4"/>
    <x v="4"/>
    <x v="4"/>
    <x v="4"/>
    <x v="0"/>
    <x v="290"/>
    <x v="286"/>
    <x v="89"/>
    <x v="231"/>
    <x v="12"/>
    <x v="287"/>
    <x v="2"/>
    <x v="3"/>
    <x v="0"/>
    <x v="2"/>
    <x v="0"/>
    <x v="10"/>
    <x v="183"/>
    <x v="8"/>
    <x v="73"/>
    <x v="1"/>
    <x v="1"/>
    <x v="2"/>
    <x v="2"/>
    <x v="2"/>
    <x v="1"/>
    <x v="162"/>
    <x v="1"/>
    <x v="4"/>
  </r>
  <r>
    <x v="18"/>
    <x v="13"/>
    <x v="17"/>
    <x v="0"/>
    <x v="17"/>
    <x v="4"/>
    <x v="4"/>
    <x v="4"/>
    <x v="4"/>
    <x v="0"/>
    <x v="291"/>
    <x v="287"/>
    <x v="2"/>
    <x v="232"/>
    <x v="20"/>
    <x v="34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18"/>
    <x v="5"/>
    <x v="5"/>
    <x v="0"/>
    <x v="5"/>
    <x v="4"/>
    <x v="4"/>
    <x v="4"/>
    <x v="4"/>
    <x v="0"/>
    <x v="292"/>
    <x v="288"/>
    <x v="16"/>
    <x v="233"/>
    <x v="44"/>
    <x v="288"/>
    <x v="0"/>
    <x v="0"/>
    <x v="0"/>
    <x v="2"/>
    <x v="0"/>
    <x v="4"/>
    <x v="184"/>
    <x v="1"/>
    <x v="1"/>
    <x v="1"/>
    <x v="1"/>
    <x v="1"/>
    <x v="1"/>
    <x v="1"/>
    <x v="1"/>
    <x v="1"/>
    <x v="1"/>
    <x v="5"/>
  </r>
  <r>
    <x v="18"/>
    <x v="6"/>
    <x v="6"/>
    <x v="0"/>
    <x v="6"/>
    <x v="5"/>
    <x v="5"/>
    <x v="5"/>
    <x v="5"/>
    <x v="0"/>
    <x v="293"/>
    <x v="289"/>
    <x v="134"/>
    <x v="15"/>
    <x v="46"/>
    <x v="289"/>
    <x v="1"/>
    <x v="1"/>
    <x v="0"/>
    <x v="0"/>
    <x v="0"/>
    <x v="0"/>
    <x v="185"/>
    <x v="4"/>
    <x v="91"/>
    <x v="2"/>
    <x v="1"/>
    <x v="1"/>
    <x v="1"/>
    <x v="1"/>
    <x v="1"/>
    <x v="1"/>
    <x v="1"/>
    <x v="6"/>
  </r>
  <r>
    <x v="18"/>
    <x v="7"/>
    <x v="7"/>
    <x v="0"/>
    <x v="7"/>
    <x v="6"/>
    <x v="6"/>
    <x v="6"/>
    <x v="6"/>
    <x v="0"/>
    <x v="294"/>
    <x v="290"/>
    <x v="177"/>
    <x v="234"/>
    <x v="35"/>
    <x v="290"/>
    <x v="2"/>
    <x v="1"/>
    <x v="0"/>
    <x v="0"/>
    <x v="0"/>
    <x v="4"/>
    <x v="106"/>
    <x v="1"/>
    <x v="1"/>
    <x v="2"/>
    <x v="1"/>
    <x v="1"/>
    <x v="1"/>
    <x v="1"/>
    <x v="1"/>
    <x v="1"/>
    <x v="1"/>
    <x v="7"/>
  </r>
  <r>
    <x v="18"/>
    <x v="9"/>
    <x v="10"/>
    <x v="0"/>
    <x v="10"/>
    <x v="9"/>
    <x v="9"/>
    <x v="9"/>
    <x v="9"/>
    <x v="0"/>
    <x v="295"/>
    <x v="114"/>
    <x v="26"/>
    <x v="99"/>
    <x v="33"/>
    <x v="291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18"/>
    <x v="10"/>
    <x v="12"/>
    <x v="0"/>
    <x v="12"/>
    <x v="11"/>
    <x v="11"/>
    <x v="11"/>
    <x v="11"/>
    <x v="0"/>
    <x v="296"/>
    <x v="291"/>
    <x v="15"/>
    <x v="203"/>
    <x v="19"/>
    <x v="292"/>
    <x v="1"/>
    <x v="0"/>
    <x v="0"/>
    <x v="0"/>
    <x v="0"/>
    <x v="4"/>
    <x v="186"/>
    <x v="4"/>
    <x v="127"/>
    <x v="1"/>
    <x v="1"/>
    <x v="4"/>
    <x v="4"/>
    <x v="4"/>
    <x v="1"/>
    <x v="163"/>
    <x v="1"/>
    <x v="12"/>
  </r>
  <r>
    <x v="18"/>
    <x v="11"/>
    <x v="13"/>
    <x v="0"/>
    <x v="13"/>
    <x v="12"/>
    <x v="12"/>
    <x v="12"/>
    <x v="12"/>
    <x v="0"/>
    <x v="297"/>
    <x v="161"/>
    <x v="30"/>
    <x v="188"/>
    <x v="6"/>
    <x v="293"/>
    <x v="1"/>
    <x v="1"/>
    <x v="0"/>
    <x v="0"/>
    <x v="0"/>
    <x v="0"/>
    <x v="187"/>
    <x v="1"/>
    <x v="1"/>
    <x v="1"/>
    <x v="1"/>
    <x v="1"/>
    <x v="1"/>
    <x v="1"/>
    <x v="1"/>
    <x v="1"/>
    <x v="1"/>
    <x v="13"/>
  </r>
  <r>
    <x v="18"/>
    <x v="12"/>
    <x v="14"/>
    <x v="0"/>
    <x v="14"/>
    <x v="13"/>
    <x v="13"/>
    <x v="13"/>
    <x v="13"/>
    <x v="0"/>
    <x v="298"/>
    <x v="292"/>
    <x v="166"/>
    <x v="235"/>
    <x v="35"/>
    <x v="294"/>
    <x v="1"/>
    <x v="0"/>
    <x v="2"/>
    <x v="0"/>
    <x v="0"/>
    <x v="5"/>
    <x v="3"/>
    <x v="1"/>
    <x v="1"/>
    <x v="1"/>
    <x v="1"/>
    <x v="4"/>
    <x v="4"/>
    <x v="4"/>
    <x v="4"/>
    <x v="164"/>
    <x v="97"/>
    <x v="14"/>
  </r>
  <r>
    <x v="18"/>
    <x v="12"/>
    <x v="15"/>
    <x v="0"/>
    <x v="15"/>
    <x v="14"/>
    <x v="14"/>
    <x v="14"/>
    <x v="14"/>
    <x v="0"/>
    <x v="299"/>
    <x v="130"/>
    <x v="145"/>
    <x v="236"/>
    <x v="18"/>
    <x v="295"/>
    <x v="1"/>
    <x v="3"/>
    <x v="0"/>
    <x v="0"/>
    <x v="0"/>
    <x v="8"/>
    <x v="188"/>
    <x v="1"/>
    <x v="1"/>
    <x v="1"/>
    <x v="1"/>
    <x v="1"/>
    <x v="1"/>
    <x v="1"/>
    <x v="1"/>
    <x v="1"/>
    <x v="1"/>
    <x v="15"/>
  </r>
  <r>
    <x v="18"/>
    <x v="14"/>
    <x v="18"/>
    <x v="0"/>
    <x v="18"/>
    <x v="16"/>
    <x v="16"/>
    <x v="16"/>
    <x v="16"/>
    <x v="0"/>
    <x v="300"/>
    <x v="293"/>
    <x v="112"/>
    <x v="237"/>
    <x v="81"/>
    <x v="296"/>
    <x v="1"/>
    <x v="1"/>
    <x v="1"/>
    <x v="0"/>
    <x v="0"/>
    <x v="4"/>
    <x v="189"/>
    <x v="4"/>
    <x v="17"/>
    <x v="1"/>
    <x v="0"/>
    <x v="4"/>
    <x v="12"/>
    <x v="4"/>
    <x v="4"/>
    <x v="165"/>
    <x v="98"/>
    <x v="17"/>
  </r>
  <r>
    <x v="18"/>
    <x v="16"/>
    <x v="20"/>
    <x v="0"/>
    <x v="20"/>
    <x v="18"/>
    <x v="18"/>
    <x v="18"/>
    <x v="18"/>
    <x v="0"/>
    <x v="301"/>
    <x v="294"/>
    <x v="29"/>
    <x v="238"/>
    <x v="41"/>
    <x v="297"/>
    <x v="1"/>
    <x v="1"/>
    <x v="0"/>
    <x v="0"/>
    <x v="0"/>
    <x v="0"/>
    <x v="190"/>
    <x v="1"/>
    <x v="1"/>
    <x v="1"/>
    <x v="1"/>
    <x v="1"/>
    <x v="1"/>
    <x v="1"/>
    <x v="1"/>
    <x v="1"/>
    <x v="1"/>
    <x v="19"/>
  </r>
  <r>
    <x v="18"/>
    <x v="17"/>
    <x v="21"/>
    <x v="0"/>
    <x v="21"/>
    <x v="19"/>
    <x v="19"/>
    <x v="19"/>
    <x v="19"/>
    <x v="0"/>
    <x v="302"/>
    <x v="295"/>
    <x v="152"/>
    <x v="83"/>
    <x v="38"/>
    <x v="298"/>
    <x v="1"/>
    <x v="0"/>
    <x v="0"/>
    <x v="0"/>
    <x v="0"/>
    <x v="4"/>
    <x v="191"/>
    <x v="1"/>
    <x v="1"/>
    <x v="0"/>
    <x v="0"/>
    <x v="1"/>
    <x v="1"/>
    <x v="1"/>
    <x v="1"/>
    <x v="1"/>
    <x v="1"/>
    <x v="20"/>
  </r>
  <r>
    <x v="19"/>
    <x v="1"/>
    <x v="1"/>
    <x v="0"/>
    <x v="1"/>
    <x v="1"/>
    <x v="1"/>
    <x v="1"/>
    <x v="1"/>
    <x v="0"/>
    <x v="303"/>
    <x v="296"/>
    <x v="178"/>
    <x v="239"/>
    <x v="83"/>
    <x v="299"/>
    <x v="0"/>
    <x v="1"/>
    <x v="0"/>
    <x v="0"/>
    <x v="0"/>
    <x v="1"/>
    <x v="1"/>
    <x v="7"/>
    <x v="128"/>
    <x v="1"/>
    <x v="0"/>
    <x v="11"/>
    <x v="0"/>
    <x v="10"/>
    <x v="0"/>
    <x v="115"/>
    <x v="99"/>
    <x v="1"/>
  </r>
  <r>
    <x v="19"/>
    <x v="2"/>
    <x v="2"/>
    <x v="0"/>
    <x v="2"/>
    <x v="2"/>
    <x v="2"/>
    <x v="2"/>
    <x v="2"/>
    <x v="0"/>
    <x v="304"/>
    <x v="297"/>
    <x v="179"/>
    <x v="171"/>
    <x v="73"/>
    <x v="300"/>
    <x v="1"/>
    <x v="1"/>
    <x v="0"/>
    <x v="3"/>
    <x v="0"/>
    <x v="5"/>
    <x v="192"/>
    <x v="8"/>
    <x v="42"/>
    <x v="1"/>
    <x v="1"/>
    <x v="2"/>
    <x v="2"/>
    <x v="2"/>
    <x v="1"/>
    <x v="166"/>
    <x v="1"/>
    <x v="2"/>
  </r>
  <r>
    <x v="19"/>
    <x v="3"/>
    <x v="3"/>
    <x v="0"/>
    <x v="3"/>
    <x v="3"/>
    <x v="3"/>
    <x v="3"/>
    <x v="3"/>
    <x v="0"/>
    <x v="305"/>
    <x v="298"/>
    <x v="180"/>
    <x v="240"/>
    <x v="73"/>
    <x v="179"/>
    <x v="2"/>
    <x v="6"/>
    <x v="1"/>
    <x v="2"/>
    <x v="1"/>
    <x v="13"/>
    <x v="193"/>
    <x v="6"/>
    <x v="129"/>
    <x v="0"/>
    <x v="0"/>
    <x v="5"/>
    <x v="23"/>
    <x v="5"/>
    <x v="0"/>
    <x v="167"/>
    <x v="100"/>
    <x v="3"/>
  </r>
  <r>
    <x v="19"/>
    <x v="4"/>
    <x v="4"/>
    <x v="0"/>
    <x v="4"/>
    <x v="4"/>
    <x v="4"/>
    <x v="4"/>
    <x v="4"/>
    <x v="0"/>
    <x v="306"/>
    <x v="132"/>
    <x v="124"/>
    <x v="138"/>
    <x v="20"/>
    <x v="301"/>
    <x v="0"/>
    <x v="1"/>
    <x v="0"/>
    <x v="0"/>
    <x v="0"/>
    <x v="1"/>
    <x v="1"/>
    <x v="4"/>
    <x v="122"/>
    <x v="1"/>
    <x v="1"/>
    <x v="4"/>
    <x v="4"/>
    <x v="4"/>
    <x v="1"/>
    <x v="66"/>
    <x v="1"/>
    <x v="4"/>
  </r>
  <r>
    <x v="19"/>
    <x v="13"/>
    <x v="17"/>
    <x v="0"/>
    <x v="17"/>
    <x v="4"/>
    <x v="4"/>
    <x v="4"/>
    <x v="4"/>
    <x v="0"/>
    <x v="307"/>
    <x v="299"/>
    <x v="7"/>
    <x v="220"/>
    <x v="19"/>
    <x v="302"/>
    <x v="0"/>
    <x v="1"/>
    <x v="0"/>
    <x v="0"/>
    <x v="0"/>
    <x v="1"/>
    <x v="1"/>
    <x v="4"/>
    <x v="130"/>
    <x v="1"/>
    <x v="1"/>
    <x v="4"/>
    <x v="4"/>
    <x v="4"/>
    <x v="1"/>
    <x v="168"/>
    <x v="1"/>
    <x v="16"/>
  </r>
  <r>
    <x v="19"/>
    <x v="5"/>
    <x v="5"/>
    <x v="0"/>
    <x v="5"/>
    <x v="4"/>
    <x v="4"/>
    <x v="4"/>
    <x v="4"/>
    <x v="0"/>
    <x v="308"/>
    <x v="300"/>
    <x v="170"/>
    <x v="241"/>
    <x v="61"/>
    <x v="303"/>
    <x v="0"/>
    <x v="1"/>
    <x v="0"/>
    <x v="0"/>
    <x v="0"/>
    <x v="1"/>
    <x v="1"/>
    <x v="1"/>
    <x v="1"/>
    <x v="2"/>
    <x v="1"/>
    <x v="1"/>
    <x v="1"/>
    <x v="1"/>
    <x v="1"/>
    <x v="1"/>
    <x v="1"/>
    <x v="5"/>
  </r>
  <r>
    <x v="19"/>
    <x v="6"/>
    <x v="6"/>
    <x v="0"/>
    <x v="6"/>
    <x v="5"/>
    <x v="5"/>
    <x v="5"/>
    <x v="5"/>
    <x v="0"/>
    <x v="309"/>
    <x v="301"/>
    <x v="181"/>
    <x v="238"/>
    <x v="58"/>
    <x v="304"/>
    <x v="3"/>
    <x v="1"/>
    <x v="0"/>
    <x v="4"/>
    <x v="0"/>
    <x v="7"/>
    <x v="194"/>
    <x v="8"/>
    <x v="105"/>
    <x v="1"/>
    <x v="1"/>
    <x v="7"/>
    <x v="12"/>
    <x v="9"/>
    <x v="4"/>
    <x v="169"/>
    <x v="101"/>
    <x v="6"/>
  </r>
  <r>
    <x v="19"/>
    <x v="7"/>
    <x v="7"/>
    <x v="0"/>
    <x v="7"/>
    <x v="6"/>
    <x v="6"/>
    <x v="6"/>
    <x v="6"/>
    <x v="0"/>
    <x v="310"/>
    <x v="302"/>
    <x v="96"/>
    <x v="242"/>
    <x v="41"/>
    <x v="305"/>
    <x v="1"/>
    <x v="1"/>
    <x v="0"/>
    <x v="0"/>
    <x v="0"/>
    <x v="0"/>
    <x v="195"/>
    <x v="4"/>
    <x v="80"/>
    <x v="4"/>
    <x v="6"/>
    <x v="4"/>
    <x v="4"/>
    <x v="4"/>
    <x v="1"/>
    <x v="170"/>
    <x v="1"/>
    <x v="7"/>
  </r>
  <r>
    <x v="19"/>
    <x v="9"/>
    <x v="10"/>
    <x v="0"/>
    <x v="10"/>
    <x v="9"/>
    <x v="9"/>
    <x v="9"/>
    <x v="9"/>
    <x v="0"/>
    <x v="311"/>
    <x v="303"/>
    <x v="182"/>
    <x v="243"/>
    <x v="9"/>
    <x v="306"/>
    <x v="1"/>
    <x v="0"/>
    <x v="0"/>
    <x v="0"/>
    <x v="0"/>
    <x v="4"/>
    <x v="196"/>
    <x v="1"/>
    <x v="1"/>
    <x v="2"/>
    <x v="0"/>
    <x v="4"/>
    <x v="15"/>
    <x v="4"/>
    <x v="4"/>
    <x v="171"/>
    <x v="102"/>
    <x v="10"/>
  </r>
  <r>
    <x v="19"/>
    <x v="10"/>
    <x v="12"/>
    <x v="0"/>
    <x v="12"/>
    <x v="11"/>
    <x v="11"/>
    <x v="11"/>
    <x v="11"/>
    <x v="0"/>
    <x v="166"/>
    <x v="304"/>
    <x v="98"/>
    <x v="203"/>
    <x v="72"/>
    <x v="248"/>
    <x v="0"/>
    <x v="1"/>
    <x v="0"/>
    <x v="4"/>
    <x v="0"/>
    <x v="4"/>
    <x v="197"/>
    <x v="4"/>
    <x v="131"/>
    <x v="1"/>
    <x v="1"/>
    <x v="4"/>
    <x v="2"/>
    <x v="4"/>
    <x v="4"/>
    <x v="87"/>
    <x v="103"/>
    <x v="12"/>
  </r>
  <r>
    <x v="19"/>
    <x v="11"/>
    <x v="13"/>
    <x v="0"/>
    <x v="13"/>
    <x v="12"/>
    <x v="12"/>
    <x v="12"/>
    <x v="12"/>
    <x v="0"/>
    <x v="312"/>
    <x v="305"/>
    <x v="42"/>
    <x v="244"/>
    <x v="6"/>
    <x v="307"/>
    <x v="1"/>
    <x v="1"/>
    <x v="1"/>
    <x v="0"/>
    <x v="1"/>
    <x v="8"/>
    <x v="198"/>
    <x v="1"/>
    <x v="1"/>
    <x v="1"/>
    <x v="1"/>
    <x v="1"/>
    <x v="1"/>
    <x v="1"/>
    <x v="1"/>
    <x v="1"/>
    <x v="1"/>
    <x v="13"/>
  </r>
  <r>
    <x v="19"/>
    <x v="12"/>
    <x v="14"/>
    <x v="0"/>
    <x v="14"/>
    <x v="13"/>
    <x v="13"/>
    <x v="13"/>
    <x v="13"/>
    <x v="0"/>
    <x v="313"/>
    <x v="306"/>
    <x v="183"/>
    <x v="245"/>
    <x v="54"/>
    <x v="308"/>
    <x v="1"/>
    <x v="1"/>
    <x v="2"/>
    <x v="2"/>
    <x v="0"/>
    <x v="5"/>
    <x v="199"/>
    <x v="2"/>
    <x v="89"/>
    <x v="1"/>
    <x v="1"/>
    <x v="7"/>
    <x v="15"/>
    <x v="9"/>
    <x v="1"/>
    <x v="172"/>
    <x v="1"/>
    <x v="14"/>
  </r>
  <r>
    <x v="19"/>
    <x v="12"/>
    <x v="15"/>
    <x v="0"/>
    <x v="15"/>
    <x v="14"/>
    <x v="14"/>
    <x v="14"/>
    <x v="14"/>
    <x v="0"/>
    <x v="314"/>
    <x v="307"/>
    <x v="177"/>
    <x v="246"/>
    <x v="70"/>
    <x v="309"/>
    <x v="1"/>
    <x v="1"/>
    <x v="0"/>
    <x v="2"/>
    <x v="0"/>
    <x v="4"/>
    <x v="200"/>
    <x v="1"/>
    <x v="1"/>
    <x v="1"/>
    <x v="1"/>
    <x v="4"/>
    <x v="4"/>
    <x v="4"/>
    <x v="4"/>
    <x v="173"/>
    <x v="104"/>
    <x v="15"/>
  </r>
  <r>
    <x v="19"/>
    <x v="14"/>
    <x v="18"/>
    <x v="0"/>
    <x v="18"/>
    <x v="16"/>
    <x v="16"/>
    <x v="16"/>
    <x v="16"/>
    <x v="0"/>
    <x v="315"/>
    <x v="308"/>
    <x v="45"/>
    <x v="247"/>
    <x v="81"/>
    <x v="310"/>
    <x v="0"/>
    <x v="1"/>
    <x v="0"/>
    <x v="2"/>
    <x v="0"/>
    <x v="0"/>
    <x v="201"/>
    <x v="10"/>
    <x v="121"/>
    <x v="1"/>
    <x v="1"/>
    <x v="15"/>
    <x v="0"/>
    <x v="13"/>
    <x v="4"/>
    <x v="174"/>
    <x v="105"/>
    <x v="17"/>
  </r>
  <r>
    <x v="19"/>
    <x v="16"/>
    <x v="20"/>
    <x v="0"/>
    <x v="20"/>
    <x v="18"/>
    <x v="18"/>
    <x v="18"/>
    <x v="18"/>
    <x v="0"/>
    <x v="316"/>
    <x v="309"/>
    <x v="184"/>
    <x v="248"/>
    <x v="17"/>
    <x v="311"/>
    <x v="0"/>
    <x v="1"/>
    <x v="1"/>
    <x v="0"/>
    <x v="0"/>
    <x v="0"/>
    <x v="202"/>
    <x v="4"/>
    <x v="132"/>
    <x v="1"/>
    <x v="1"/>
    <x v="4"/>
    <x v="4"/>
    <x v="4"/>
    <x v="1"/>
    <x v="175"/>
    <x v="1"/>
    <x v="19"/>
  </r>
  <r>
    <x v="19"/>
    <x v="17"/>
    <x v="21"/>
    <x v="0"/>
    <x v="21"/>
    <x v="19"/>
    <x v="19"/>
    <x v="19"/>
    <x v="19"/>
    <x v="0"/>
    <x v="317"/>
    <x v="310"/>
    <x v="185"/>
    <x v="187"/>
    <x v="65"/>
    <x v="312"/>
    <x v="0"/>
    <x v="1"/>
    <x v="0"/>
    <x v="0"/>
    <x v="0"/>
    <x v="1"/>
    <x v="1"/>
    <x v="1"/>
    <x v="1"/>
    <x v="1"/>
    <x v="0"/>
    <x v="1"/>
    <x v="1"/>
    <x v="1"/>
    <x v="1"/>
    <x v="1"/>
    <x v="1"/>
    <x v="20"/>
  </r>
  <r>
    <x v="20"/>
    <x v="1"/>
    <x v="1"/>
    <x v="0"/>
    <x v="1"/>
    <x v="1"/>
    <x v="1"/>
    <x v="1"/>
    <x v="1"/>
    <x v="0"/>
    <x v="318"/>
    <x v="311"/>
    <x v="186"/>
    <x v="206"/>
    <x v="84"/>
    <x v="313"/>
    <x v="0"/>
    <x v="0"/>
    <x v="0"/>
    <x v="4"/>
    <x v="0"/>
    <x v="8"/>
    <x v="203"/>
    <x v="0"/>
    <x v="133"/>
    <x v="1"/>
    <x v="1"/>
    <x v="15"/>
    <x v="30"/>
    <x v="13"/>
    <x v="7"/>
    <x v="176"/>
    <x v="106"/>
    <x v="1"/>
  </r>
  <r>
    <x v="20"/>
    <x v="2"/>
    <x v="2"/>
    <x v="0"/>
    <x v="2"/>
    <x v="2"/>
    <x v="2"/>
    <x v="2"/>
    <x v="2"/>
    <x v="0"/>
    <x v="319"/>
    <x v="312"/>
    <x v="187"/>
    <x v="68"/>
    <x v="38"/>
    <x v="314"/>
    <x v="0"/>
    <x v="2"/>
    <x v="1"/>
    <x v="2"/>
    <x v="0"/>
    <x v="10"/>
    <x v="204"/>
    <x v="8"/>
    <x v="39"/>
    <x v="2"/>
    <x v="0"/>
    <x v="2"/>
    <x v="2"/>
    <x v="2"/>
    <x v="1"/>
    <x v="177"/>
    <x v="1"/>
    <x v="2"/>
  </r>
  <r>
    <x v="20"/>
    <x v="3"/>
    <x v="3"/>
    <x v="0"/>
    <x v="3"/>
    <x v="3"/>
    <x v="3"/>
    <x v="3"/>
    <x v="3"/>
    <x v="0"/>
    <x v="320"/>
    <x v="313"/>
    <x v="188"/>
    <x v="249"/>
    <x v="38"/>
    <x v="315"/>
    <x v="2"/>
    <x v="7"/>
    <x v="1"/>
    <x v="4"/>
    <x v="0"/>
    <x v="15"/>
    <x v="205"/>
    <x v="10"/>
    <x v="134"/>
    <x v="3"/>
    <x v="0"/>
    <x v="8"/>
    <x v="0"/>
    <x v="15"/>
    <x v="4"/>
    <x v="178"/>
    <x v="107"/>
    <x v="3"/>
  </r>
  <r>
    <x v="20"/>
    <x v="4"/>
    <x v="4"/>
    <x v="0"/>
    <x v="4"/>
    <x v="4"/>
    <x v="4"/>
    <x v="4"/>
    <x v="4"/>
    <x v="0"/>
    <x v="321"/>
    <x v="314"/>
    <x v="38"/>
    <x v="250"/>
    <x v="38"/>
    <x v="316"/>
    <x v="0"/>
    <x v="1"/>
    <x v="0"/>
    <x v="0"/>
    <x v="0"/>
    <x v="1"/>
    <x v="1"/>
    <x v="4"/>
    <x v="19"/>
    <x v="1"/>
    <x v="1"/>
    <x v="4"/>
    <x v="4"/>
    <x v="4"/>
    <x v="1"/>
    <x v="179"/>
    <x v="1"/>
    <x v="4"/>
  </r>
  <r>
    <x v="20"/>
    <x v="13"/>
    <x v="17"/>
    <x v="0"/>
    <x v="17"/>
    <x v="4"/>
    <x v="4"/>
    <x v="4"/>
    <x v="4"/>
    <x v="0"/>
    <x v="7"/>
    <x v="242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0"/>
    <x v="5"/>
    <x v="5"/>
    <x v="0"/>
    <x v="5"/>
    <x v="4"/>
    <x v="4"/>
    <x v="4"/>
    <x v="4"/>
    <x v="0"/>
    <x v="322"/>
    <x v="315"/>
    <x v="3"/>
    <x v="251"/>
    <x v="14"/>
    <x v="317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0"/>
    <x v="6"/>
    <x v="6"/>
    <x v="0"/>
    <x v="6"/>
    <x v="5"/>
    <x v="5"/>
    <x v="5"/>
    <x v="5"/>
    <x v="0"/>
    <x v="323"/>
    <x v="316"/>
    <x v="122"/>
    <x v="252"/>
    <x v="24"/>
    <x v="318"/>
    <x v="0"/>
    <x v="1"/>
    <x v="2"/>
    <x v="2"/>
    <x v="0"/>
    <x v="8"/>
    <x v="206"/>
    <x v="1"/>
    <x v="1"/>
    <x v="2"/>
    <x v="1"/>
    <x v="4"/>
    <x v="4"/>
    <x v="4"/>
    <x v="4"/>
    <x v="180"/>
    <x v="108"/>
    <x v="6"/>
  </r>
  <r>
    <x v="20"/>
    <x v="7"/>
    <x v="7"/>
    <x v="0"/>
    <x v="7"/>
    <x v="6"/>
    <x v="6"/>
    <x v="6"/>
    <x v="6"/>
    <x v="0"/>
    <x v="324"/>
    <x v="317"/>
    <x v="26"/>
    <x v="3"/>
    <x v="62"/>
    <x v="319"/>
    <x v="2"/>
    <x v="1"/>
    <x v="1"/>
    <x v="0"/>
    <x v="0"/>
    <x v="8"/>
    <x v="207"/>
    <x v="1"/>
    <x v="1"/>
    <x v="5"/>
    <x v="1"/>
    <x v="1"/>
    <x v="1"/>
    <x v="1"/>
    <x v="1"/>
    <x v="1"/>
    <x v="1"/>
    <x v="7"/>
  </r>
  <r>
    <x v="20"/>
    <x v="9"/>
    <x v="10"/>
    <x v="0"/>
    <x v="10"/>
    <x v="9"/>
    <x v="9"/>
    <x v="9"/>
    <x v="9"/>
    <x v="0"/>
    <x v="325"/>
    <x v="316"/>
    <x v="151"/>
    <x v="253"/>
    <x v="62"/>
    <x v="320"/>
    <x v="2"/>
    <x v="0"/>
    <x v="0"/>
    <x v="0"/>
    <x v="0"/>
    <x v="8"/>
    <x v="208"/>
    <x v="4"/>
    <x v="2"/>
    <x v="0"/>
    <x v="1"/>
    <x v="4"/>
    <x v="2"/>
    <x v="4"/>
    <x v="4"/>
    <x v="181"/>
    <x v="109"/>
    <x v="10"/>
  </r>
  <r>
    <x v="20"/>
    <x v="10"/>
    <x v="12"/>
    <x v="0"/>
    <x v="12"/>
    <x v="11"/>
    <x v="11"/>
    <x v="11"/>
    <x v="11"/>
    <x v="0"/>
    <x v="326"/>
    <x v="318"/>
    <x v="184"/>
    <x v="254"/>
    <x v="51"/>
    <x v="321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20"/>
    <x v="11"/>
    <x v="13"/>
    <x v="0"/>
    <x v="13"/>
    <x v="12"/>
    <x v="12"/>
    <x v="12"/>
    <x v="12"/>
    <x v="0"/>
    <x v="327"/>
    <x v="319"/>
    <x v="41"/>
    <x v="255"/>
    <x v="46"/>
    <x v="322"/>
    <x v="1"/>
    <x v="1"/>
    <x v="0"/>
    <x v="2"/>
    <x v="0"/>
    <x v="4"/>
    <x v="209"/>
    <x v="1"/>
    <x v="1"/>
    <x v="1"/>
    <x v="1"/>
    <x v="1"/>
    <x v="1"/>
    <x v="1"/>
    <x v="1"/>
    <x v="1"/>
    <x v="1"/>
    <x v="13"/>
  </r>
  <r>
    <x v="20"/>
    <x v="12"/>
    <x v="14"/>
    <x v="0"/>
    <x v="14"/>
    <x v="13"/>
    <x v="13"/>
    <x v="13"/>
    <x v="13"/>
    <x v="0"/>
    <x v="328"/>
    <x v="320"/>
    <x v="189"/>
    <x v="256"/>
    <x v="23"/>
    <x v="323"/>
    <x v="3"/>
    <x v="2"/>
    <x v="2"/>
    <x v="0"/>
    <x v="1"/>
    <x v="13"/>
    <x v="210"/>
    <x v="2"/>
    <x v="46"/>
    <x v="1"/>
    <x v="3"/>
    <x v="7"/>
    <x v="15"/>
    <x v="9"/>
    <x v="1"/>
    <x v="182"/>
    <x v="1"/>
    <x v="14"/>
  </r>
  <r>
    <x v="20"/>
    <x v="12"/>
    <x v="15"/>
    <x v="0"/>
    <x v="15"/>
    <x v="14"/>
    <x v="14"/>
    <x v="14"/>
    <x v="14"/>
    <x v="0"/>
    <x v="329"/>
    <x v="321"/>
    <x v="96"/>
    <x v="257"/>
    <x v="40"/>
    <x v="324"/>
    <x v="5"/>
    <x v="1"/>
    <x v="1"/>
    <x v="2"/>
    <x v="0"/>
    <x v="3"/>
    <x v="211"/>
    <x v="1"/>
    <x v="1"/>
    <x v="2"/>
    <x v="1"/>
    <x v="1"/>
    <x v="1"/>
    <x v="1"/>
    <x v="1"/>
    <x v="1"/>
    <x v="1"/>
    <x v="15"/>
  </r>
  <r>
    <x v="20"/>
    <x v="14"/>
    <x v="18"/>
    <x v="0"/>
    <x v="18"/>
    <x v="16"/>
    <x v="16"/>
    <x v="16"/>
    <x v="16"/>
    <x v="0"/>
    <x v="330"/>
    <x v="322"/>
    <x v="190"/>
    <x v="258"/>
    <x v="24"/>
    <x v="325"/>
    <x v="2"/>
    <x v="0"/>
    <x v="0"/>
    <x v="2"/>
    <x v="1"/>
    <x v="10"/>
    <x v="212"/>
    <x v="2"/>
    <x v="135"/>
    <x v="2"/>
    <x v="1"/>
    <x v="11"/>
    <x v="18"/>
    <x v="10"/>
    <x v="7"/>
    <x v="183"/>
    <x v="110"/>
    <x v="17"/>
  </r>
  <r>
    <x v="20"/>
    <x v="16"/>
    <x v="20"/>
    <x v="0"/>
    <x v="20"/>
    <x v="18"/>
    <x v="18"/>
    <x v="18"/>
    <x v="18"/>
    <x v="0"/>
    <x v="331"/>
    <x v="145"/>
    <x v="41"/>
    <x v="259"/>
    <x v="54"/>
    <x v="326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0"/>
    <x v="17"/>
    <x v="21"/>
    <x v="0"/>
    <x v="21"/>
    <x v="19"/>
    <x v="19"/>
    <x v="19"/>
    <x v="19"/>
    <x v="0"/>
    <x v="332"/>
    <x v="323"/>
    <x v="191"/>
    <x v="142"/>
    <x v="65"/>
    <x v="327"/>
    <x v="1"/>
    <x v="1"/>
    <x v="0"/>
    <x v="2"/>
    <x v="2"/>
    <x v="5"/>
    <x v="213"/>
    <x v="8"/>
    <x v="60"/>
    <x v="0"/>
    <x v="3"/>
    <x v="2"/>
    <x v="2"/>
    <x v="2"/>
    <x v="1"/>
    <x v="184"/>
    <x v="1"/>
    <x v="20"/>
  </r>
  <r>
    <x v="21"/>
    <x v="1"/>
    <x v="1"/>
    <x v="0"/>
    <x v="1"/>
    <x v="1"/>
    <x v="1"/>
    <x v="1"/>
    <x v="1"/>
    <x v="0"/>
    <x v="333"/>
    <x v="324"/>
    <x v="149"/>
    <x v="260"/>
    <x v="79"/>
    <x v="328"/>
    <x v="2"/>
    <x v="0"/>
    <x v="0"/>
    <x v="4"/>
    <x v="0"/>
    <x v="10"/>
    <x v="214"/>
    <x v="8"/>
    <x v="86"/>
    <x v="1"/>
    <x v="1"/>
    <x v="2"/>
    <x v="13"/>
    <x v="2"/>
    <x v="4"/>
    <x v="185"/>
    <x v="111"/>
    <x v="1"/>
  </r>
  <r>
    <x v="21"/>
    <x v="2"/>
    <x v="2"/>
    <x v="0"/>
    <x v="2"/>
    <x v="2"/>
    <x v="2"/>
    <x v="2"/>
    <x v="2"/>
    <x v="0"/>
    <x v="334"/>
    <x v="325"/>
    <x v="129"/>
    <x v="160"/>
    <x v="38"/>
    <x v="329"/>
    <x v="1"/>
    <x v="0"/>
    <x v="1"/>
    <x v="0"/>
    <x v="0"/>
    <x v="8"/>
    <x v="215"/>
    <x v="1"/>
    <x v="1"/>
    <x v="1"/>
    <x v="1"/>
    <x v="1"/>
    <x v="1"/>
    <x v="1"/>
    <x v="1"/>
    <x v="1"/>
    <x v="1"/>
    <x v="2"/>
  </r>
  <r>
    <x v="21"/>
    <x v="18"/>
    <x v="22"/>
    <x v="0"/>
    <x v="22"/>
    <x v="20"/>
    <x v="20"/>
    <x v="20"/>
    <x v="20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1"/>
  </r>
  <r>
    <x v="21"/>
    <x v="3"/>
    <x v="3"/>
    <x v="0"/>
    <x v="3"/>
    <x v="3"/>
    <x v="3"/>
    <x v="3"/>
    <x v="3"/>
    <x v="0"/>
    <x v="335"/>
    <x v="326"/>
    <x v="192"/>
    <x v="261"/>
    <x v="26"/>
    <x v="330"/>
    <x v="0"/>
    <x v="5"/>
    <x v="0"/>
    <x v="3"/>
    <x v="0"/>
    <x v="2"/>
    <x v="216"/>
    <x v="5"/>
    <x v="136"/>
    <x v="0"/>
    <x v="2"/>
    <x v="13"/>
    <x v="5"/>
    <x v="16"/>
    <x v="3"/>
    <x v="186"/>
    <x v="112"/>
    <x v="3"/>
  </r>
  <r>
    <x v="21"/>
    <x v="4"/>
    <x v="4"/>
    <x v="0"/>
    <x v="4"/>
    <x v="4"/>
    <x v="4"/>
    <x v="4"/>
    <x v="4"/>
    <x v="0"/>
    <x v="336"/>
    <x v="327"/>
    <x v="109"/>
    <x v="262"/>
    <x v="38"/>
    <x v="331"/>
    <x v="0"/>
    <x v="1"/>
    <x v="0"/>
    <x v="0"/>
    <x v="0"/>
    <x v="1"/>
    <x v="1"/>
    <x v="1"/>
    <x v="1"/>
    <x v="2"/>
    <x v="1"/>
    <x v="1"/>
    <x v="1"/>
    <x v="1"/>
    <x v="1"/>
    <x v="1"/>
    <x v="1"/>
    <x v="4"/>
  </r>
  <r>
    <x v="21"/>
    <x v="13"/>
    <x v="17"/>
    <x v="0"/>
    <x v="17"/>
    <x v="4"/>
    <x v="4"/>
    <x v="4"/>
    <x v="4"/>
    <x v="0"/>
    <x v="337"/>
    <x v="328"/>
    <x v="2"/>
    <x v="263"/>
    <x v="9"/>
    <x v="332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1"/>
    <x v="5"/>
    <x v="5"/>
    <x v="0"/>
    <x v="5"/>
    <x v="4"/>
    <x v="4"/>
    <x v="4"/>
    <x v="4"/>
    <x v="0"/>
    <x v="338"/>
    <x v="329"/>
    <x v="73"/>
    <x v="149"/>
    <x v="44"/>
    <x v="333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1"/>
    <x v="6"/>
    <x v="6"/>
    <x v="0"/>
    <x v="6"/>
    <x v="5"/>
    <x v="5"/>
    <x v="5"/>
    <x v="5"/>
    <x v="0"/>
    <x v="339"/>
    <x v="268"/>
    <x v="46"/>
    <x v="264"/>
    <x v="11"/>
    <x v="125"/>
    <x v="0"/>
    <x v="1"/>
    <x v="2"/>
    <x v="2"/>
    <x v="0"/>
    <x v="8"/>
    <x v="217"/>
    <x v="7"/>
    <x v="137"/>
    <x v="2"/>
    <x v="1"/>
    <x v="9"/>
    <x v="21"/>
    <x v="10"/>
    <x v="4"/>
    <x v="187"/>
    <x v="113"/>
    <x v="6"/>
  </r>
  <r>
    <x v="21"/>
    <x v="7"/>
    <x v="7"/>
    <x v="0"/>
    <x v="7"/>
    <x v="6"/>
    <x v="6"/>
    <x v="6"/>
    <x v="6"/>
    <x v="0"/>
    <x v="340"/>
    <x v="330"/>
    <x v="193"/>
    <x v="36"/>
    <x v="41"/>
    <x v="279"/>
    <x v="0"/>
    <x v="1"/>
    <x v="0"/>
    <x v="0"/>
    <x v="0"/>
    <x v="1"/>
    <x v="1"/>
    <x v="4"/>
    <x v="135"/>
    <x v="1"/>
    <x v="1"/>
    <x v="4"/>
    <x v="4"/>
    <x v="4"/>
    <x v="1"/>
    <x v="188"/>
    <x v="1"/>
    <x v="7"/>
  </r>
  <r>
    <x v="21"/>
    <x v="9"/>
    <x v="10"/>
    <x v="0"/>
    <x v="10"/>
    <x v="9"/>
    <x v="9"/>
    <x v="9"/>
    <x v="9"/>
    <x v="0"/>
    <x v="341"/>
    <x v="331"/>
    <x v="62"/>
    <x v="265"/>
    <x v="9"/>
    <x v="334"/>
    <x v="0"/>
    <x v="1"/>
    <x v="0"/>
    <x v="2"/>
    <x v="0"/>
    <x v="0"/>
    <x v="218"/>
    <x v="8"/>
    <x v="138"/>
    <x v="1"/>
    <x v="1"/>
    <x v="2"/>
    <x v="7"/>
    <x v="2"/>
    <x v="0"/>
    <x v="189"/>
    <x v="114"/>
    <x v="10"/>
  </r>
  <r>
    <x v="21"/>
    <x v="10"/>
    <x v="12"/>
    <x v="0"/>
    <x v="12"/>
    <x v="11"/>
    <x v="11"/>
    <x v="11"/>
    <x v="11"/>
    <x v="0"/>
    <x v="342"/>
    <x v="332"/>
    <x v="184"/>
    <x v="213"/>
    <x v="26"/>
    <x v="335"/>
    <x v="0"/>
    <x v="1"/>
    <x v="2"/>
    <x v="2"/>
    <x v="0"/>
    <x v="8"/>
    <x v="219"/>
    <x v="1"/>
    <x v="1"/>
    <x v="1"/>
    <x v="1"/>
    <x v="4"/>
    <x v="4"/>
    <x v="4"/>
    <x v="4"/>
    <x v="190"/>
    <x v="115"/>
    <x v="12"/>
  </r>
  <r>
    <x v="21"/>
    <x v="11"/>
    <x v="13"/>
    <x v="0"/>
    <x v="13"/>
    <x v="12"/>
    <x v="12"/>
    <x v="12"/>
    <x v="12"/>
    <x v="0"/>
    <x v="343"/>
    <x v="333"/>
    <x v="75"/>
    <x v="209"/>
    <x v="6"/>
    <x v="336"/>
    <x v="0"/>
    <x v="1"/>
    <x v="0"/>
    <x v="0"/>
    <x v="0"/>
    <x v="1"/>
    <x v="1"/>
    <x v="4"/>
    <x v="139"/>
    <x v="1"/>
    <x v="1"/>
    <x v="4"/>
    <x v="4"/>
    <x v="4"/>
    <x v="1"/>
    <x v="191"/>
    <x v="1"/>
    <x v="13"/>
  </r>
  <r>
    <x v="21"/>
    <x v="12"/>
    <x v="14"/>
    <x v="0"/>
    <x v="14"/>
    <x v="13"/>
    <x v="13"/>
    <x v="13"/>
    <x v="13"/>
    <x v="0"/>
    <x v="344"/>
    <x v="334"/>
    <x v="128"/>
    <x v="266"/>
    <x v="30"/>
    <x v="337"/>
    <x v="1"/>
    <x v="1"/>
    <x v="0"/>
    <x v="2"/>
    <x v="0"/>
    <x v="4"/>
    <x v="220"/>
    <x v="8"/>
    <x v="140"/>
    <x v="5"/>
    <x v="1"/>
    <x v="2"/>
    <x v="12"/>
    <x v="2"/>
    <x v="4"/>
    <x v="192"/>
    <x v="116"/>
    <x v="14"/>
  </r>
  <r>
    <x v="21"/>
    <x v="12"/>
    <x v="15"/>
    <x v="0"/>
    <x v="15"/>
    <x v="14"/>
    <x v="14"/>
    <x v="14"/>
    <x v="14"/>
    <x v="0"/>
    <x v="345"/>
    <x v="335"/>
    <x v="194"/>
    <x v="99"/>
    <x v="48"/>
    <x v="338"/>
    <x v="0"/>
    <x v="3"/>
    <x v="0"/>
    <x v="3"/>
    <x v="0"/>
    <x v="10"/>
    <x v="221"/>
    <x v="4"/>
    <x v="141"/>
    <x v="0"/>
    <x v="1"/>
    <x v="7"/>
    <x v="18"/>
    <x v="9"/>
    <x v="7"/>
    <x v="193"/>
    <x v="117"/>
    <x v="15"/>
  </r>
  <r>
    <x v="21"/>
    <x v="14"/>
    <x v="18"/>
    <x v="0"/>
    <x v="18"/>
    <x v="16"/>
    <x v="16"/>
    <x v="16"/>
    <x v="16"/>
    <x v="0"/>
    <x v="346"/>
    <x v="336"/>
    <x v="195"/>
    <x v="267"/>
    <x v="32"/>
    <x v="339"/>
    <x v="0"/>
    <x v="0"/>
    <x v="0"/>
    <x v="2"/>
    <x v="0"/>
    <x v="4"/>
    <x v="222"/>
    <x v="1"/>
    <x v="1"/>
    <x v="3"/>
    <x v="1"/>
    <x v="1"/>
    <x v="1"/>
    <x v="1"/>
    <x v="1"/>
    <x v="1"/>
    <x v="1"/>
    <x v="17"/>
  </r>
  <r>
    <x v="21"/>
    <x v="16"/>
    <x v="20"/>
    <x v="0"/>
    <x v="20"/>
    <x v="18"/>
    <x v="18"/>
    <x v="18"/>
    <x v="18"/>
    <x v="0"/>
    <x v="347"/>
    <x v="337"/>
    <x v="30"/>
    <x v="63"/>
    <x v="41"/>
    <x v="340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1"/>
    <x v="17"/>
    <x v="21"/>
    <x v="0"/>
    <x v="21"/>
    <x v="19"/>
    <x v="19"/>
    <x v="19"/>
    <x v="19"/>
    <x v="0"/>
    <x v="348"/>
    <x v="338"/>
    <x v="196"/>
    <x v="170"/>
    <x v="65"/>
    <x v="341"/>
    <x v="4"/>
    <x v="3"/>
    <x v="0"/>
    <x v="0"/>
    <x v="0"/>
    <x v="10"/>
    <x v="223"/>
    <x v="8"/>
    <x v="17"/>
    <x v="2"/>
    <x v="2"/>
    <x v="9"/>
    <x v="0"/>
    <x v="10"/>
    <x v="5"/>
    <x v="194"/>
    <x v="118"/>
    <x v="20"/>
  </r>
  <r>
    <x v="22"/>
    <x v="1"/>
    <x v="1"/>
    <x v="0"/>
    <x v="1"/>
    <x v="1"/>
    <x v="1"/>
    <x v="1"/>
    <x v="1"/>
    <x v="0"/>
    <x v="349"/>
    <x v="339"/>
    <x v="197"/>
    <x v="268"/>
    <x v="85"/>
    <x v="342"/>
    <x v="0"/>
    <x v="0"/>
    <x v="0"/>
    <x v="4"/>
    <x v="0"/>
    <x v="8"/>
    <x v="224"/>
    <x v="2"/>
    <x v="40"/>
    <x v="1"/>
    <x v="1"/>
    <x v="9"/>
    <x v="21"/>
    <x v="7"/>
    <x v="4"/>
    <x v="195"/>
    <x v="119"/>
    <x v="1"/>
  </r>
  <r>
    <x v="22"/>
    <x v="2"/>
    <x v="2"/>
    <x v="0"/>
    <x v="2"/>
    <x v="2"/>
    <x v="2"/>
    <x v="2"/>
    <x v="2"/>
    <x v="0"/>
    <x v="350"/>
    <x v="340"/>
    <x v="55"/>
    <x v="269"/>
    <x v="73"/>
    <x v="343"/>
    <x v="3"/>
    <x v="0"/>
    <x v="0"/>
    <x v="0"/>
    <x v="0"/>
    <x v="10"/>
    <x v="225"/>
    <x v="4"/>
    <x v="142"/>
    <x v="3"/>
    <x v="1"/>
    <x v="4"/>
    <x v="12"/>
    <x v="4"/>
    <x v="4"/>
    <x v="196"/>
    <x v="120"/>
    <x v="2"/>
  </r>
  <r>
    <x v="22"/>
    <x v="3"/>
    <x v="3"/>
    <x v="0"/>
    <x v="3"/>
    <x v="3"/>
    <x v="3"/>
    <x v="3"/>
    <x v="3"/>
    <x v="0"/>
    <x v="351"/>
    <x v="221"/>
    <x v="198"/>
    <x v="270"/>
    <x v="65"/>
    <x v="344"/>
    <x v="2"/>
    <x v="3"/>
    <x v="1"/>
    <x v="4"/>
    <x v="0"/>
    <x v="3"/>
    <x v="226"/>
    <x v="12"/>
    <x v="143"/>
    <x v="0"/>
    <x v="0"/>
    <x v="11"/>
    <x v="19"/>
    <x v="15"/>
    <x v="5"/>
    <x v="38"/>
    <x v="121"/>
    <x v="3"/>
  </r>
  <r>
    <x v="22"/>
    <x v="4"/>
    <x v="4"/>
    <x v="0"/>
    <x v="4"/>
    <x v="4"/>
    <x v="4"/>
    <x v="4"/>
    <x v="4"/>
    <x v="0"/>
    <x v="352"/>
    <x v="169"/>
    <x v="30"/>
    <x v="202"/>
    <x v="20"/>
    <x v="345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2"/>
    <x v="13"/>
    <x v="17"/>
    <x v="0"/>
    <x v="17"/>
    <x v="4"/>
    <x v="4"/>
    <x v="4"/>
    <x v="4"/>
    <x v="0"/>
    <x v="353"/>
    <x v="12"/>
    <x v="5"/>
    <x v="271"/>
    <x v="73"/>
    <x v="346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2"/>
    <x v="5"/>
    <x v="5"/>
    <x v="0"/>
    <x v="5"/>
    <x v="4"/>
    <x v="4"/>
    <x v="4"/>
    <x v="4"/>
    <x v="0"/>
    <x v="354"/>
    <x v="287"/>
    <x v="61"/>
    <x v="272"/>
    <x v="27"/>
    <x v="137"/>
    <x v="0"/>
    <x v="1"/>
    <x v="0"/>
    <x v="0"/>
    <x v="0"/>
    <x v="1"/>
    <x v="1"/>
    <x v="1"/>
    <x v="1"/>
    <x v="1"/>
    <x v="0"/>
    <x v="1"/>
    <x v="1"/>
    <x v="1"/>
    <x v="1"/>
    <x v="1"/>
    <x v="1"/>
    <x v="5"/>
  </r>
  <r>
    <x v="22"/>
    <x v="6"/>
    <x v="6"/>
    <x v="0"/>
    <x v="6"/>
    <x v="5"/>
    <x v="5"/>
    <x v="5"/>
    <x v="5"/>
    <x v="0"/>
    <x v="355"/>
    <x v="341"/>
    <x v="156"/>
    <x v="148"/>
    <x v="32"/>
    <x v="347"/>
    <x v="0"/>
    <x v="1"/>
    <x v="0"/>
    <x v="3"/>
    <x v="0"/>
    <x v="8"/>
    <x v="172"/>
    <x v="12"/>
    <x v="144"/>
    <x v="1"/>
    <x v="1"/>
    <x v="2"/>
    <x v="7"/>
    <x v="2"/>
    <x v="0"/>
    <x v="197"/>
    <x v="122"/>
    <x v="6"/>
  </r>
  <r>
    <x v="22"/>
    <x v="7"/>
    <x v="7"/>
    <x v="0"/>
    <x v="7"/>
    <x v="6"/>
    <x v="6"/>
    <x v="6"/>
    <x v="6"/>
    <x v="0"/>
    <x v="356"/>
    <x v="342"/>
    <x v="80"/>
    <x v="273"/>
    <x v="62"/>
    <x v="79"/>
    <x v="2"/>
    <x v="1"/>
    <x v="0"/>
    <x v="4"/>
    <x v="1"/>
    <x v="10"/>
    <x v="227"/>
    <x v="1"/>
    <x v="1"/>
    <x v="1"/>
    <x v="1"/>
    <x v="1"/>
    <x v="1"/>
    <x v="1"/>
    <x v="1"/>
    <x v="1"/>
    <x v="1"/>
    <x v="7"/>
  </r>
  <r>
    <x v="22"/>
    <x v="9"/>
    <x v="10"/>
    <x v="0"/>
    <x v="10"/>
    <x v="9"/>
    <x v="9"/>
    <x v="9"/>
    <x v="9"/>
    <x v="0"/>
    <x v="357"/>
    <x v="343"/>
    <x v="35"/>
    <x v="274"/>
    <x v="52"/>
    <x v="348"/>
    <x v="1"/>
    <x v="0"/>
    <x v="0"/>
    <x v="0"/>
    <x v="0"/>
    <x v="4"/>
    <x v="228"/>
    <x v="1"/>
    <x v="1"/>
    <x v="1"/>
    <x v="0"/>
    <x v="1"/>
    <x v="1"/>
    <x v="1"/>
    <x v="1"/>
    <x v="1"/>
    <x v="1"/>
    <x v="10"/>
  </r>
  <r>
    <x v="22"/>
    <x v="10"/>
    <x v="12"/>
    <x v="0"/>
    <x v="12"/>
    <x v="11"/>
    <x v="11"/>
    <x v="11"/>
    <x v="11"/>
    <x v="0"/>
    <x v="358"/>
    <x v="344"/>
    <x v="164"/>
    <x v="275"/>
    <x v="4"/>
    <x v="349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22"/>
    <x v="11"/>
    <x v="13"/>
    <x v="0"/>
    <x v="13"/>
    <x v="12"/>
    <x v="12"/>
    <x v="12"/>
    <x v="12"/>
    <x v="0"/>
    <x v="359"/>
    <x v="345"/>
    <x v="19"/>
    <x v="276"/>
    <x v="30"/>
    <x v="350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22"/>
    <x v="12"/>
    <x v="14"/>
    <x v="0"/>
    <x v="14"/>
    <x v="13"/>
    <x v="13"/>
    <x v="13"/>
    <x v="13"/>
    <x v="0"/>
    <x v="360"/>
    <x v="346"/>
    <x v="199"/>
    <x v="277"/>
    <x v="17"/>
    <x v="351"/>
    <x v="1"/>
    <x v="1"/>
    <x v="0"/>
    <x v="2"/>
    <x v="0"/>
    <x v="4"/>
    <x v="229"/>
    <x v="8"/>
    <x v="91"/>
    <x v="0"/>
    <x v="3"/>
    <x v="7"/>
    <x v="12"/>
    <x v="9"/>
    <x v="4"/>
    <x v="198"/>
    <x v="123"/>
    <x v="14"/>
  </r>
  <r>
    <x v="22"/>
    <x v="12"/>
    <x v="15"/>
    <x v="0"/>
    <x v="15"/>
    <x v="14"/>
    <x v="14"/>
    <x v="14"/>
    <x v="14"/>
    <x v="0"/>
    <x v="361"/>
    <x v="347"/>
    <x v="74"/>
    <x v="98"/>
    <x v="53"/>
    <x v="352"/>
    <x v="0"/>
    <x v="0"/>
    <x v="0"/>
    <x v="0"/>
    <x v="0"/>
    <x v="0"/>
    <x v="230"/>
    <x v="1"/>
    <x v="1"/>
    <x v="0"/>
    <x v="1"/>
    <x v="1"/>
    <x v="1"/>
    <x v="1"/>
    <x v="1"/>
    <x v="1"/>
    <x v="1"/>
    <x v="15"/>
  </r>
  <r>
    <x v="22"/>
    <x v="14"/>
    <x v="18"/>
    <x v="0"/>
    <x v="18"/>
    <x v="16"/>
    <x v="16"/>
    <x v="16"/>
    <x v="16"/>
    <x v="0"/>
    <x v="362"/>
    <x v="348"/>
    <x v="179"/>
    <x v="278"/>
    <x v="6"/>
    <x v="353"/>
    <x v="3"/>
    <x v="1"/>
    <x v="0"/>
    <x v="0"/>
    <x v="0"/>
    <x v="5"/>
    <x v="231"/>
    <x v="0"/>
    <x v="145"/>
    <x v="1"/>
    <x v="1"/>
    <x v="15"/>
    <x v="0"/>
    <x v="13"/>
    <x v="0"/>
    <x v="199"/>
    <x v="124"/>
    <x v="17"/>
  </r>
  <r>
    <x v="22"/>
    <x v="16"/>
    <x v="20"/>
    <x v="0"/>
    <x v="20"/>
    <x v="18"/>
    <x v="18"/>
    <x v="18"/>
    <x v="18"/>
    <x v="0"/>
    <x v="363"/>
    <x v="349"/>
    <x v="19"/>
    <x v="279"/>
    <x v="72"/>
    <x v="354"/>
    <x v="1"/>
    <x v="1"/>
    <x v="0"/>
    <x v="0"/>
    <x v="0"/>
    <x v="0"/>
    <x v="232"/>
    <x v="1"/>
    <x v="1"/>
    <x v="1"/>
    <x v="0"/>
    <x v="1"/>
    <x v="1"/>
    <x v="1"/>
    <x v="1"/>
    <x v="1"/>
    <x v="1"/>
    <x v="19"/>
  </r>
  <r>
    <x v="22"/>
    <x v="17"/>
    <x v="21"/>
    <x v="0"/>
    <x v="21"/>
    <x v="19"/>
    <x v="19"/>
    <x v="19"/>
    <x v="19"/>
    <x v="0"/>
    <x v="364"/>
    <x v="350"/>
    <x v="200"/>
    <x v="280"/>
    <x v="12"/>
    <x v="355"/>
    <x v="4"/>
    <x v="1"/>
    <x v="0"/>
    <x v="2"/>
    <x v="1"/>
    <x v="10"/>
    <x v="233"/>
    <x v="4"/>
    <x v="146"/>
    <x v="0"/>
    <x v="3"/>
    <x v="4"/>
    <x v="13"/>
    <x v="4"/>
    <x v="4"/>
    <x v="200"/>
    <x v="125"/>
    <x v="20"/>
  </r>
  <r>
    <x v="23"/>
    <x v="19"/>
    <x v="1"/>
    <x v="0"/>
    <x v="1"/>
    <x v="1"/>
    <x v="1"/>
    <x v="1"/>
    <x v="1"/>
    <x v="0"/>
    <x v="365"/>
    <x v="351"/>
    <x v="92"/>
    <x v="281"/>
    <x v="76"/>
    <x v="356"/>
    <x v="0"/>
    <x v="0"/>
    <x v="0"/>
    <x v="0"/>
    <x v="0"/>
    <x v="0"/>
    <x v="234"/>
    <x v="7"/>
    <x v="147"/>
    <x v="1"/>
    <x v="1"/>
    <x v="11"/>
    <x v="21"/>
    <x v="10"/>
    <x v="0"/>
    <x v="201"/>
    <x v="126"/>
    <x v="1"/>
  </r>
  <r>
    <x v="23"/>
    <x v="20"/>
    <x v="2"/>
    <x v="0"/>
    <x v="2"/>
    <x v="2"/>
    <x v="2"/>
    <x v="2"/>
    <x v="2"/>
    <x v="0"/>
    <x v="366"/>
    <x v="341"/>
    <x v="140"/>
    <x v="282"/>
    <x v="38"/>
    <x v="357"/>
    <x v="1"/>
    <x v="1"/>
    <x v="1"/>
    <x v="2"/>
    <x v="0"/>
    <x v="8"/>
    <x v="235"/>
    <x v="8"/>
    <x v="95"/>
    <x v="0"/>
    <x v="2"/>
    <x v="7"/>
    <x v="12"/>
    <x v="9"/>
    <x v="0"/>
    <x v="202"/>
    <x v="127"/>
    <x v="2"/>
  </r>
  <r>
    <x v="23"/>
    <x v="21"/>
    <x v="3"/>
    <x v="0"/>
    <x v="3"/>
    <x v="3"/>
    <x v="3"/>
    <x v="3"/>
    <x v="3"/>
    <x v="0"/>
    <x v="367"/>
    <x v="352"/>
    <x v="201"/>
    <x v="273"/>
    <x v="26"/>
    <x v="357"/>
    <x v="7"/>
    <x v="3"/>
    <x v="0"/>
    <x v="4"/>
    <x v="0"/>
    <x v="8"/>
    <x v="236"/>
    <x v="9"/>
    <x v="148"/>
    <x v="2"/>
    <x v="0"/>
    <x v="6"/>
    <x v="23"/>
    <x v="6"/>
    <x v="7"/>
    <x v="203"/>
    <x v="128"/>
    <x v="3"/>
  </r>
  <r>
    <x v="23"/>
    <x v="22"/>
    <x v="4"/>
    <x v="0"/>
    <x v="4"/>
    <x v="4"/>
    <x v="4"/>
    <x v="4"/>
    <x v="4"/>
    <x v="0"/>
    <x v="137"/>
    <x v="166"/>
    <x v="89"/>
    <x v="283"/>
    <x v="38"/>
    <x v="358"/>
    <x v="0"/>
    <x v="1"/>
    <x v="0"/>
    <x v="0"/>
    <x v="0"/>
    <x v="1"/>
    <x v="1"/>
    <x v="15"/>
    <x v="149"/>
    <x v="1"/>
    <x v="1"/>
    <x v="7"/>
    <x v="7"/>
    <x v="9"/>
    <x v="4"/>
    <x v="204"/>
    <x v="129"/>
    <x v="4"/>
  </r>
  <r>
    <x v="23"/>
    <x v="23"/>
    <x v="17"/>
    <x v="0"/>
    <x v="17"/>
    <x v="4"/>
    <x v="4"/>
    <x v="4"/>
    <x v="4"/>
    <x v="0"/>
    <x v="368"/>
    <x v="10"/>
    <x v="2"/>
    <x v="5"/>
    <x v="19"/>
    <x v="359"/>
    <x v="1"/>
    <x v="1"/>
    <x v="0"/>
    <x v="0"/>
    <x v="0"/>
    <x v="0"/>
    <x v="237"/>
    <x v="1"/>
    <x v="1"/>
    <x v="1"/>
    <x v="1"/>
    <x v="1"/>
    <x v="1"/>
    <x v="1"/>
    <x v="1"/>
    <x v="1"/>
    <x v="1"/>
    <x v="16"/>
  </r>
  <r>
    <x v="23"/>
    <x v="24"/>
    <x v="5"/>
    <x v="0"/>
    <x v="5"/>
    <x v="4"/>
    <x v="4"/>
    <x v="4"/>
    <x v="4"/>
    <x v="0"/>
    <x v="369"/>
    <x v="21"/>
    <x v="202"/>
    <x v="284"/>
    <x v="86"/>
    <x v="360"/>
    <x v="0"/>
    <x v="1"/>
    <x v="0"/>
    <x v="0"/>
    <x v="0"/>
    <x v="1"/>
    <x v="1"/>
    <x v="4"/>
    <x v="150"/>
    <x v="1"/>
    <x v="1"/>
    <x v="4"/>
    <x v="4"/>
    <x v="4"/>
    <x v="1"/>
    <x v="205"/>
    <x v="1"/>
    <x v="5"/>
  </r>
  <r>
    <x v="23"/>
    <x v="25"/>
    <x v="6"/>
    <x v="0"/>
    <x v="6"/>
    <x v="5"/>
    <x v="5"/>
    <x v="5"/>
    <x v="5"/>
    <x v="0"/>
    <x v="370"/>
    <x v="353"/>
    <x v="203"/>
    <x v="285"/>
    <x v="81"/>
    <x v="361"/>
    <x v="1"/>
    <x v="1"/>
    <x v="0"/>
    <x v="3"/>
    <x v="0"/>
    <x v="5"/>
    <x v="238"/>
    <x v="8"/>
    <x v="70"/>
    <x v="1"/>
    <x v="1"/>
    <x v="2"/>
    <x v="15"/>
    <x v="2"/>
    <x v="4"/>
    <x v="206"/>
    <x v="130"/>
    <x v="6"/>
  </r>
  <r>
    <x v="23"/>
    <x v="26"/>
    <x v="7"/>
    <x v="0"/>
    <x v="7"/>
    <x v="6"/>
    <x v="6"/>
    <x v="6"/>
    <x v="6"/>
    <x v="0"/>
    <x v="371"/>
    <x v="354"/>
    <x v="69"/>
    <x v="38"/>
    <x v="19"/>
    <x v="362"/>
    <x v="0"/>
    <x v="1"/>
    <x v="0"/>
    <x v="4"/>
    <x v="1"/>
    <x v="8"/>
    <x v="239"/>
    <x v="1"/>
    <x v="1"/>
    <x v="1"/>
    <x v="1"/>
    <x v="1"/>
    <x v="1"/>
    <x v="1"/>
    <x v="1"/>
    <x v="1"/>
    <x v="1"/>
    <x v="7"/>
  </r>
  <r>
    <x v="23"/>
    <x v="27"/>
    <x v="10"/>
    <x v="0"/>
    <x v="10"/>
    <x v="9"/>
    <x v="9"/>
    <x v="9"/>
    <x v="9"/>
    <x v="0"/>
    <x v="372"/>
    <x v="96"/>
    <x v="177"/>
    <x v="286"/>
    <x v="19"/>
    <x v="363"/>
    <x v="2"/>
    <x v="1"/>
    <x v="0"/>
    <x v="0"/>
    <x v="0"/>
    <x v="4"/>
    <x v="240"/>
    <x v="4"/>
    <x v="18"/>
    <x v="2"/>
    <x v="1"/>
    <x v="4"/>
    <x v="15"/>
    <x v="4"/>
    <x v="4"/>
    <x v="207"/>
    <x v="131"/>
    <x v="10"/>
  </r>
  <r>
    <x v="23"/>
    <x v="28"/>
    <x v="12"/>
    <x v="0"/>
    <x v="12"/>
    <x v="11"/>
    <x v="11"/>
    <x v="11"/>
    <x v="11"/>
    <x v="0"/>
    <x v="373"/>
    <x v="355"/>
    <x v="19"/>
    <x v="287"/>
    <x v="61"/>
    <x v="364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23"/>
    <x v="29"/>
    <x v="13"/>
    <x v="0"/>
    <x v="13"/>
    <x v="12"/>
    <x v="12"/>
    <x v="12"/>
    <x v="12"/>
    <x v="0"/>
    <x v="374"/>
    <x v="356"/>
    <x v="63"/>
    <x v="288"/>
    <x v="2"/>
    <x v="365"/>
    <x v="1"/>
    <x v="1"/>
    <x v="0"/>
    <x v="0"/>
    <x v="0"/>
    <x v="0"/>
    <x v="241"/>
    <x v="1"/>
    <x v="1"/>
    <x v="2"/>
    <x v="1"/>
    <x v="1"/>
    <x v="1"/>
    <x v="1"/>
    <x v="1"/>
    <x v="1"/>
    <x v="1"/>
    <x v="13"/>
  </r>
  <r>
    <x v="23"/>
    <x v="30"/>
    <x v="14"/>
    <x v="0"/>
    <x v="14"/>
    <x v="13"/>
    <x v="13"/>
    <x v="13"/>
    <x v="13"/>
    <x v="0"/>
    <x v="375"/>
    <x v="357"/>
    <x v="204"/>
    <x v="195"/>
    <x v="62"/>
    <x v="186"/>
    <x v="2"/>
    <x v="3"/>
    <x v="0"/>
    <x v="4"/>
    <x v="0"/>
    <x v="7"/>
    <x v="242"/>
    <x v="15"/>
    <x v="151"/>
    <x v="2"/>
    <x v="0"/>
    <x v="7"/>
    <x v="12"/>
    <x v="9"/>
    <x v="1"/>
    <x v="208"/>
    <x v="1"/>
    <x v="14"/>
  </r>
  <r>
    <x v="23"/>
    <x v="31"/>
    <x v="15"/>
    <x v="0"/>
    <x v="15"/>
    <x v="14"/>
    <x v="14"/>
    <x v="14"/>
    <x v="14"/>
    <x v="0"/>
    <x v="376"/>
    <x v="358"/>
    <x v="56"/>
    <x v="289"/>
    <x v="47"/>
    <x v="366"/>
    <x v="1"/>
    <x v="1"/>
    <x v="0"/>
    <x v="0"/>
    <x v="0"/>
    <x v="0"/>
    <x v="243"/>
    <x v="1"/>
    <x v="1"/>
    <x v="1"/>
    <x v="1"/>
    <x v="1"/>
    <x v="1"/>
    <x v="1"/>
    <x v="1"/>
    <x v="1"/>
    <x v="1"/>
    <x v="15"/>
  </r>
  <r>
    <x v="23"/>
    <x v="32"/>
    <x v="18"/>
    <x v="0"/>
    <x v="18"/>
    <x v="16"/>
    <x v="16"/>
    <x v="16"/>
    <x v="16"/>
    <x v="0"/>
    <x v="377"/>
    <x v="359"/>
    <x v="205"/>
    <x v="290"/>
    <x v="81"/>
    <x v="367"/>
    <x v="2"/>
    <x v="0"/>
    <x v="0"/>
    <x v="3"/>
    <x v="1"/>
    <x v="3"/>
    <x v="244"/>
    <x v="15"/>
    <x v="152"/>
    <x v="2"/>
    <x v="1"/>
    <x v="11"/>
    <x v="22"/>
    <x v="0"/>
    <x v="5"/>
    <x v="209"/>
    <x v="132"/>
    <x v="17"/>
  </r>
  <r>
    <x v="23"/>
    <x v="16"/>
    <x v="20"/>
    <x v="0"/>
    <x v="20"/>
    <x v="18"/>
    <x v="18"/>
    <x v="18"/>
    <x v="18"/>
    <x v="0"/>
    <x v="378"/>
    <x v="300"/>
    <x v="28"/>
    <x v="60"/>
    <x v="51"/>
    <x v="368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3"/>
    <x v="33"/>
    <x v="21"/>
    <x v="0"/>
    <x v="21"/>
    <x v="19"/>
    <x v="19"/>
    <x v="19"/>
    <x v="19"/>
    <x v="0"/>
    <x v="379"/>
    <x v="360"/>
    <x v="206"/>
    <x v="274"/>
    <x v="38"/>
    <x v="369"/>
    <x v="4"/>
    <x v="1"/>
    <x v="0"/>
    <x v="0"/>
    <x v="0"/>
    <x v="8"/>
    <x v="245"/>
    <x v="4"/>
    <x v="153"/>
    <x v="0"/>
    <x v="1"/>
    <x v="4"/>
    <x v="4"/>
    <x v="4"/>
    <x v="1"/>
    <x v="210"/>
    <x v="1"/>
    <x v="20"/>
  </r>
  <r>
    <x v="24"/>
    <x v="19"/>
    <x v="1"/>
    <x v="0"/>
    <x v="1"/>
    <x v="1"/>
    <x v="1"/>
    <x v="1"/>
    <x v="1"/>
    <x v="0"/>
    <x v="380"/>
    <x v="361"/>
    <x v="207"/>
    <x v="281"/>
    <x v="75"/>
    <x v="370"/>
    <x v="0"/>
    <x v="0"/>
    <x v="0"/>
    <x v="0"/>
    <x v="0"/>
    <x v="0"/>
    <x v="246"/>
    <x v="4"/>
    <x v="154"/>
    <x v="1"/>
    <x v="1"/>
    <x v="4"/>
    <x v="4"/>
    <x v="4"/>
    <x v="1"/>
    <x v="211"/>
    <x v="1"/>
    <x v="1"/>
  </r>
  <r>
    <x v="24"/>
    <x v="20"/>
    <x v="2"/>
    <x v="0"/>
    <x v="2"/>
    <x v="2"/>
    <x v="2"/>
    <x v="2"/>
    <x v="2"/>
    <x v="0"/>
    <x v="381"/>
    <x v="362"/>
    <x v="208"/>
    <x v="291"/>
    <x v="26"/>
    <x v="371"/>
    <x v="2"/>
    <x v="3"/>
    <x v="0"/>
    <x v="0"/>
    <x v="0"/>
    <x v="5"/>
    <x v="247"/>
    <x v="15"/>
    <x v="122"/>
    <x v="1"/>
    <x v="1"/>
    <x v="9"/>
    <x v="7"/>
    <x v="7"/>
    <x v="4"/>
    <x v="212"/>
    <x v="133"/>
    <x v="2"/>
  </r>
  <r>
    <x v="24"/>
    <x v="21"/>
    <x v="3"/>
    <x v="0"/>
    <x v="3"/>
    <x v="3"/>
    <x v="3"/>
    <x v="3"/>
    <x v="3"/>
    <x v="0"/>
    <x v="382"/>
    <x v="363"/>
    <x v="209"/>
    <x v="292"/>
    <x v="73"/>
    <x v="372"/>
    <x v="1"/>
    <x v="6"/>
    <x v="1"/>
    <x v="1"/>
    <x v="0"/>
    <x v="6"/>
    <x v="248"/>
    <x v="3"/>
    <x v="145"/>
    <x v="2"/>
    <x v="3"/>
    <x v="5"/>
    <x v="31"/>
    <x v="5"/>
    <x v="2"/>
    <x v="213"/>
    <x v="134"/>
    <x v="3"/>
  </r>
  <r>
    <x v="24"/>
    <x v="22"/>
    <x v="4"/>
    <x v="0"/>
    <x v="4"/>
    <x v="4"/>
    <x v="4"/>
    <x v="4"/>
    <x v="4"/>
    <x v="0"/>
    <x v="383"/>
    <x v="364"/>
    <x v="38"/>
    <x v="201"/>
    <x v="87"/>
    <x v="360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4"/>
    <x v="23"/>
    <x v="17"/>
    <x v="0"/>
    <x v="17"/>
    <x v="4"/>
    <x v="4"/>
    <x v="4"/>
    <x v="4"/>
    <x v="0"/>
    <x v="384"/>
    <x v="365"/>
    <x v="7"/>
    <x v="293"/>
    <x v="44"/>
    <x v="373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4"/>
    <x v="24"/>
    <x v="5"/>
    <x v="0"/>
    <x v="5"/>
    <x v="4"/>
    <x v="4"/>
    <x v="4"/>
    <x v="4"/>
    <x v="0"/>
    <x v="15"/>
    <x v="366"/>
    <x v="61"/>
    <x v="294"/>
    <x v="3"/>
    <x v="374"/>
    <x v="0"/>
    <x v="1"/>
    <x v="0"/>
    <x v="0"/>
    <x v="0"/>
    <x v="1"/>
    <x v="1"/>
    <x v="1"/>
    <x v="1"/>
    <x v="1"/>
    <x v="1"/>
    <x v="1"/>
    <x v="1"/>
    <x v="1"/>
    <x v="1"/>
    <x v="1"/>
    <x v="1"/>
    <x v="5"/>
  </r>
  <r>
    <x v="24"/>
    <x v="25"/>
    <x v="6"/>
    <x v="0"/>
    <x v="6"/>
    <x v="5"/>
    <x v="5"/>
    <x v="5"/>
    <x v="5"/>
    <x v="0"/>
    <x v="385"/>
    <x v="367"/>
    <x v="210"/>
    <x v="120"/>
    <x v="39"/>
    <x v="375"/>
    <x v="1"/>
    <x v="1"/>
    <x v="0"/>
    <x v="2"/>
    <x v="0"/>
    <x v="4"/>
    <x v="249"/>
    <x v="8"/>
    <x v="155"/>
    <x v="1"/>
    <x v="1"/>
    <x v="2"/>
    <x v="2"/>
    <x v="2"/>
    <x v="1"/>
    <x v="214"/>
    <x v="1"/>
    <x v="6"/>
  </r>
  <r>
    <x v="24"/>
    <x v="26"/>
    <x v="7"/>
    <x v="0"/>
    <x v="7"/>
    <x v="6"/>
    <x v="6"/>
    <x v="6"/>
    <x v="6"/>
    <x v="0"/>
    <x v="386"/>
    <x v="368"/>
    <x v="69"/>
    <x v="295"/>
    <x v="72"/>
    <x v="376"/>
    <x v="0"/>
    <x v="3"/>
    <x v="0"/>
    <x v="4"/>
    <x v="0"/>
    <x v="5"/>
    <x v="250"/>
    <x v="4"/>
    <x v="90"/>
    <x v="1"/>
    <x v="3"/>
    <x v="2"/>
    <x v="13"/>
    <x v="2"/>
    <x v="0"/>
    <x v="215"/>
    <x v="135"/>
    <x v="7"/>
  </r>
  <r>
    <x v="24"/>
    <x v="27"/>
    <x v="10"/>
    <x v="0"/>
    <x v="10"/>
    <x v="9"/>
    <x v="9"/>
    <x v="9"/>
    <x v="9"/>
    <x v="0"/>
    <x v="295"/>
    <x v="369"/>
    <x v="64"/>
    <x v="262"/>
    <x v="51"/>
    <x v="377"/>
    <x v="2"/>
    <x v="1"/>
    <x v="1"/>
    <x v="0"/>
    <x v="0"/>
    <x v="8"/>
    <x v="251"/>
    <x v="4"/>
    <x v="41"/>
    <x v="2"/>
    <x v="0"/>
    <x v="4"/>
    <x v="4"/>
    <x v="4"/>
    <x v="1"/>
    <x v="216"/>
    <x v="1"/>
    <x v="10"/>
  </r>
  <r>
    <x v="24"/>
    <x v="28"/>
    <x v="12"/>
    <x v="0"/>
    <x v="12"/>
    <x v="11"/>
    <x v="11"/>
    <x v="11"/>
    <x v="11"/>
    <x v="0"/>
    <x v="384"/>
    <x v="124"/>
    <x v="3"/>
    <x v="296"/>
    <x v="88"/>
    <x v="378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24"/>
    <x v="29"/>
    <x v="13"/>
    <x v="0"/>
    <x v="13"/>
    <x v="12"/>
    <x v="12"/>
    <x v="12"/>
    <x v="12"/>
    <x v="0"/>
    <x v="387"/>
    <x v="370"/>
    <x v="27"/>
    <x v="214"/>
    <x v="9"/>
    <x v="379"/>
    <x v="0"/>
    <x v="1"/>
    <x v="0"/>
    <x v="0"/>
    <x v="0"/>
    <x v="1"/>
    <x v="1"/>
    <x v="4"/>
    <x v="156"/>
    <x v="1"/>
    <x v="1"/>
    <x v="2"/>
    <x v="2"/>
    <x v="2"/>
    <x v="4"/>
    <x v="217"/>
    <x v="136"/>
    <x v="13"/>
  </r>
  <r>
    <x v="24"/>
    <x v="30"/>
    <x v="14"/>
    <x v="0"/>
    <x v="14"/>
    <x v="13"/>
    <x v="13"/>
    <x v="13"/>
    <x v="13"/>
    <x v="0"/>
    <x v="388"/>
    <x v="371"/>
    <x v="211"/>
    <x v="152"/>
    <x v="33"/>
    <x v="380"/>
    <x v="2"/>
    <x v="0"/>
    <x v="1"/>
    <x v="3"/>
    <x v="2"/>
    <x v="2"/>
    <x v="252"/>
    <x v="10"/>
    <x v="157"/>
    <x v="1"/>
    <x v="2"/>
    <x v="8"/>
    <x v="10"/>
    <x v="6"/>
    <x v="0"/>
    <x v="218"/>
    <x v="137"/>
    <x v="14"/>
  </r>
  <r>
    <x v="24"/>
    <x v="31"/>
    <x v="15"/>
    <x v="0"/>
    <x v="15"/>
    <x v="14"/>
    <x v="14"/>
    <x v="14"/>
    <x v="14"/>
    <x v="0"/>
    <x v="389"/>
    <x v="372"/>
    <x v="92"/>
    <x v="297"/>
    <x v="53"/>
    <x v="381"/>
    <x v="1"/>
    <x v="1"/>
    <x v="0"/>
    <x v="4"/>
    <x v="0"/>
    <x v="8"/>
    <x v="253"/>
    <x v="1"/>
    <x v="1"/>
    <x v="0"/>
    <x v="1"/>
    <x v="2"/>
    <x v="2"/>
    <x v="2"/>
    <x v="4"/>
    <x v="219"/>
    <x v="138"/>
    <x v="15"/>
  </r>
  <r>
    <x v="24"/>
    <x v="32"/>
    <x v="18"/>
    <x v="0"/>
    <x v="18"/>
    <x v="16"/>
    <x v="16"/>
    <x v="16"/>
    <x v="16"/>
    <x v="0"/>
    <x v="390"/>
    <x v="373"/>
    <x v="173"/>
    <x v="298"/>
    <x v="81"/>
    <x v="382"/>
    <x v="2"/>
    <x v="3"/>
    <x v="1"/>
    <x v="2"/>
    <x v="1"/>
    <x v="3"/>
    <x v="254"/>
    <x v="2"/>
    <x v="10"/>
    <x v="1"/>
    <x v="1"/>
    <x v="9"/>
    <x v="18"/>
    <x v="7"/>
    <x v="0"/>
    <x v="220"/>
    <x v="139"/>
    <x v="17"/>
  </r>
  <r>
    <x v="24"/>
    <x v="16"/>
    <x v="20"/>
    <x v="0"/>
    <x v="20"/>
    <x v="18"/>
    <x v="18"/>
    <x v="18"/>
    <x v="18"/>
    <x v="0"/>
    <x v="391"/>
    <x v="374"/>
    <x v="164"/>
    <x v="299"/>
    <x v="44"/>
    <x v="383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4"/>
    <x v="33"/>
    <x v="21"/>
    <x v="0"/>
    <x v="21"/>
    <x v="19"/>
    <x v="19"/>
    <x v="19"/>
    <x v="19"/>
    <x v="0"/>
    <x v="392"/>
    <x v="375"/>
    <x v="212"/>
    <x v="90"/>
    <x v="73"/>
    <x v="384"/>
    <x v="4"/>
    <x v="3"/>
    <x v="0"/>
    <x v="2"/>
    <x v="0"/>
    <x v="7"/>
    <x v="255"/>
    <x v="2"/>
    <x v="158"/>
    <x v="2"/>
    <x v="2"/>
    <x v="9"/>
    <x v="8"/>
    <x v="7"/>
    <x v="0"/>
    <x v="221"/>
    <x v="140"/>
    <x v="20"/>
  </r>
  <r>
    <x v="25"/>
    <x v="19"/>
    <x v="1"/>
    <x v="0"/>
    <x v="1"/>
    <x v="1"/>
    <x v="1"/>
    <x v="1"/>
    <x v="1"/>
    <x v="0"/>
    <x v="393"/>
    <x v="376"/>
    <x v="213"/>
    <x v="149"/>
    <x v="89"/>
    <x v="385"/>
    <x v="2"/>
    <x v="1"/>
    <x v="0"/>
    <x v="2"/>
    <x v="0"/>
    <x v="8"/>
    <x v="256"/>
    <x v="2"/>
    <x v="159"/>
    <x v="1"/>
    <x v="1"/>
    <x v="7"/>
    <x v="15"/>
    <x v="9"/>
    <x v="1"/>
    <x v="222"/>
    <x v="1"/>
    <x v="1"/>
  </r>
  <r>
    <x v="25"/>
    <x v="20"/>
    <x v="2"/>
    <x v="0"/>
    <x v="2"/>
    <x v="2"/>
    <x v="2"/>
    <x v="2"/>
    <x v="2"/>
    <x v="0"/>
    <x v="394"/>
    <x v="377"/>
    <x v="101"/>
    <x v="300"/>
    <x v="26"/>
    <x v="302"/>
    <x v="1"/>
    <x v="0"/>
    <x v="0"/>
    <x v="4"/>
    <x v="0"/>
    <x v="5"/>
    <x v="257"/>
    <x v="2"/>
    <x v="160"/>
    <x v="5"/>
    <x v="1"/>
    <x v="9"/>
    <x v="7"/>
    <x v="7"/>
    <x v="0"/>
    <x v="179"/>
    <x v="141"/>
    <x v="2"/>
  </r>
  <r>
    <x v="25"/>
    <x v="21"/>
    <x v="3"/>
    <x v="0"/>
    <x v="3"/>
    <x v="3"/>
    <x v="3"/>
    <x v="3"/>
    <x v="3"/>
    <x v="0"/>
    <x v="395"/>
    <x v="378"/>
    <x v="214"/>
    <x v="301"/>
    <x v="22"/>
    <x v="386"/>
    <x v="1"/>
    <x v="2"/>
    <x v="1"/>
    <x v="2"/>
    <x v="0"/>
    <x v="7"/>
    <x v="258"/>
    <x v="3"/>
    <x v="161"/>
    <x v="5"/>
    <x v="3"/>
    <x v="6"/>
    <x v="14"/>
    <x v="6"/>
    <x v="5"/>
    <x v="223"/>
    <x v="91"/>
    <x v="3"/>
  </r>
  <r>
    <x v="25"/>
    <x v="22"/>
    <x v="4"/>
    <x v="0"/>
    <x v="4"/>
    <x v="4"/>
    <x v="4"/>
    <x v="4"/>
    <x v="4"/>
    <x v="0"/>
    <x v="396"/>
    <x v="379"/>
    <x v="96"/>
    <x v="175"/>
    <x v="52"/>
    <x v="387"/>
    <x v="0"/>
    <x v="1"/>
    <x v="0"/>
    <x v="0"/>
    <x v="0"/>
    <x v="1"/>
    <x v="1"/>
    <x v="1"/>
    <x v="1"/>
    <x v="1"/>
    <x v="1"/>
    <x v="1"/>
    <x v="1"/>
    <x v="1"/>
    <x v="1"/>
    <x v="1"/>
    <x v="1"/>
    <x v="4"/>
  </r>
  <r>
    <x v="25"/>
    <x v="23"/>
    <x v="17"/>
    <x v="0"/>
    <x v="17"/>
    <x v="4"/>
    <x v="4"/>
    <x v="4"/>
    <x v="4"/>
    <x v="0"/>
    <x v="397"/>
    <x v="380"/>
    <x v="7"/>
    <x v="296"/>
    <x v="9"/>
    <x v="388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5"/>
    <x v="25"/>
    <x v="6"/>
    <x v="0"/>
    <x v="6"/>
    <x v="5"/>
    <x v="5"/>
    <x v="5"/>
    <x v="5"/>
    <x v="0"/>
    <x v="398"/>
    <x v="381"/>
    <x v="215"/>
    <x v="114"/>
    <x v="29"/>
    <x v="389"/>
    <x v="1"/>
    <x v="1"/>
    <x v="0"/>
    <x v="0"/>
    <x v="0"/>
    <x v="0"/>
    <x v="259"/>
    <x v="4"/>
    <x v="162"/>
    <x v="1"/>
    <x v="0"/>
    <x v="4"/>
    <x v="4"/>
    <x v="4"/>
    <x v="1"/>
    <x v="224"/>
    <x v="1"/>
    <x v="6"/>
  </r>
  <r>
    <x v="25"/>
    <x v="26"/>
    <x v="7"/>
    <x v="0"/>
    <x v="7"/>
    <x v="6"/>
    <x v="6"/>
    <x v="6"/>
    <x v="6"/>
    <x v="0"/>
    <x v="399"/>
    <x v="382"/>
    <x v="151"/>
    <x v="286"/>
    <x v="41"/>
    <x v="390"/>
    <x v="4"/>
    <x v="1"/>
    <x v="1"/>
    <x v="2"/>
    <x v="0"/>
    <x v="10"/>
    <x v="260"/>
    <x v="8"/>
    <x v="117"/>
    <x v="1"/>
    <x v="1"/>
    <x v="2"/>
    <x v="13"/>
    <x v="2"/>
    <x v="4"/>
    <x v="225"/>
    <x v="142"/>
    <x v="7"/>
  </r>
  <r>
    <x v="25"/>
    <x v="27"/>
    <x v="10"/>
    <x v="0"/>
    <x v="10"/>
    <x v="9"/>
    <x v="9"/>
    <x v="9"/>
    <x v="9"/>
    <x v="0"/>
    <x v="400"/>
    <x v="383"/>
    <x v="51"/>
    <x v="125"/>
    <x v="22"/>
    <x v="391"/>
    <x v="1"/>
    <x v="0"/>
    <x v="0"/>
    <x v="0"/>
    <x v="0"/>
    <x v="4"/>
    <x v="261"/>
    <x v="1"/>
    <x v="1"/>
    <x v="1"/>
    <x v="0"/>
    <x v="1"/>
    <x v="1"/>
    <x v="1"/>
    <x v="1"/>
    <x v="1"/>
    <x v="1"/>
    <x v="10"/>
  </r>
  <r>
    <x v="25"/>
    <x v="28"/>
    <x v="12"/>
    <x v="0"/>
    <x v="12"/>
    <x v="11"/>
    <x v="11"/>
    <x v="11"/>
    <x v="11"/>
    <x v="0"/>
    <x v="401"/>
    <x v="384"/>
    <x v="132"/>
    <x v="283"/>
    <x v="9"/>
    <x v="392"/>
    <x v="0"/>
    <x v="0"/>
    <x v="0"/>
    <x v="0"/>
    <x v="0"/>
    <x v="0"/>
    <x v="262"/>
    <x v="4"/>
    <x v="88"/>
    <x v="1"/>
    <x v="0"/>
    <x v="4"/>
    <x v="4"/>
    <x v="4"/>
    <x v="1"/>
    <x v="226"/>
    <x v="1"/>
    <x v="12"/>
  </r>
  <r>
    <x v="25"/>
    <x v="29"/>
    <x v="13"/>
    <x v="0"/>
    <x v="13"/>
    <x v="12"/>
    <x v="12"/>
    <x v="12"/>
    <x v="12"/>
    <x v="0"/>
    <x v="402"/>
    <x v="385"/>
    <x v="109"/>
    <x v="26"/>
    <x v="17"/>
    <x v="393"/>
    <x v="0"/>
    <x v="1"/>
    <x v="0"/>
    <x v="4"/>
    <x v="0"/>
    <x v="4"/>
    <x v="263"/>
    <x v="1"/>
    <x v="1"/>
    <x v="1"/>
    <x v="1"/>
    <x v="1"/>
    <x v="1"/>
    <x v="1"/>
    <x v="1"/>
    <x v="1"/>
    <x v="1"/>
    <x v="13"/>
  </r>
  <r>
    <x v="25"/>
    <x v="30"/>
    <x v="14"/>
    <x v="0"/>
    <x v="14"/>
    <x v="13"/>
    <x v="13"/>
    <x v="13"/>
    <x v="13"/>
    <x v="0"/>
    <x v="403"/>
    <x v="386"/>
    <x v="216"/>
    <x v="302"/>
    <x v="54"/>
    <x v="394"/>
    <x v="4"/>
    <x v="0"/>
    <x v="0"/>
    <x v="0"/>
    <x v="1"/>
    <x v="10"/>
    <x v="264"/>
    <x v="1"/>
    <x v="1"/>
    <x v="2"/>
    <x v="0"/>
    <x v="1"/>
    <x v="1"/>
    <x v="1"/>
    <x v="1"/>
    <x v="1"/>
    <x v="1"/>
    <x v="14"/>
  </r>
  <r>
    <x v="25"/>
    <x v="31"/>
    <x v="15"/>
    <x v="0"/>
    <x v="15"/>
    <x v="14"/>
    <x v="14"/>
    <x v="14"/>
    <x v="14"/>
    <x v="0"/>
    <x v="404"/>
    <x v="387"/>
    <x v="65"/>
    <x v="303"/>
    <x v="31"/>
    <x v="395"/>
    <x v="4"/>
    <x v="0"/>
    <x v="0"/>
    <x v="4"/>
    <x v="0"/>
    <x v="7"/>
    <x v="265"/>
    <x v="1"/>
    <x v="1"/>
    <x v="3"/>
    <x v="1"/>
    <x v="1"/>
    <x v="1"/>
    <x v="1"/>
    <x v="1"/>
    <x v="1"/>
    <x v="1"/>
    <x v="15"/>
  </r>
  <r>
    <x v="25"/>
    <x v="32"/>
    <x v="18"/>
    <x v="0"/>
    <x v="18"/>
    <x v="16"/>
    <x v="16"/>
    <x v="16"/>
    <x v="16"/>
    <x v="0"/>
    <x v="405"/>
    <x v="388"/>
    <x v="187"/>
    <x v="129"/>
    <x v="53"/>
    <x v="396"/>
    <x v="1"/>
    <x v="3"/>
    <x v="1"/>
    <x v="2"/>
    <x v="1"/>
    <x v="7"/>
    <x v="266"/>
    <x v="15"/>
    <x v="163"/>
    <x v="1"/>
    <x v="1"/>
    <x v="7"/>
    <x v="13"/>
    <x v="9"/>
    <x v="4"/>
    <x v="227"/>
    <x v="143"/>
    <x v="17"/>
  </r>
  <r>
    <x v="25"/>
    <x v="16"/>
    <x v="20"/>
    <x v="0"/>
    <x v="20"/>
    <x v="18"/>
    <x v="18"/>
    <x v="18"/>
    <x v="18"/>
    <x v="0"/>
    <x v="406"/>
    <x v="32"/>
    <x v="87"/>
    <x v="195"/>
    <x v="41"/>
    <x v="397"/>
    <x v="1"/>
    <x v="1"/>
    <x v="0"/>
    <x v="0"/>
    <x v="0"/>
    <x v="0"/>
    <x v="267"/>
    <x v="1"/>
    <x v="1"/>
    <x v="1"/>
    <x v="1"/>
    <x v="1"/>
    <x v="1"/>
    <x v="1"/>
    <x v="1"/>
    <x v="1"/>
    <x v="1"/>
    <x v="19"/>
  </r>
  <r>
    <x v="25"/>
    <x v="33"/>
    <x v="21"/>
    <x v="0"/>
    <x v="21"/>
    <x v="19"/>
    <x v="19"/>
    <x v="19"/>
    <x v="19"/>
    <x v="0"/>
    <x v="407"/>
    <x v="389"/>
    <x v="217"/>
    <x v="304"/>
    <x v="26"/>
    <x v="398"/>
    <x v="4"/>
    <x v="1"/>
    <x v="0"/>
    <x v="0"/>
    <x v="0"/>
    <x v="8"/>
    <x v="268"/>
    <x v="8"/>
    <x v="84"/>
    <x v="2"/>
    <x v="1"/>
    <x v="2"/>
    <x v="2"/>
    <x v="2"/>
    <x v="1"/>
    <x v="228"/>
    <x v="1"/>
    <x v="20"/>
  </r>
  <r>
    <x v="26"/>
    <x v="19"/>
    <x v="1"/>
    <x v="0"/>
    <x v="1"/>
    <x v="1"/>
    <x v="1"/>
    <x v="1"/>
    <x v="1"/>
    <x v="0"/>
    <x v="408"/>
    <x v="390"/>
    <x v="83"/>
    <x v="305"/>
    <x v="84"/>
    <x v="399"/>
    <x v="0"/>
    <x v="0"/>
    <x v="0"/>
    <x v="0"/>
    <x v="0"/>
    <x v="0"/>
    <x v="269"/>
    <x v="2"/>
    <x v="64"/>
    <x v="1"/>
    <x v="1"/>
    <x v="7"/>
    <x v="12"/>
    <x v="9"/>
    <x v="4"/>
    <x v="229"/>
    <x v="144"/>
    <x v="1"/>
  </r>
  <r>
    <x v="26"/>
    <x v="20"/>
    <x v="2"/>
    <x v="0"/>
    <x v="2"/>
    <x v="2"/>
    <x v="2"/>
    <x v="2"/>
    <x v="2"/>
    <x v="0"/>
    <x v="409"/>
    <x v="391"/>
    <x v="218"/>
    <x v="306"/>
    <x v="38"/>
    <x v="400"/>
    <x v="4"/>
    <x v="0"/>
    <x v="0"/>
    <x v="0"/>
    <x v="0"/>
    <x v="5"/>
    <x v="270"/>
    <x v="2"/>
    <x v="143"/>
    <x v="1"/>
    <x v="1"/>
    <x v="7"/>
    <x v="8"/>
    <x v="9"/>
    <x v="0"/>
    <x v="230"/>
    <x v="145"/>
    <x v="2"/>
  </r>
  <r>
    <x v="26"/>
    <x v="21"/>
    <x v="3"/>
    <x v="0"/>
    <x v="3"/>
    <x v="3"/>
    <x v="3"/>
    <x v="3"/>
    <x v="3"/>
    <x v="0"/>
    <x v="410"/>
    <x v="392"/>
    <x v="219"/>
    <x v="307"/>
    <x v="73"/>
    <x v="401"/>
    <x v="0"/>
    <x v="3"/>
    <x v="1"/>
    <x v="1"/>
    <x v="0"/>
    <x v="3"/>
    <x v="271"/>
    <x v="12"/>
    <x v="164"/>
    <x v="0"/>
    <x v="1"/>
    <x v="15"/>
    <x v="22"/>
    <x v="13"/>
    <x v="7"/>
    <x v="231"/>
    <x v="146"/>
    <x v="3"/>
  </r>
  <r>
    <x v="26"/>
    <x v="22"/>
    <x v="4"/>
    <x v="0"/>
    <x v="4"/>
    <x v="4"/>
    <x v="4"/>
    <x v="4"/>
    <x v="4"/>
    <x v="0"/>
    <x v="411"/>
    <x v="393"/>
    <x v="102"/>
    <x v="170"/>
    <x v="12"/>
    <x v="402"/>
    <x v="0"/>
    <x v="1"/>
    <x v="0"/>
    <x v="0"/>
    <x v="0"/>
    <x v="1"/>
    <x v="1"/>
    <x v="1"/>
    <x v="1"/>
    <x v="1"/>
    <x v="0"/>
    <x v="1"/>
    <x v="1"/>
    <x v="1"/>
    <x v="1"/>
    <x v="1"/>
    <x v="1"/>
    <x v="4"/>
  </r>
  <r>
    <x v="26"/>
    <x v="23"/>
    <x v="17"/>
    <x v="0"/>
    <x v="17"/>
    <x v="4"/>
    <x v="4"/>
    <x v="4"/>
    <x v="4"/>
    <x v="0"/>
    <x v="412"/>
    <x v="2"/>
    <x v="2"/>
    <x v="2"/>
    <x v="44"/>
    <x v="403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6"/>
    <x v="25"/>
    <x v="6"/>
    <x v="0"/>
    <x v="6"/>
    <x v="5"/>
    <x v="5"/>
    <x v="5"/>
    <x v="5"/>
    <x v="0"/>
    <x v="413"/>
    <x v="394"/>
    <x v="151"/>
    <x v="121"/>
    <x v="81"/>
    <x v="404"/>
    <x v="1"/>
    <x v="1"/>
    <x v="0"/>
    <x v="0"/>
    <x v="0"/>
    <x v="0"/>
    <x v="272"/>
    <x v="4"/>
    <x v="2"/>
    <x v="1"/>
    <x v="1"/>
    <x v="1"/>
    <x v="1"/>
    <x v="1"/>
    <x v="1"/>
    <x v="1"/>
    <x v="1"/>
    <x v="6"/>
  </r>
  <r>
    <x v="26"/>
    <x v="26"/>
    <x v="7"/>
    <x v="0"/>
    <x v="7"/>
    <x v="6"/>
    <x v="6"/>
    <x v="6"/>
    <x v="6"/>
    <x v="0"/>
    <x v="414"/>
    <x v="395"/>
    <x v="220"/>
    <x v="227"/>
    <x v="30"/>
    <x v="405"/>
    <x v="1"/>
    <x v="1"/>
    <x v="0"/>
    <x v="2"/>
    <x v="0"/>
    <x v="4"/>
    <x v="273"/>
    <x v="8"/>
    <x v="65"/>
    <x v="2"/>
    <x v="1"/>
    <x v="2"/>
    <x v="2"/>
    <x v="2"/>
    <x v="1"/>
    <x v="232"/>
    <x v="1"/>
    <x v="7"/>
  </r>
  <r>
    <x v="26"/>
    <x v="27"/>
    <x v="10"/>
    <x v="0"/>
    <x v="10"/>
    <x v="9"/>
    <x v="9"/>
    <x v="9"/>
    <x v="9"/>
    <x v="0"/>
    <x v="415"/>
    <x v="396"/>
    <x v="92"/>
    <x v="308"/>
    <x v="26"/>
    <x v="406"/>
    <x v="1"/>
    <x v="1"/>
    <x v="1"/>
    <x v="0"/>
    <x v="0"/>
    <x v="4"/>
    <x v="274"/>
    <x v="4"/>
    <x v="165"/>
    <x v="2"/>
    <x v="0"/>
    <x v="4"/>
    <x v="4"/>
    <x v="4"/>
    <x v="1"/>
    <x v="233"/>
    <x v="1"/>
    <x v="10"/>
  </r>
  <r>
    <x v="26"/>
    <x v="28"/>
    <x v="12"/>
    <x v="0"/>
    <x v="12"/>
    <x v="11"/>
    <x v="11"/>
    <x v="11"/>
    <x v="11"/>
    <x v="0"/>
    <x v="416"/>
    <x v="397"/>
    <x v="89"/>
    <x v="148"/>
    <x v="72"/>
    <x v="407"/>
    <x v="0"/>
    <x v="1"/>
    <x v="0"/>
    <x v="0"/>
    <x v="0"/>
    <x v="1"/>
    <x v="1"/>
    <x v="8"/>
    <x v="73"/>
    <x v="2"/>
    <x v="9"/>
    <x v="2"/>
    <x v="15"/>
    <x v="2"/>
    <x v="4"/>
    <x v="234"/>
    <x v="147"/>
    <x v="12"/>
  </r>
  <r>
    <x v="26"/>
    <x v="29"/>
    <x v="13"/>
    <x v="0"/>
    <x v="13"/>
    <x v="12"/>
    <x v="12"/>
    <x v="12"/>
    <x v="12"/>
    <x v="0"/>
    <x v="417"/>
    <x v="398"/>
    <x v="33"/>
    <x v="309"/>
    <x v="15"/>
    <x v="408"/>
    <x v="1"/>
    <x v="0"/>
    <x v="1"/>
    <x v="2"/>
    <x v="0"/>
    <x v="5"/>
    <x v="275"/>
    <x v="4"/>
    <x v="16"/>
    <x v="1"/>
    <x v="1"/>
    <x v="1"/>
    <x v="1"/>
    <x v="1"/>
    <x v="1"/>
    <x v="1"/>
    <x v="1"/>
    <x v="13"/>
  </r>
  <r>
    <x v="26"/>
    <x v="30"/>
    <x v="14"/>
    <x v="0"/>
    <x v="14"/>
    <x v="13"/>
    <x v="13"/>
    <x v="13"/>
    <x v="13"/>
    <x v="0"/>
    <x v="418"/>
    <x v="399"/>
    <x v="221"/>
    <x v="52"/>
    <x v="30"/>
    <x v="409"/>
    <x v="4"/>
    <x v="1"/>
    <x v="0"/>
    <x v="2"/>
    <x v="0"/>
    <x v="5"/>
    <x v="276"/>
    <x v="4"/>
    <x v="123"/>
    <x v="1"/>
    <x v="0"/>
    <x v="4"/>
    <x v="4"/>
    <x v="4"/>
    <x v="1"/>
    <x v="235"/>
    <x v="1"/>
    <x v="14"/>
  </r>
  <r>
    <x v="26"/>
    <x v="31"/>
    <x v="15"/>
    <x v="0"/>
    <x v="15"/>
    <x v="14"/>
    <x v="14"/>
    <x v="14"/>
    <x v="14"/>
    <x v="0"/>
    <x v="419"/>
    <x v="400"/>
    <x v="139"/>
    <x v="131"/>
    <x v="90"/>
    <x v="410"/>
    <x v="4"/>
    <x v="3"/>
    <x v="3"/>
    <x v="2"/>
    <x v="0"/>
    <x v="2"/>
    <x v="277"/>
    <x v="1"/>
    <x v="1"/>
    <x v="1"/>
    <x v="0"/>
    <x v="4"/>
    <x v="4"/>
    <x v="4"/>
    <x v="1"/>
    <x v="236"/>
    <x v="1"/>
    <x v="15"/>
  </r>
  <r>
    <x v="26"/>
    <x v="32"/>
    <x v="18"/>
    <x v="0"/>
    <x v="18"/>
    <x v="16"/>
    <x v="16"/>
    <x v="16"/>
    <x v="16"/>
    <x v="0"/>
    <x v="420"/>
    <x v="401"/>
    <x v="222"/>
    <x v="152"/>
    <x v="32"/>
    <x v="411"/>
    <x v="0"/>
    <x v="1"/>
    <x v="0"/>
    <x v="0"/>
    <x v="0"/>
    <x v="1"/>
    <x v="1"/>
    <x v="2"/>
    <x v="166"/>
    <x v="1"/>
    <x v="1"/>
    <x v="7"/>
    <x v="8"/>
    <x v="9"/>
    <x v="4"/>
    <x v="237"/>
    <x v="148"/>
    <x v="17"/>
  </r>
  <r>
    <x v="26"/>
    <x v="16"/>
    <x v="20"/>
    <x v="0"/>
    <x v="20"/>
    <x v="18"/>
    <x v="18"/>
    <x v="18"/>
    <x v="18"/>
    <x v="0"/>
    <x v="421"/>
    <x v="402"/>
    <x v="38"/>
    <x v="256"/>
    <x v="30"/>
    <x v="412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6"/>
    <x v="33"/>
    <x v="21"/>
    <x v="0"/>
    <x v="21"/>
    <x v="19"/>
    <x v="19"/>
    <x v="19"/>
    <x v="19"/>
    <x v="0"/>
    <x v="422"/>
    <x v="295"/>
    <x v="138"/>
    <x v="310"/>
    <x v="73"/>
    <x v="413"/>
    <x v="0"/>
    <x v="1"/>
    <x v="0"/>
    <x v="2"/>
    <x v="0"/>
    <x v="0"/>
    <x v="278"/>
    <x v="0"/>
    <x v="163"/>
    <x v="0"/>
    <x v="6"/>
    <x v="0"/>
    <x v="21"/>
    <x v="0"/>
    <x v="4"/>
    <x v="238"/>
    <x v="149"/>
    <x v="20"/>
  </r>
  <r>
    <x v="27"/>
    <x v="19"/>
    <x v="1"/>
    <x v="0"/>
    <x v="1"/>
    <x v="1"/>
    <x v="1"/>
    <x v="1"/>
    <x v="1"/>
    <x v="0"/>
    <x v="423"/>
    <x v="403"/>
    <x v="223"/>
    <x v="253"/>
    <x v="91"/>
    <x v="414"/>
    <x v="0"/>
    <x v="0"/>
    <x v="0"/>
    <x v="3"/>
    <x v="0"/>
    <x v="5"/>
    <x v="279"/>
    <x v="0"/>
    <x v="167"/>
    <x v="2"/>
    <x v="1"/>
    <x v="0"/>
    <x v="21"/>
    <x v="0"/>
    <x v="4"/>
    <x v="239"/>
    <x v="150"/>
    <x v="1"/>
  </r>
  <r>
    <x v="27"/>
    <x v="20"/>
    <x v="2"/>
    <x v="0"/>
    <x v="2"/>
    <x v="2"/>
    <x v="2"/>
    <x v="2"/>
    <x v="2"/>
    <x v="0"/>
    <x v="424"/>
    <x v="404"/>
    <x v="224"/>
    <x v="311"/>
    <x v="73"/>
    <x v="139"/>
    <x v="4"/>
    <x v="3"/>
    <x v="1"/>
    <x v="0"/>
    <x v="0"/>
    <x v="7"/>
    <x v="280"/>
    <x v="4"/>
    <x v="168"/>
    <x v="1"/>
    <x v="1"/>
    <x v="4"/>
    <x v="4"/>
    <x v="4"/>
    <x v="1"/>
    <x v="240"/>
    <x v="1"/>
    <x v="2"/>
  </r>
  <r>
    <x v="27"/>
    <x v="21"/>
    <x v="3"/>
    <x v="0"/>
    <x v="3"/>
    <x v="3"/>
    <x v="3"/>
    <x v="3"/>
    <x v="3"/>
    <x v="0"/>
    <x v="425"/>
    <x v="405"/>
    <x v="225"/>
    <x v="46"/>
    <x v="65"/>
    <x v="286"/>
    <x v="2"/>
    <x v="5"/>
    <x v="2"/>
    <x v="3"/>
    <x v="1"/>
    <x v="15"/>
    <x v="281"/>
    <x v="13"/>
    <x v="169"/>
    <x v="2"/>
    <x v="1"/>
    <x v="13"/>
    <x v="32"/>
    <x v="14"/>
    <x v="8"/>
    <x v="241"/>
    <x v="151"/>
    <x v="3"/>
  </r>
  <r>
    <x v="27"/>
    <x v="22"/>
    <x v="4"/>
    <x v="0"/>
    <x v="4"/>
    <x v="4"/>
    <x v="4"/>
    <x v="4"/>
    <x v="4"/>
    <x v="0"/>
    <x v="426"/>
    <x v="406"/>
    <x v="92"/>
    <x v="312"/>
    <x v="61"/>
    <x v="415"/>
    <x v="1"/>
    <x v="1"/>
    <x v="0"/>
    <x v="0"/>
    <x v="0"/>
    <x v="0"/>
    <x v="282"/>
    <x v="1"/>
    <x v="1"/>
    <x v="1"/>
    <x v="1"/>
    <x v="1"/>
    <x v="1"/>
    <x v="1"/>
    <x v="1"/>
    <x v="1"/>
    <x v="1"/>
    <x v="4"/>
  </r>
  <r>
    <x v="27"/>
    <x v="23"/>
    <x v="17"/>
    <x v="0"/>
    <x v="17"/>
    <x v="4"/>
    <x v="4"/>
    <x v="4"/>
    <x v="4"/>
    <x v="0"/>
    <x v="427"/>
    <x v="407"/>
    <x v="7"/>
    <x v="269"/>
    <x v="51"/>
    <x v="416"/>
    <x v="0"/>
    <x v="1"/>
    <x v="0"/>
    <x v="0"/>
    <x v="0"/>
    <x v="1"/>
    <x v="1"/>
    <x v="1"/>
    <x v="1"/>
    <x v="1"/>
    <x v="1"/>
    <x v="1"/>
    <x v="1"/>
    <x v="1"/>
    <x v="1"/>
    <x v="1"/>
    <x v="1"/>
    <x v="16"/>
  </r>
  <r>
    <x v="27"/>
    <x v="25"/>
    <x v="6"/>
    <x v="0"/>
    <x v="6"/>
    <x v="5"/>
    <x v="5"/>
    <x v="5"/>
    <x v="5"/>
    <x v="0"/>
    <x v="428"/>
    <x v="408"/>
    <x v="226"/>
    <x v="155"/>
    <x v="81"/>
    <x v="417"/>
    <x v="4"/>
    <x v="1"/>
    <x v="2"/>
    <x v="2"/>
    <x v="0"/>
    <x v="7"/>
    <x v="283"/>
    <x v="8"/>
    <x v="30"/>
    <x v="1"/>
    <x v="1"/>
    <x v="2"/>
    <x v="13"/>
    <x v="2"/>
    <x v="0"/>
    <x v="242"/>
    <x v="152"/>
    <x v="6"/>
  </r>
  <r>
    <x v="27"/>
    <x v="26"/>
    <x v="7"/>
    <x v="0"/>
    <x v="7"/>
    <x v="6"/>
    <x v="6"/>
    <x v="6"/>
    <x v="6"/>
    <x v="0"/>
    <x v="429"/>
    <x v="409"/>
    <x v="59"/>
    <x v="219"/>
    <x v="2"/>
    <x v="418"/>
    <x v="4"/>
    <x v="0"/>
    <x v="0"/>
    <x v="4"/>
    <x v="0"/>
    <x v="7"/>
    <x v="284"/>
    <x v="1"/>
    <x v="1"/>
    <x v="2"/>
    <x v="0"/>
    <x v="1"/>
    <x v="1"/>
    <x v="1"/>
    <x v="1"/>
    <x v="1"/>
    <x v="1"/>
    <x v="7"/>
  </r>
  <r>
    <x v="27"/>
    <x v="27"/>
    <x v="10"/>
    <x v="0"/>
    <x v="10"/>
    <x v="9"/>
    <x v="9"/>
    <x v="9"/>
    <x v="9"/>
    <x v="0"/>
    <x v="430"/>
    <x v="410"/>
    <x v="59"/>
    <x v="205"/>
    <x v="72"/>
    <x v="419"/>
    <x v="1"/>
    <x v="0"/>
    <x v="0"/>
    <x v="0"/>
    <x v="0"/>
    <x v="4"/>
    <x v="285"/>
    <x v="1"/>
    <x v="1"/>
    <x v="1"/>
    <x v="1"/>
    <x v="1"/>
    <x v="1"/>
    <x v="1"/>
    <x v="1"/>
    <x v="1"/>
    <x v="1"/>
    <x v="10"/>
  </r>
  <r>
    <x v="27"/>
    <x v="28"/>
    <x v="12"/>
    <x v="0"/>
    <x v="12"/>
    <x v="11"/>
    <x v="11"/>
    <x v="11"/>
    <x v="11"/>
    <x v="0"/>
    <x v="431"/>
    <x v="411"/>
    <x v="98"/>
    <x v="313"/>
    <x v="9"/>
    <x v="420"/>
    <x v="0"/>
    <x v="1"/>
    <x v="0"/>
    <x v="0"/>
    <x v="0"/>
    <x v="1"/>
    <x v="1"/>
    <x v="4"/>
    <x v="131"/>
    <x v="1"/>
    <x v="1"/>
    <x v="4"/>
    <x v="4"/>
    <x v="4"/>
    <x v="1"/>
    <x v="243"/>
    <x v="1"/>
    <x v="12"/>
  </r>
  <r>
    <x v="27"/>
    <x v="29"/>
    <x v="13"/>
    <x v="0"/>
    <x v="13"/>
    <x v="12"/>
    <x v="12"/>
    <x v="12"/>
    <x v="12"/>
    <x v="0"/>
    <x v="432"/>
    <x v="412"/>
    <x v="155"/>
    <x v="90"/>
    <x v="15"/>
    <x v="149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27"/>
    <x v="30"/>
    <x v="14"/>
    <x v="0"/>
    <x v="14"/>
    <x v="13"/>
    <x v="13"/>
    <x v="13"/>
    <x v="13"/>
    <x v="0"/>
    <x v="433"/>
    <x v="413"/>
    <x v="227"/>
    <x v="260"/>
    <x v="19"/>
    <x v="421"/>
    <x v="0"/>
    <x v="0"/>
    <x v="1"/>
    <x v="0"/>
    <x v="0"/>
    <x v="4"/>
    <x v="286"/>
    <x v="2"/>
    <x v="170"/>
    <x v="3"/>
    <x v="1"/>
    <x v="7"/>
    <x v="13"/>
    <x v="9"/>
    <x v="4"/>
    <x v="244"/>
    <x v="153"/>
    <x v="14"/>
  </r>
  <r>
    <x v="27"/>
    <x v="31"/>
    <x v="15"/>
    <x v="0"/>
    <x v="15"/>
    <x v="14"/>
    <x v="14"/>
    <x v="14"/>
    <x v="14"/>
    <x v="0"/>
    <x v="434"/>
    <x v="202"/>
    <x v="174"/>
    <x v="310"/>
    <x v="69"/>
    <x v="422"/>
    <x v="1"/>
    <x v="1"/>
    <x v="0"/>
    <x v="0"/>
    <x v="0"/>
    <x v="0"/>
    <x v="287"/>
    <x v="4"/>
    <x v="171"/>
    <x v="3"/>
    <x v="1"/>
    <x v="2"/>
    <x v="15"/>
    <x v="2"/>
    <x v="4"/>
    <x v="245"/>
    <x v="154"/>
    <x v="15"/>
  </r>
  <r>
    <x v="27"/>
    <x v="32"/>
    <x v="18"/>
    <x v="0"/>
    <x v="18"/>
    <x v="16"/>
    <x v="16"/>
    <x v="16"/>
    <x v="16"/>
    <x v="0"/>
    <x v="435"/>
    <x v="414"/>
    <x v="43"/>
    <x v="270"/>
    <x v="15"/>
    <x v="423"/>
    <x v="4"/>
    <x v="0"/>
    <x v="0"/>
    <x v="2"/>
    <x v="1"/>
    <x v="7"/>
    <x v="288"/>
    <x v="2"/>
    <x v="13"/>
    <x v="1"/>
    <x v="1"/>
    <x v="11"/>
    <x v="7"/>
    <x v="10"/>
    <x v="0"/>
    <x v="193"/>
    <x v="155"/>
    <x v="17"/>
  </r>
  <r>
    <x v="27"/>
    <x v="16"/>
    <x v="20"/>
    <x v="0"/>
    <x v="20"/>
    <x v="18"/>
    <x v="18"/>
    <x v="18"/>
    <x v="18"/>
    <x v="0"/>
    <x v="436"/>
    <x v="318"/>
    <x v="88"/>
    <x v="240"/>
    <x v="33"/>
    <x v="111"/>
    <x v="0"/>
    <x v="1"/>
    <x v="0"/>
    <x v="2"/>
    <x v="0"/>
    <x v="0"/>
    <x v="289"/>
    <x v="1"/>
    <x v="1"/>
    <x v="1"/>
    <x v="1"/>
    <x v="1"/>
    <x v="1"/>
    <x v="1"/>
    <x v="1"/>
    <x v="1"/>
    <x v="1"/>
    <x v="19"/>
  </r>
  <r>
    <x v="27"/>
    <x v="33"/>
    <x v="21"/>
    <x v="0"/>
    <x v="21"/>
    <x v="19"/>
    <x v="19"/>
    <x v="19"/>
    <x v="19"/>
    <x v="0"/>
    <x v="189"/>
    <x v="415"/>
    <x v="228"/>
    <x v="314"/>
    <x v="38"/>
    <x v="424"/>
    <x v="1"/>
    <x v="1"/>
    <x v="2"/>
    <x v="0"/>
    <x v="0"/>
    <x v="8"/>
    <x v="290"/>
    <x v="2"/>
    <x v="172"/>
    <x v="2"/>
    <x v="2"/>
    <x v="7"/>
    <x v="15"/>
    <x v="9"/>
    <x v="1"/>
    <x v="246"/>
    <x v="1"/>
    <x v="20"/>
  </r>
  <r>
    <x v="28"/>
    <x v="19"/>
    <x v="1"/>
    <x v="0"/>
    <x v="1"/>
    <x v="1"/>
    <x v="1"/>
    <x v="1"/>
    <x v="1"/>
    <x v="0"/>
    <x v="437"/>
    <x v="416"/>
    <x v="229"/>
    <x v="208"/>
    <x v="79"/>
    <x v="366"/>
    <x v="2"/>
    <x v="1"/>
    <x v="0"/>
    <x v="0"/>
    <x v="0"/>
    <x v="4"/>
    <x v="291"/>
    <x v="2"/>
    <x v="33"/>
    <x v="0"/>
    <x v="1"/>
    <x v="7"/>
    <x v="13"/>
    <x v="9"/>
    <x v="4"/>
    <x v="247"/>
    <x v="156"/>
    <x v="1"/>
  </r>
  <r>
    <x v="28"/>
    <x v="20"/>
    <x v="2"/>
    <x v="0"/>
    <x v="2"/>
    <x v="2"/>
    <x v="2"/>
    <x v="2"/>
    <x v="2"/>
    <x v="0"/>
    <x v="438"/>
    <x v="417"/>
    <x v="90"/>
    <x v="315"/>
    <x v="73"/>
    <x v="425"/>
    <x v="1"/>
    <x v="1"/>
    <x v="0"/>
    <x v="2"/>
    <x v="0"/>
    <x v="4"/>
    <x v="292"/>
    <x v="4"/>
    <x v="7"/>
    <x v="1"/>
    <x v="1"/>
    <x v="4"/>
    <x v="4"/>
    <x v="4"/>
    <x v="1"/>
    <x v="248"/>
    <x v="1"/>
    <x v="2"/>
  </r>
  <r>
    <x v="28"/>
    <x v="21"/>
    <x v="3"/>
    <x v="0"/>
    <x v="3"/>
    <x v="3"/>
    <x v="3"/>
    <x v="3"/>
    <x v="3"/>
    <x v="0"/>
    <x v="439"/>
    <x v="418"/>
    <x v="230"/>
    <x v="316"/>
    <x v="38"/>
    <x v="327"/>
    <x v="2"/>
    <x v="2"/>
    <x v="0"/>
    <x v="3"/>
    <x v="0"/>
    <x v="14"/>
    <x v="273"/>
    <x v="0"/>
    <x v="173"/>
    <x v="4"/>
    <x v="2"/>
    <x v="15"/>
    <x v="16"/>
    <x v="13"/>
    <x v="5"/>
    <x v="249"/>
    <x v="157"/>
    <x v="3"/>
  </r>
  <r>
    <x v="28"/>
    <x v="22"/>
    <x v="4"/>
    <x v="0"/>
    <x v="4"/>
    <x v="4"/>
    <x v="4"/>
    <x v="4"/>
    <x v="4"/>
    <x v="0"/>
    <x v="440"/>
    <x v="419"/>
    <x v="144"/>
    <x v="317"/>
    <x v="65"/>
    <x v="426"/>
    <x v="0"/>
    <x v="1"/>
    <x v="1"/>
    <x v="0"/>
    <x v="0"/>
    <x v="0"/>
    <x v="293"/>
    <x v="1"/>
    <x v="1"/>
    <x v="1"/>
    <x v="1"/>
    <x v="1"/>
    <x v="1"/>
    <x v="1"/>
    <x v="1"/>
    <x v="1"/>
    <x v="1"/>
    <x v="4"/>
  </r>
  <r>
    <x v="28"/>
    <x v="25"/>
    <x v="6"/>
    <x v="0"/>
    <x v="6"/>
    <x v="5"/>
    <x v="5"/>
    <x v="5"/>
    <x v="5"/>
    <x v="0"/>
    <x v="441"/>
    <x v="420"/>
    <x v="113"/>
    <x v="318"/>
    <x v="11"/>
    <x v="427"/>
    <x v="1"/>
    <x v="0"/>
    <x v="0"/>
    <x v="0"/>
    <x v="0"/>
    <x v="4"/>
    <x v="200"/>
    <x v="4"/>
    <x v="71"/>
    <x v="4"/>
    <x v="1"/>
    <x v="4"/>
    <x v="12"/>
    <x v="4"/>
    <x v="4"/>
    <x v="250"/>
    <x v="158"/>
    <x v="6"/>
  </r>
  <r>
    <x v="28"/>
    <x v="26"/>
    <x v="7"/>
    <x v="0"/>
    <x v="7"/>
    <x v="6"/>
    <x v="6"/>
    <x v="6"/>
    <x v="6"/>
    <x v="0"/>
    <x v="442"/>
    <x v="421"/>
    <x v="231"/>
    <x v="61"/>
    <x v="33"/>
    <x v="428"/>
    <x v="1"/>
    <x v="1"/>
    <x v="0"/>
    <x v="2"/>
    <x v="0"/>
    <x v="4"/>
    <x v="294"/>
    <x v="1"/>
    <x v="1"/>
    <x v="0"/>
    <x v="3"/>
    <x v="4"/>
    <x v="4"/>
    <x v="4"/>
    <x v="1"/>
    <x v="251"/>
    <x v="1"/>
    <x v="7"/>
  </r>
  <r>
    <x v="28"/>
    <x v="27"/>
    <x v="10"/>
    <x v="0"/>
    <x v="10"/>
    <x v="9"/>
    <x v="9"/>
    <x v="9"/>
    <x v="9"/>
    <x v="0"/>
    <x v="443"/>
    <x v="53"/>
    <x v="232"/>
    <x v="319"/>
    <x v="72"/>
    <x v="429"/>
    <x v="0"/>
    <x v="1"/>
    <x v="0"/>
    <x v="0"/>
    <x v="0"/>
    <x v="1"/>
    <x v="1"/>
    <x v="4"/>
    <x v="174"/>
    <x v="1"/>
    <x v="1"/>
    <x v="4"/>
    <x v="4"/>
    <x v="4"/>
    <x v="1"/>
    <x v="252"/>
    <x v="1"/>
    <x v="10"/>
  </r>
  <r>
    <x v="28"/>
    <x v="34"/>
    <x v="11"/>
    <x v="0"/>
    <x v="11"/>
    <x v="10"/>
    <x v="10"/>
    <x v="10"/>
    <x v="10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11"/>
  </r>
  <r>
    <x v="28"/>
    <x v="28"/>
    <x v="12"/>
    <x v="0"/>
    <x v="12"/>
    <x v="11"/>
    <x v="11"/>
    <x v="11"/>
    <x v="11"/>
    <x v="0"/>
    <x v="444"/>
    <x v="422"/>
    <x v="144"/>
    <x v="312"/>
    <x v="51"/>
    <x v="430"/>
    <x v="0"/>
    <x v="1"/>
    <x v="1"/>
    <x v="0"/>
    <x v="0"/>
    <x v="0"/>
    <x v="295"/>
    <x v="2"/>
    <x v="133"/>
    <x v="3"/>
    <x v="1"/>
    <x v="7"/>
    <x v="6"/>
    <x v="9"/>
    <x v="0"/>
    <x v="253"/>
    <x v="159"/>
    <x v="12"/>
  </r>
  <r>
    <x v="28"/>
    <x v="29"/>
    <x v="13"/>
    <x v="0"/>
    <x v="13"/>
    <x v="12"/>
    <x v="12"/>
    <x v="12"/>
    <x v="12"/>
    <x v="0"/>
    <x v="445"/>
    <x v="319"/>
    <x v="142"/>
    <x v="320"/>
    <x v="62"/>
    <x v="431"/>
    <x v="0"/>
    <x v="1"/>
    <x v="0"/>
    <x v="0"/>
    <x v="0"/>
    <x v="1"/>
    <x v="1"/>
    <x v="1"/>
    <x v="1"/>
    <x v="2"/>
    <x v="1"/>
    <x v="1"/>
    <x v="1"/>
    <x v="1"/>
    <x v="1"/>
    <x v="1"/>
    <x v="1"/>
    <x v="13"/>
  </r>
  <r>
    <x v="28"/>
    <x v="30"/>
    <x v="14"/>
    <x v="0"/>
    <x v="14"/>
    <x v="13"/>
    <x v="13"/>
    <x v="13"/>
    <x v="13"/>
    <x v="0"/>
    <x v="446"/>
    <x v="423"/>
    <x v="179"/>
    <x v="266"/>
    <x v="22"/>
    <x v="49"/>
    <x v="2"/>
    <x v="1"/>
    <x v="0"/>
    <x v="2"/>
    <x v="2"/>
    <x v="10"/>
    <x v="296"/>
    <x v="2"/>
    <x v="90"/>
    <x v="1"/>
    <x v="0"/>
    <x v="7"/>
    <x v="12"/>
    <x v="9"/>
    <x v="4"/>
    <x v="254"/>
    <x v="160"/>
    <x v="14"/>
  </r>
  <r>
    <x v="28"/>
    <x v="31"/>
    <x v="15"/>
    <x v="0"/>
    <x v="15"/>
    <x v="14"/>
    <x v="14"/>
    <x v="14"/>
    <x v="14"/>
    <x v="0"/>
    <x v="447"/>
    <x v="424"/>
    <x v="226"/>
    <x v="31"/>
    <x v="53"/>
    <x v="432"/>
    <x v="1"/>
    <x v="1"/>
    <x v="0"/>
    <x v="2"/>
    <x v="1"/>
    <x v="8"/>
    <x v="297"/>
    <x v="8"/>
    <x v="30"/>
    <x v="1"/>
    <x v="1"/>
    <x v="2"/>
    <x v="2"/>
    <x v="2"/>
    <x v="1"/>
    <x v="255"/>
    <x v="1"/>
    <x v="15"/>
  </r>
  <r>
    <x v="28"/>
    <x v="32"/>
    <x v="18"/>
    <x v="0"/>
    <x v="18"/>
    <x v="16"/>
    <x v="16"/>
    <x v="16"/>
    <x v="16"/>
    <x v="0"/>
    <x v="448"/>
    <x v="425"/>
    <x v="233"/>
    <x v="117"/>
    <x v="6"/>
    <x v="433"/>
    <x v="4"/>
    <x v="1"/>
    <x v="1"/>
    <x v="0"/>
    <x v="0"/>
    <x v="5"/>
    <x v="298"/>
    <x v="8"/>
    <x v="175"/>
    <x v="1"/>
    <x v="1"/>
    <x v="2"/>
    <x v="2"/>
    <x v="2"/>
    <x v="1"/>
    <x v="256"/>
    <x v="1"/>
    <x v="17"/>
  </r>
  <r>
    <x v="28"/>
    <x v="16"/>
    <x v="20"/>
    <x v="0"/>
    <x v="20"/>
    <x v="18"/>
    <x v="18"/>
    <x v="18"/>
    <x v="18"/>
    <x v="0"/>
    <x v="449"/>
    <x v="426"/>
    <x v="157"/>
    <x v="112"/>
    <x v="62"/>
    <x v="434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8"/>
    <x v="33"/>
    <x v="21"/>
    <x v="0"/>
    <x v="21"/>
    <x v="19"/>
    <x v="19"/>
    <x v="19"/>
    <x v="19"/>
    <x v="0"/>
    <x v="302"/>
    <x v="427"/>
    <x v="221"/>
    <x v="321"/>
    <x v="51"/>
    <x v="435"/>
    <x v="2"/>
    <x v="1"/>
    <x v="0"/>
    <x v="0"/>
    <x v="0"/>
    <x v="4"/>
    <x v="191"/>
    <x v="1"/>
    <x v="1"/>
    <x v="2"/>
    <x v="1"/>
    <x v="1"/>
    <x v="1"/>
    <x v="1"/>
    <x v="1"/>
    <x v="1"/>
    <x v="1"/>
    <x v="20"/>
  </r>
  <r>
    <x v="29"/>
    <x v="19"/>
    <x v="1"/>
    <x v="0"/>
    <x v="1"/>
    <x v="1"/>
    <x v="1"/>
    <x v="1"/>
    <x v="1"/>
    <x v="0"/>
    <x v="450"/>
    <x v="428"/>
    <x v="203"/>
    <x v="180"/>
    <x v="92"/>
    <x v="436"/>
    <x v="2"/>
    <x v="3"/>
    <x v="0"/>
    <x v="2"/>
    <x v="0"/>
    <x v="10"/>
    <x v="214"/>
    <x v="0"/>
    <x v="176"/>
    <x v="1"/>
    <x v="1"/>
    <x v="0"/>
    <x v="8"/>
    <x v="0"/>
    <x v="1"/>
    <x v="257"/>
    <x v="1"/>
    <x v="1"/>
  </r>
  <r>
    <x v="29"/>
    <x v="20"/>
    <x v="2"/>
    <x v="0"/>
    <x v="2"/>
    <x v="2"/>
    <x v="2"/>
    <x v="2"/>
    <x v="2"/>
    <x v="0"/>
    <x v="451"/>
    <x v="429"/>
    <x v="161"/>
    <x v="322"/>
    <x v="73"/>
    <x v="437"/>
    <x v="0"/>
    <x v="0"/>
    <x v="0"/>
    <x v="2"/>
    <x v="2"/>
    <x v="5"/>
    <x v="299"/>
    <x v="4"/>
    <x v="177"/>
    <x v="4"/>
    <x v="1"/>
    <x v="4"/>
    <x v="4"/>
    <x v="4"/>
    <x v="1"/>
    <x v="258"/>
    <x v="1"/>
    <x v="2"/>
  </r>
  <r>
    <x v="29"/>
    <x v="21"/>
    <x v="3"/>
    <x v="0"/>
    <x v="3"/>
    <x v="3"/>
    <x v="3"/>
    <x v="3"/>
    <x v="3"/>
    <x v="0"/>
    <x v="452"/>
    <x v="430"/>
    <x v="219"/>
    <x v="323"/>
    <x v="72"/>
    <x v="438"/>
    <x v="0"/>
    <x v="4"/>
    <x v="0"/>
    <x v="3"/>
    <x v="0"/>
    <x v="3"/>
    <x v="300"/>
    <x v="0"/>
    <x v="178"/>
    <x v="4"/>
    <x v="6"/>
    <x v="15"/>
    <x v="10"/>
    <x v="13"/>
    <x v="0"/>
    <x v="259"/>
    <x v="161"/>
    <x v="3"/>
  </r>
  <r>
    <x v="29"/>
    <x v="25"/>
    <x v="6"/>
    <x v="0"/>
    <x v="6"/>
    <x v="5"/>
    <x v="5"/>
    <x v="5"/>
    <x v="5"/>
    <x v="0"/>
    <x v="453"/>
    <x v="181"/>
    <x v="234"/>
    <x v="286"/>
    <x v="46"/>
    <x v="439"/>
    <x v="0"/>
    <x v="0"/>
    <x v="0"/>
    <x v="3"/>
    <x v="0"/>
    <x v="5"/>
    <x v="301"/>
    <x v="7"/>
    <x v="179"/>
    <x v="1"/>
    <x v="1"/>
    <x v="11"/>
    <x v="7"/>
    <x v="10"/>
    <x v="0"/>
    <x v="260"/>
    <x v="162"/>
    <x v="6"/>
  </r>
  <r>
    <x v="29"/>
    <x v="26"/>
    <x v="7"/>
    <x v="0"/>
    <x v="7"/>
    <x v="6"/>
    <x v="6"/>
    <x v="6"/>
    <x v="6"/>
    <x v="0"/>
    <x v="454"/>
    <x v="431"/>
    <x v="235"/>
    <x v="5"/>
    <x v="22"/>
    <x v="440"/>
    <x v="2"/>
    <x v="0"/>
    <x v="0"/>
    <x v="2"/>
    <x v="0"/>
    <x v="5"/>
    <x v="302"/>
    <x v="1"/>
    <x v="1"/>
    <x v="1"/>
    <x v="1"/>
    <x v="1"/>
    <x v="1"/>
    <x v="1"/>
    <x v="1"/>
    <x v="1"/>
    <x v="1"/>
    <x v="7"/>
  </r>
  <r>
    <x v="29"/>
    <x v="27"/>
    <x v="10"/>
    <x v="0"/>
    <x v="10"/>
    <x v="9"/>
    <x v="9"/>
    <x v="9"/>
    <x v="9"/>
    <x v="0"/>
    <x v="455"/>
    <x v="432"/>
    <x v="174"/>
    <x v="312"/>
    <x v="9"/>
    <x v="441"/>
    <x v="2"/>
    <x v="1"/>
    <x v="0"/>
    <x v="0"/>
    <x v="0"/>
    <x v="4"/>
    <x v="303"/>
    <x v="1"/>
    <x v="1"/>
    <x v="2"/>
    <x v="1"/>
    <x v="1"/>
    <x v="1"/>
    <x v="1"/>
    <x v="1"/>
    <x v="1"/>
    <x v="1"/>
    <x v="10"/>
  </r>
  <r>
    <x v="29"/>
    <x v="28"/>
    <x v="12"/>
    <x v="0"/>
    <x v="12"/>
    <x v="11"/>
    <x v="11"/>
    <x v="11"/>
    <x v="11"/>
    <x v="0"/>
    <x v="456"/>
    <x v="433"/>
    <x v="80"/>
    <x v="324"/>
    <x v="73"/>
    <x v="442"/>
    <x v="0"/>
    <x v="0"/>
    <x v="0"/>
    <x v="2"/>
    <x v="0"/>
    <x v="4"/>
    <x v="304"/>
    <x v="1"/>
    <x v="1"/>
    <x v="3"/>
    <x v="2"/>
    <x v="1"/>
    <x v="1"/>
    <x v="1"/>
    <x v="1"/>
    <x v="1"/>
    <x v="1"/>
    <x v="12"/>
  </r>
  <r>
    <x v="29"/>
    <x v="29"/>
    <x v="13"/>
    <x v="0"/>
    <x v="13"/>
    <x v="12"/>
    <x v="12"/>
    <x v="12"/>
    <x v="12"/>
    <x v="0"/>
    <x v="457"/>
    <x v="434"/>
    <x v="184"/>
    <x v="325"/>
    <x v="17"/>
    <x v="443"/>
    <x v="0"/>
    <x v="1"/>
    <x v="0"/>
    <x v="2"/>
    <x v="0"/>
    <x v="0"/>
    <x v="196"/>
    <x v="1"/>
    <x v="1"/>
    <x v="1"/>
    <x v="3"/>
    <x v="1"/>
    <x v="1"/>
    <x v="1"/>
    <x v="1"/>
    <x v="1"/>
    <x v="1"/>
    <x v="13"/>
  </r>
  <r>
    <x v="29"/>
    <x v="30"/>
    <x v="14"/>
    <x v="0"/>
    <x v="14"/>
    <x v="13"/>
    <x v="13"/>
    <x v="13"/>
    <x v="13"/>
    <x v="0"/>
    <x v="458"/>
    <x v="435"/>
    <x v="187"/>
    <x v="326"/>
    <x v="22"/>
    <x v="444"/>
    <x v="0"/>
    <x v="0"/>
    <x v="0"/>
    <x v="0"/>
    <x v="0"/>
    <x v="0"/>
    <x v="305"/>
    <x v="4"/>
    <x v="180"/>
    <x v="2"/>
    <x v="0"/>
    <x v="4"/>
    <x v="4"/>
    <x v="4"/>
    <x v="1"/>
    <x v="261"/>
    <x v="1"/>
    <x v="14"/>
  </r>
  <r>
    <x v="29"/>
    <x v="31"/>
    <x v="15"/>
    <x v="0"/>
    <x v="15"/>
    <x v="14"/>
    <x v="14"/>
    <x v="14"/>
    <x v="14"/>
    <x v="0"/>
    <x v="459"/>
    <x v="436"/>
    <x v="160"/>
    <x v="175"/>
    <x v="47"/>
    <x v="445"/>
    <x v="4"/>
    <x v="0"/>
    <x v="0"/>
    <x v="2"/>
    <x v="0"/>
    <x v="10"/>
    <x v="306"/>
    <x v="8"/>
    <x v="181"/>
    <x v="1"/>
    <x v="1"/>
    <x v="7"/>
    <x v="12"/>
    <x v="9"/>
    <x v="4"/>
    <x v="262"/>
    <x v="163"/>
    <x v="15"/>
  </r>
  <r>
    <x v="29"/>
    <x v="32"/>
    <x v="18"/>
    <x v="0"/>
    <x v="18"/>
    <x v="16"/>
    <x v="16"/>
    <x v="16"/>
    <x v="16"/>
    <x v="0"/>
    <x v="460"/>
    <x v="437"/>
    <x v="0"/>
    <x v="327"/>
    <x v="24"/>
    <x v="446"/>
    <x v="1"/>
    <x v="1"/>
    <x v="0"/>
    <x v="0"/>
    <x v="0"/>
    <x v="0"/>
    <x v="307"/>
    <x v="7"/>
    <x v="182"/>
    <x v="1"/>
    <x v="0"/>
    <x v="0"/>
    <x v="10"/>
    <x v="0"/>
    <x v="7"/>
    <x v="263"/>
    <x v="164"/>
    <x v="17"/>
  </r>
  <r>
    <x v="29"/>
    <x v="16"/>
    <x v="20"/>
    <x v="0"/>
    <x v="20"/>
    <x v="18"/>
    <x v="18"/>
    <x v="18"/>
    <x v="18"/>
    <x v="0"/>
    <x v="461"/>
    <x v="169"/>
    <x v="42"/>
    <x v="149"/>
    <x v="35"/>
    <x v="447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29"/>
    <x v="33"/>
    <x v="21"/>
    <x v="0"/>
    <x v="21"/>
    <x v="19"/>
    <x v="19"/>
    <x v="19"/>
    <x v="19"/>
    <x v="0"/>
    <x v="462"/>
    <x v="438"/>
    <x v="43"/>
    <x v="328"/>
    <x v="26"/>
    <x v="448"/>
    <x v="1"/>
    <x v="0"/>
    <x v="1"/>
    <x v="0"/>
    <x v="0"/>
    <x v="8"/>
    <x v="308"/>
    <x v="4"/>
    <x v="24"/>
    <x v="0"/>
    <x v="3"/>
    <x v="4"/>
    <x v="4"/>
    <x v="4"/>
    <x v="1"/>
    <x v="264"/>
    <x v="1"/>
    <x v="20"/>
  </r>
  <r>
    <x v="30"/>
    <x v="19"/>
    <x v="1"/>
    <x v="0"/>
    <x v="1"/>
    <x v="1"/>
    <x v="1"/>
    <x v="1"/>
    <x v="1"/>
    <x v="0"/>
    <x v="463"/>
    <x v="439"/>
    <x v="235"/>
    <x v="329"/>
    <x v="93"/>
    <x v="449"/>
    <x v="0"/>
    <x v="1"/>
    <x v="0"/>
    <x v="0"/>
    <x v="0"/>
    <x v="1"/>
    <x v="1"/>
    <x v="2"/>
    <x v="183"/>
    <x v="1"/>
    <x v="1"/>
    <x v="7"/>
    <x v="21"/>
    <x v="9"/>
    <x v="0"/>
    <x v="265"/>
    <x v="165"/>
    <x v="1"/>
  </r>
  <r>
    <x v="30"/>
    <x v="20"/>
    <x v="2"/>
    <x v="0"/>
    <x v="2"/>
    <x v="2"/>
    <x v="2"/>
    <x v="2"/>
    <x v="2"/>
    <x v="0"/>
    <x v="464"/>
    <x v="440"/>
    <x v="222"/>
    <x v="330"/>
    <x v="38"/>
    <x v="450"/>
    <x v="1"/>
    <x v="0"/>
    <x v="0"/>
    <x v="4"/>
    <x v="0"/>
    <x v="5"/>
    <x v="309"/>
    <x v="2"/>
    <x v="166"/>
    <x v="2"/>
    <x v="1"/>
    <x v="7"/>
    <x v="0"/>
    <x v="9"/>
    <x v="7"/>
    <x v="266"/>
    <x v="166"/>
    <x v="2"/>
  </r>
  <r>
    <x v="30"/>
    <x v="21"/>
    <x v="3"/>
    <x v="0"/>
    <x v="3"/>
    <x v="3"/>
    <x v="3"/>
    <x v="3"/>
    <x v="3"/>
    <x v="0"/>
    <x v="465"/>
    <x v="441"/>
    <x v="125"/>
    <x v="212"/>
    <x v="52"/>
    <x v="451"/>
    <x v="0"/>
    <x v="0"/>
    <x v="0"/>
    <x v="2"/>
    <x v="0"/>
    <x v="4"/>
    <x v="310"/>
    <x v="10"/>
    <x v="184"/>
    <x v="2"/>
    <x v="6"/>
    <x v="8"/>
    <x v="23"/>
    <x v="15"/>
    <x v="7"/>
    <x v="267"/>
    <x v="167"/>
    <x v="3"/>
  </r>
  <r>
    <x v="30"/>
    <x v="25"/>
    <x v="6"/>
    <x v="0"/>
    <x v="6"/>
    <x v="5"/>
    <x v="5"/>
    <x v="5"/>
    <x v="5"/>
    <x v="0"/>
    <x v="466"/>
    <x v="442"/>
    <x v="113"/>
    <x v="18"/>
    <x v="24"/>
    <x v="452"/>
    <x v="0"/>
    <x v="1"/>
    <x v="0"/>
    <x v="2"/>
    <x v="0"/>
    <x v="0"/>
    <x v="311"/>
    <x v="1"/>
    <x v="1"/>
    <x v="1"/>
    <x v="0"/>
    <x v="1"/>
    <x v="1"/>
    <x v="1"/>
    <x v="1"/>
    <x v="1"/>
    <x v="1"/>
    <x v="6"/>
  </r>
  <r>
    <x v="30"/>
    <x v="26"/>
    <x v="7"/>
    <x v="0"/>
    <x v="7"/>
    <x v="6"/>
    <x v="6"/>
    <x v="6"/>
    <x v="6"/>
    <x v="0"/>
    <x v="467"/>
    <x v="443"/>
    <x v="65"/>
    <x v="96"/>
    <x v="22"/>
    <x v="453"/>
    <x v="0"/>
    <x v="1"/>
    <x v="0"/>
    <x v="0"/>
    <x v="0"/>
    <x v="1"/>
    <x v="1"/>
    <x v="1"/>
    <x v="1"/>
    <x v="2"/>
    <x v="1"/>
    <x v="1"/>
    <x v="1"/>
    <x v="1"/>
    <x v="1"/>
    <x v="1"/>
    <x v="1"/>
    <x v="7"/>
  </r>
  <r>
    <x v="30"/>
    <x v="27"/>
    <x v="10"/>
    <x v="0"/>
    <x v="10"/>
    <x v="9"/>
    <x v="9"/>
    <x v="9"/>
    <x v="9"/>
    <x v="0"/>
    <x v="468"/>
    <x v="444"/>
    <x v="127"/>
    <x v="331"/>
    <x v="73"/>
    <x v="454"/>
    <x v="0"/>
    <x v="0"/>
    <x v="0"/>
    <x v="0"/>
    <x v="0"/>
    <x v="0"/>
    <x v="312"/>
    <x v="1"/>
    <x v="1"/>
    <x v="1"/>
    <x v="1"/>
    <x v="1"/>
    <x v="1"/>
    <x v="1"/>
    <x v="1"/>
    <x v="1"/>
    <x v="1"/>
    <x v="10"/>
  </r>
  <r>
    <x v="30"/>
    <x v="35"/>
    <x v="23"/>
    <x v="0"/>
    <x v="23"/>
    <x v="21"/>
    <x v="21"/>
    <x v="21"/>
    <x v="21"/>
    <x v="0"/>
    <x v="7"/>
    <x v="198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2"/>
  </r>
  <r>
    <x v="30"/>
    <x v="28"/>
    <x v="12"/>
    <x v="0"/>
    <x v="12"/>
    <x v="11"/>
    <x v="11"/>
    <x v="11"/>
    <x v="11"/>
    <x v="0"/>
    <x v="469"/>
    <x v="445"/>
    <x v="144"/>
    <x v="249"/>
    <x v="65"/>
    <x v="455"/>
    <x v="1"/>
    <x v="1"/>
    <x v="0"/>
    <x v="0"/>
    <x v="0"/>
    <x v="0"/>
    <x v="313"/>
    <x v="4"/>
    <x v="185"/>
    <x v="3"/>
    <x v="1"/>
    <x v="4"/>
    <x v="4"/>
    <x v="4"/>
    <x v="1"/>
    <x v="268"/>
    <x v="1"/>
    <x v="12"/>
  </r>
  <r>
    <x v="30"/>
    <x v="29"/>
    <x v="13"/>
    <x v="0"/>
    <x v="13"/>
    <x v="12"/>
    <x v="12"/>
    <x v="12"/>
    <x v="12"/>
    <x v="0"/>
    <x v="470"/>
    <x v="446"/>
    <x v="15"/>
    <x v="153"/>
    <x v="62"/>
    <x v="456"/>
    <x v="1"/>
    <x v="1"/>
    <x v="0"/>
    <x v="0"/>
    <x v="0"/>
    <x v="0"/>
    <x v="314"/>
    <x v="2"/>
    <x v="186"/>
    <x v="0"/>
    <x v="1"/>
    <x v="7"/>
    <x v="13"/>
    <x v="9"/>
    <x v="4"/>
    <x v="269"/>
    <x v="168"/>
    <x v="13"/>
  </r>
  <r>
    <x v="30"/>
    <x v="30"/>
    <x v="14"/>
    <x v="0"/>
    <x v="14"/>
    <x v="13"/>
    <x v="13"/>
    <x v="13"/>
    <x v="13"/>
    <x v="0"/>
    <x v="471"/>
    <x v="447"/>
    <x v="195"/>
    <x v="226"/>
    <x v="19"/>
    <x v="457"/>
    <x v="1"/>
    <x v="1"/>
    <x v="1"/>
    <x v="0"/>
    <x v="0"/>
    <x v="4"/>
    <x v="315"/>
    <x v="15"/>
    <x v="187"/>
    <x v="2"/>
    <x v="0"/>
    <x v="9"/>
    <x v="12"/>
    <x v="7"/>
    <x v="1"/>
    <x v="123"/>
    <x v="1"/>
    <x v="14"/>
  </r>
  <r>
    <x v="30"/>
    <x v="31"/>
    <x v="15"/>
    <x v="0"/>
    <x v="15"/>
    <x v="14"/>
    <x v="14"/>
    <x v="14"/>
    <x v="14"/>
    <x v="0"/>
    <x v="472"/>
    <x v="448"/>
    <x v="178"/>
    <x v="326"/>
    <x v="81"/>
    <x v="141"/>
    <x v="2"/>
    <x v="1"/>
    <x v="2"/>
    <x v="2"/>
    <x v="0"/>
    <x v="10"/>
    <x v="316"/>
    <x v="4"/>
    <x v="188"/>
    <x v="2"/>
    <x v="1"/>
    <x v="2"/>
    <x v="15"/>
    <x v="2"/>
    <x v="4"/>
    <x v="270"/>
    <x v="169"/>
    <x v="15"/>
  </r>
  <r>
    <x v="30"/>
    <x v="32"/>
    <x v="18"/>
    <x v="0"/>
    <x v="18"/>
    <x v="16"/>
    <x v="16"/>
    <x v="16"/>
    <x v="16"/>
    <x v="0"/>
    <x v="473"/>
    <x v="449"/>
    <x v="236"/>
    <x v="204"/>
    <x v="35"/>
    <x v="458"/>
    <x v="1"/>
    <x v="0"/>
    <x v="1"/>
    <x v="2"/>
    <x v="0"/>
    <x v="5"/>
    <x v="317"/>
    <x v="4"/>
    <x v="189"/>
    <x v="0"/>
    <x v="0"/>
    <x v="2"/>
    <x v="6"/>
    <x v="2"/>
    <x v="4"/>
    <x v="271"/>
    <x v="170"/>
    <x v="17"/>
  </r>
  <r>
    <x v="30"/>
    <x v="16"/>
    <x v="20"/>
    <x v="0"/>
    <x v="20"/>
    <x v="18"/>
    <x v="18"/>
    <x v="18"/>
    <x v="18"/>
    <x v="0"/>
    <x v="474"/>
    <x v="450"/>
    <x v="76"/>
    <x v="332"/>
    <x v="41"/>
    <x v="365"/>
    <x v="0"/>
    <x v="1"/>
    <x v="0"/>
    <x v="0"/>
    <x v="0"/>
    <x v="1"/>
    <x v="1"/>
    <x v="1"/>
    <x v="1"/>
    <x v="1"/>
    <x v="1"/>
    <x v="1"/>
    <x v="1"/>
    <x v="1"/>
    <x v="1"/>
    <x v="1"/>
    <x v="1"/>
    <x v="19"/>
  </r>
  <r>
    <x v="30"/>
    <x v="33"/>
    <x v="21"/>
    <x v="0"/>
    <x v="21"/>
    <x v="19"/>
    <x v="19"/>
    <x v="19"/>
    <x v="19"/>
    <x v="0"/>
    <x v="475"/>
    <x v="451"/>
    <x v="237"/>
    <x v="226"/>
    <x v="73"/>
    <x v="459"/>
    <x v="1"/>
    <x v="1"/>
    <x v="0"/>
    <x v="2"/>
    <x v="0"/>
    <x v="4"/>
    <x v="318"/>
    <x v="1"/>
    <x v="1"/>
    <x v="1"/>
    <x v="0"/>
    <x v="4"/>
    <x v="2"/>
    <x v="4"/>
    <x v="4"/>
    <x v="272"/>
    <x v="171"/>
    <x v="20"/>
  </r>
  <r>
    <x v="31"/>
    <x v="19"/>
    <x v="1"/>
    <x v="0"/>
    <x v="1"/>
    <x v="1"/>
    <x v="1"/>
    <x v="1"/>
    <x v="1"/>
    <x v="0"/>
    <x v="476"/>
    <x v="452"/>
    <x v="238"/>
    <x v="255"/>
    <x v="94"/>
    <x v="460"/>
    <x v="4"/>
    <x v="1"/>
    <x v="0"/>
    <x v="2"/>
    <x v="1"/>
    <x v="10"/>
    <x v="319"/>
    <x v="2"/>
    <x v="190"/>
    <x v="1"/>
    <x v="1"/>
    <x v="7"/>
    <x v="15"/>
    <x v="9"/>
    <x v="1"/>
    <x v="273"/>
    <x v="1"/>
    <x v="1"/>
  </r>
  <r>
    <x v="31"/>
    <x v="20"/>
    <x v="2"/>
    <x v="0"/>
    <x v="2"/>
    <x v="2"/>
    <x v="2"/>
    <x v="2"/>
    <x v="2"/>
    <x v="0"/>
    <x v="477"/>
    <x v="453"/>
    <x v="10"/>
    <x v="333"/>
    <x v="12"/>
    <x v="461"/>
    <x v="0"/>
    <x v="1"/>
    <x v="2"/>
    <x v="0"/>
    <x v="0"/>
    <x v="4"/>
    <x v="320"/>
    <x v="4"/>
    <x v="191"/>
    <x v="1"/>
    <x v="1"/>
    <x v="4"/>
    <x v="4"/>
    <x v="4"/>
    <x v="1"/>
    <x v="274"/>
    <x v="1"/>
    <x v="2"/>
  </r>
  <r>
    <x v="31"/>
    <x v="21"/>
    <x v="3"/>
    <x v="0"/>
    <x v="3"/>
    <x v="3"/>
    <x v="3"/>
    <x v="3"/>
    <x v="3"/>
    <x v="0"/>
    <x v="478"/>
    <x v="454"/>
    <x v="239"/>
    <x v="226"/>
    <x v="33"/>
    <x v="462"/>
    <x v="2"/>
    <x v="1"/>
    <x v="0"/>
    <x v="4"/>
    <x v="2"/>
    <x v="7"/>
    <x v="321"/>
    <x v="3"/>
    <x v="192"/>
    <x v="0"/>
    <x v="0"/>
    <x v="5"/>
    <x v="26"/>
    <x v="5"/>
    <x v="0"/>
    <x v="275"/>
    <x v="172"/>
    <x v="3"/>
  </r>
  <r>
    <x v="31"/>
    <x v="25"/>
    <x v="6"/>
    <x v="0"/>
    <x v="6"/>
    <x v="5"/>
    <x v="5"/>
    <x v="5"/>
    <x v="5"/>
    <x v="0"/>
    <x v="479"/>
    <x v="455"/>
    <x v="220"/>
    <x v="334"/>
    <x v="23"/>
    <x v="463"/>
    <x v="0"/>
    <x v="1"/>
    <x v="0"/>
    <x v="0"/>
    <x v="0"/>
    <x v="1"/>
    <x v="1"/>
    <x v="4"/>
    <x v="104"/>
    <x v="1"/>
    <x v="1"/>
    <x v="4"/>
    <x v="4"/>
    <x v="4"/>
    <x v="1"/>
    <x v="276"/>
    <x v="1"/>
    <x v="6"/>
  </r>
  <r>
    <x v="31"/>
    <x v="26"/>
    <x v="7"/>
    <x v="0"/>
    <x v="7"/>
    <x v="6"/>
    <x v="6"/>
    <x v="6"/>
    <x v="6"/>
    <x v="0"/>
    <x v="480"/>
    <x v="456"/>
    <x v="27"/>
    <x v="335"/>
    <x v="61"/>
    <x v="464"/>
    <x v="0"/>
    <x v="1"/>
    <x v="0"/>
    <x v="0"/>
    <x v="0"/>
    <x v="1"/>
    <x v="1"/>
    <x v="1"/>
    <x v="1"/>
    <x v="2"/>
    <x v="1"/>
    <x v="1"/>
    <x v="1"/>
    <x v="1"/>
    <x v="1"/>
    <x v="1"/>
    <x v="1"/>
    <x v="7"/>
  </r>
  <r>
    <x v="31"/>
    <x v="27"/>
    <x v="10"/>
    <x v="0"/>
    <x v="10"/>
    <x v="9"/>
    <x v="9"/>
    <x v="9"/>
    <x v="9"/>
    <x v="0"/>
    <x v="481"/>
    <x v="457"/>
    <x v="109"/>
    <x v="336"/>
    <x v="20"/>
    <x v="465"/>
    <x v="0"/>
    <x v="1"/>
    <x v="0"/>
    <x v="0"/>
    <x v="0"/>
    <x v="1"/>
    <x v="1"/>
    <x v="1"/>
    <x v="1"/>
    <x v="0"/>
    <x v="1"/>
    <x v="1"/>
    <x v="1"/>
    <x v="1"/>
    <x v="1"/>
    <x v="1"/>
    <x v="1"/>
    <x v="10"/>
  </r>
  <r>
    <x v="31"/>
    <x v="28"/>
    <x v="12"/>
    <x v="0"/>
    <x v="12"/>
    <x v="11"/>
    <x v="11"/>
    <x v="11"/>
    <x v="11"/>
    <x v="0"/>
    <x v="482"/>
    <x v="243"/>
    <x v="50"/>
    <x v="337"/>
    <x v="86"/>
    <x v="466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31"/>
    <x v="29"/>
    <x v="13"/>
    <x v="0"/>
    <x v="13"/>
    <x v="12"/>
    <x v="12"/>
    <x v="12"/>
    <x v="12"/>
    <x v="0"/>
    <x v="483"/>
    <x v="458"/>
    <x v="61"/>
    <x v="338"/>
    <x v="9"/>
    <x v="467"/>
    <x v="0"/>
    <x v="1"/>
    <x v="0"/>
    <x v="0"/>
    <x v="0"/>
    <x v="1"/>
    <x v="1"/>
    <x v="1"/>
    <x v="1"/>
    <x v="1"/>
    <x v="0"/>
    <x v="1"/>
    <x v="1"/>
    <x v="1"/>
    <x v="1"/>
    <x v="1"/>
    <x v="1"/>
    <x v="13"/>
  </r>
  <r>
    <x v="31"/>
    <x v="30"/>
    <x v="14"/>
    <x v="0"/>
    <x v="14"/>
    <x v="13"/>
    <x v="13"/>
    <x v="13"/>
    <x v="13"/>
    <x v="0"/>
    <x v="484"/>
    <x v="459"/>
    <x v="240"/>
    <x v="205"/>
    <x v="41"/>
    <x v="468"/>
    <x v="4"/>
    <x v="1"/>
    <x v="1"/>
    <x v="2"/>
    <x v="0"/>
    <x v="10"/>
    <x v="216"/>
    <x v="4"/>
    <x v="193"/>
    <x v="1"/>
    <x v="1"/>
    <x v="2"/>
    <x v="13"/>
    <x v="2"/>
    <x v="4"/>
    <x v="277"/>
    <x v="173"/>
    <x v="14"/>
  </r>
  <r>
    <x v="31"/>
    <x v="31"/>
    <x v="15"/>
    <x v="0"/>
    <x v="15"/>
    <x v="14"/>
    <x v="14"/>
    <x v="14"/>
    <x v="14"/>
    <x v="0"/>
    <x v="485"/>
    <x v="460"/>
    <x v="241"/>
    <x v="204"/>
    <x v="46"/>
    <x v="469"/>
    <x v="3"/>
    <x v="1"/>
    <x v="0"/>
    <x v="4"/>
    <x v="0"/>
    <x v="7"/>
    <x v="322"/>
    <x v="4"/>
    <x v="194"/>
    <x v="1"/>
    <x v="1"/>
    <x v="2"/>
    <x v="2"/>
    <x v="2"/>
    <x v="4"/>
    <x v="278"/>
    <x v="174"/>
    <x v="15"/>
  </r>
  <r>
    <x v="31"/>
    <x v="32"/>
    <x v="18"/>
    <x v="0"/>
    <x v="18"/>
    <x v="16"/>
    <x v="16"/>
    <x v="16"/>
    <x v="16"/>
    <x v="0"/>
    <x v="273"/>
    <x v="461"/>
    <x v="242"/>
    <x v="52"/>
    <x v="81"/>
    <x v="470"/>
    <x v="2"/>
    <x v="1"/>
    <x v="0"/>
    <x v="2"/>
    <x v="0"/>
    <x v="8"/>
    <x v="323"/>
    <x v="7"/>
    <x v="25"/>
    <x v="0"/>
    <x v="0"/>
    <x v="9"/>
    <x v="13"/>
    <x v="7"/>
    <x v="1"/>
    <x v="279"/>
    <x v="1"/>
    <x v="17"/>
  </r>
  <r>
    <x v="31"/>
    <x v="33"/>
    <x v="21"/>
    <x v="0"/>
    <x v="21"/>
    <x v="19"/>
    <x v="19"/>
    <x v="19"/>
    <x v="19"/>
    <x v="0"/>
    <x v="381"/>
    <x v="462"/>
    <x v="55"/>
    <x v="56"/>
    <x v="51"/>
    <x v="267"/>
    <x v="1"/>
    <x v="1"/>
    <x v="0"/>
    <x v="0"/>
    <x v="1"/>
    <x v="4"/>
    <x v="324"/>
    <x v="8"/>
    <x v="195"/>
    <x v="1"/>
    <x v="3"/>
    <x v="2"/>
    <x v="2"/>
    <x v="2"/>
    <x v="1"/>
    <x v="280"/>
    <x v="1"/>
    <x v="20"/>
  </r>
  <r>
    <x v="32"/>
    <x v="19"/>
    <x v="1"/>
    <x v="0"/>
    <x v="1"/>
    <x v="1"/>
    <x v="1"/>
    <x v="1"/>
    <x v="1"/>
    <x v="0"/>
    <x v="486"/>
    <x v="463"/>
    <x v="118"/>
    <x v="339"/>
    <x v="95"/>
    <x v="471"/>
    <x v="0"/>
    <x v="1"/>
    <x v="0"/>
    <x v="4"/>
    <x v="0"/>
    <x v="4"/>
    <x v="325"/>
    <x v="2"/>
    <x v="196"/>
    <x v="1"/>
    <x v="1"/>
    <x v="9"/>
    <x v="0"/>
    <x v="7"/>
    <x v="7"/>
    <x v="281"/>
    <x v="175"/>
    <x v="1"/>
  </r>
  <r>
    <x v="32"/>
    <x v="20"/>
    <x v="2"/>
    <x v="0"/>
    <x v="2"/>
    <x v="2"/>
    <x v="2"/>
    <x v="2"/>
    <x v="2"/>
    <x v="0"/>
    <x v="487"/>
    <x v="464"/>
    <x v="178"/>
    <x v="298"/>
    <x v="26"/>
    <x v="135"/>
    <x v="0"/>
    <x v="0"/>
    <x v="0"/>
    <x v="2"/>
    <x v="0"/>
    <x v="4"/>
    <x v="326"/>
    <x v="4"/>
    <x v="188"/>
    <x v="1"/>
    <x v="1"/>
    <x v="4"/>
    <x v="4"/>
    <x v="4"/>
    <x v="1"/>
    <x v="282"/>
    <x v="1"/>
    <x v="2"/>
  </r>
  <r>
    <x v="32"/>
    <x v="21"/>
    <x v="3"/>
    <x v="0"/>
    <x v="3"/>
    <x v="3"/>
    <x v="3"/>
    <x v="3"/>
    <x v="3"/>
    <x v="0"/>
    <x v="488"/>
    <x v="465"/>
    <x v="159"/>
    <x v="250"/>
    <x v="22"/>
    <x v="472"/>
    <x v="1"/>
    <x v="0"/>
    <x v="2"/>
    <x v="2"/>
    <x v="0"/>
    <x v="10"/>
    <x v="327"/>
    <x v="9"/>
    <x v="197"/>
    <x v="0"/>
    <x v="2"/>
    <x v="3"/>
    <x v="27"/>
    <x v="8"/>
    <x v="3"/>
    <x v="283"/>
    <x v="176"/>
    <x v="3"/>
  </r>
  <r>
    <x v="32"/>
    <x v="25"/>
    <x v="6"/>
    <x v="0"/>
    <x v="6"/>
    <x v="5"/>
    <x v="5"/>
    <x v="5"/>
    <x v="5"/>
    <x v="0"/>
    <x v="489"/>
    <x v="181"/>
    <x v="59"/>
    <x v="155"/>
    <x v="69"/>
    <x v="313"/>
    <x v="0"/>
    <x v="0"/>
    <x v="0"/>
    <x v="2"/>
    <x v="0"/>
    <x v="4"/>
    <x v="328"/>
    <x v="4"/>
    <x v="37"/>
    <x v="1"/>
    <x v="1"/>
    <x v="4"/>
    <x v="4"/>
    <x v="4"/>
    <x v="1"/>
    <x v="284"/>
    <x v="1"/>
    <x v="6"/>
  </r>
  <r>
    <x v="32"/>
    <x v="26"/>
    <x v="7"/>
    <x v="0"/>
    <x v="7"/>
    <x v="6"/>
    <x v="6"/>
    <x v="6"/>
    <x v="6"/>
    <x v="0"/>
    <x v="490"/>
    <x v="466"/>
    <x v="80"/>
    <x v="340"/>
    <x v="19"/>
    <x v="473"/>
    <x v="0"/>
    <x v="3"/>
    <x v="0"/>
    <x v="2"/>
    <x v="0"/>
    <x v="8"/>
    <x v="329"/>
    <x v="1"/>
    <x v="1"/>
    <x v="1"/>
    <x v="1"/>
    <x v="1"/>
    <x v="1"/>
    <x v="1"/>
    <x v="1"/>
    <x v="1"/>
    <x v="1"/>
    <x v="7"/>
  </r>
  <r>
    <x v="32"/>
    <x v="27"/>
    <x v="10"/>
    <x v="0"/>
    <x v="10"/>
    <x v="9"/>
    <x v="9"/>
    <x v="9"/>
    <x v="9"/>
    <x v="0"/>
    <x v="491"/>
    <x v="467"/>
    <x v="177"/>
    <x v="262"/>
    <x v="2"/>
    <x v="55"/>
    <x v="0"/>
    <x v="0"/>
    <x v="0"/>
    <x v="0"/>
    <x v="0"/>
    <x v="0"/>
    <x v="330"/>
    <x v="1"/>
    <x v="1"/>
    <x v="1"/>
    <x v="1"/>
    <x v="1"/>
    <x v="1"/>
    <x v="1"/>
    <x v="1"/>
    <x v="1"/>
    <x v="1"/>
    <x v="10"/>
  </r>
  <r>
    <x v="32"/>
    <x v="28"/>
    <x v="12"/>
    <x v="0"/>
    <x v="12"/>
    <x v="11"/>
    <x v="11"/>
    <x v="11"/>
    <x v="11"/>
    <x v="0"/>
    <x v="492"/>
    <x v="468"/>
    <x v="59"/>
    <x v="341"/>
    <x v="19"/>
    <x v="474"/>
    <x v="0"/>
    <x v="1"/>
    <x v="0"/>
    <x v="0"/>
    <x v="0"/>
    <x v="1"/>
    <x v="1"/>
    <x v="8"/>
    <x v="198"/>
    <x v="0"/>
    <x v="1"/>
    <x v="4"/>
    <x v="2"/>
    <x v="2"/>
    <x v="1"/>
    <x v="285"/>
    <x v="1"/>
    <x v="12"/>
  </r>
  <r>
    <x v="32"/>
    <x v="29"/>
    <x v="13"/>
    <x v="0"/>
    <x v="13"/>
    <x v="12"/>
    <x v="12"/>
    <x v="12"/>
    <x v="12"/>
    <x v="0"/>
    <x v="493"/>
    <x v="469"/>
    <x v="33"/>
    <x v="187"/>
    <x v="6"/>
    <x v="475"/>
    <x v="0"/>
    <x v="1"/>
    <x v="0"/>
    <x v="0"/>
    <x v="0"/>
    <x v="1"/>
    <x v="1"/>
    <x v="4"/>
    <x v="16"/>
    <x v="1"/>
    <x v="1"/>
    <x v="4"/>
    <x v="4"/>
    <x v="4"/>
    <x v="1"/>
    <x v="286"/>
    <x v="1"/>
    <x v="13"/>
  </r>
  <r>
    <x v="32"/>
    <x v="30"/>
    <x v="14"/>
    <x v="0"/>
    <x v="14"/>
    <x v="13"/>
    <x v="13"/>
    <x v="13"/>
    <x v="13"/>
    <x v="0"/>
    <x v="494"/>
    <x v="470"/>
    <x v="110"/>
    <x v="179"/>
    <x v="54"/>
    <x v="476"/>
    <x v="2"/>
    <x v="1"/>
    <x v="0"/>
    <x v="0"/>
    <x v="0"/>
    <x v="4"/>
    <x v="331"/>
    <x v="4"/>
    <x v="142"/>
    <x v="7"/>
    <x v="1"/>
    <x v="4"/>
    <x v="4"/>
    <x v="4"/>
    <x v="1"/>
    <x v="287"/>
    <x v="1"/>
    <x v="14"/>
  </r>
  <r>
    <x v="32"/>
    <x v="31"/>
    <x v="15"/>
    <x v="0"/>
    <x v="15"/>
    <x v="14"/>
    <x v="14"/>
    <x v="14"/>
    <x v="14"/>
    <x v="0"/>
    <x v="495"/>
    <x v="471"/>
    <x v="243"/>
    <x v="61"/>
    <x v="58"/>
    <x v="477"/>
    <x v="4"/>
    <x v="1"/>
    <x v="1"/>
    <x v="2"/>
    <x v="0"/>
    <x v="10"/>
    <x v="332"/>
    <x v="1"/>
    <x v="1"/>
    <x v="1"/>
    <x v="1"/>
    <x v="1"/>
    <x v="1"/>
    <x v="1"/>
    <x v="1"/>
    <x v="1"/>
    <x v="1"/>
    <x v="15"/>
  </r>
  <r>
    <x v="32"/>
    <x v="32"/>
    <x v="18"/>
    <x v="0"/>
    <x v="18"/>
    <x v="16"/>
    <x v="16"/>
    <x v="16"/>
    <x v="16"/>
    <x v="0"/>
    <x v="496"/>
    <x v="472"/>
    <x v="244"/>
    <x v="129"/>
    <x v="29"/>
    <x v="478"/>
    <x v="0"/>
    <x v="1"/>
    <x v="0"/>
    <x v="0"/>
    <x v="0"/>
    <x v="1"/>
    <x v="1"/>
    <x v="8"/>
    <x v="154"/>
    <x v="1"/>
    <x v="1"/>
    <x v="2"/>
    <x v="2"/>
    <x v="2"/>
    <x v="1"/>
    <x v="288"/>
    <x v="1"/>
    <x v="17"/>
  </r>
  <r>
    <x v="32"/>
    <x v="33"/>
    <x v="21"/>
    <x v="0"/>
    <x v="21"/>
    <x v="19"/>
    <x v="19"/>
    <x v="19"/>
    <x v="19"/>
    <x v="0"/>
    <x v="497"/>
    <x v="473"/>
    <x v="205"/>
    <x v="88"/>
    <x v="9"/>
    <x v="479"/>
    <x v="3"/>
    <x v="1"/>
    <x v="3"/>
    <x v="2"/>
    <x v="0"/>
    <x v="14"/>
    <x v="333"/>
    <x v="4"/>
    <x v="199"/>
    <x v="0"/>
    <x v="1"/>
    <x v="4"/>
    <x v="4"/>
    <x v="4"/>
    <x v="1"/>
    <x v="289"/>
    <x v="1"/>
    <x v="20"/>
  </r>
  <r>
    <x v="33"/>
    <x v="19"/>
    <x v="1"/>
    <x v="0"/>
    <x v="1"/>
    <x v="1"/>
    <x v="1"/>
    <x v="1"/>
    <x v="1"/>
    <x v="0"/>
    <x v="498"/>
    <x v="474"/>
    <x v="93"/>
    <x v="342"/>
    <x v="93"/>
    <x v="480"/>
    <x v="0"/>
    <x v="0"/>
    <x v="0"/>
    <x v="2"/>
    <x v="0"/>
    <x v="4"/>
    <x v="334"/>
    <x v="0"/>
    <x v="200"/>
    <x v="1"/>
    <x v="1"/>
    <x v="0"/>
    <x v="22"/>
    <x v="0"/>
    <x v="7"/>
    <x v="290"/>
    <x v="177"/>
    <x v="1"/>
  </r>
  <r>
    <x v="33"/>
    <x v="20"/>
    <x v="2"/>
    <x v="0"/>
    <x v="2"/>
    <x v="2"/>
    <x v="2"/>
    <x v="2"/>
    <x v="2"/>
    <x v="0"/>
    <x v="499"/>
    <x v="475"/>
    <x v="245"/>
    <x v="343"/>
    <x v="73"/>
    <x v="481"/>
    <x v="5"/>
    <x v="0"/>
    <x v="1"/>
    <x v="1"/>
    <x v="1"/>
    <x v="11"/>
    <x v="335"/>
    <x v="15"/>
    <x v="166"/>
    <x v="0"/>
    <x v="1"/>
    <x v="11"/>
    <x v="7"/>
    <x v="10"/>
    <x v="0"/>
    <x v="291"/>
    <x v="178"/>
    <x v="2"/>
  </r>
  <r>
    <x v="33"/>
    <x v="21"/>
    <x v="3"/>
    <x v="0"/>
    <x v="3"/>
    <x v="3"/>
    <x v="3"/>
    <x v="3"/>
    <x v="3"/>
    <x v="0"/>
    <x v="500"/>
    <x v="476"/>
    <x v="246"/>
    <x v="148"/>
    <x v="33"/>
    <x v="482"/>
    <x v="2"/>
    <x v="6"/>
    <x v="1"/>
    <x v="4"/>
    <x v="0"/>
    <x v="13"/>
    <x v="336"/>
    <x v="11"/>
    <x v="201"/>
    <x v="6"/>
    <x v="1"/>
    <x v="10"/>
    <x v="25"/>
    <x v="5"/>
    <x v="2"/>
    <x v="292"/>
    <x v="179"/>
    <x v="3"/>
  </r>
  <r>
    <x v="33"/>
    <x v="25"/>
    <x v="6"/>
    <x v="0"/>
    <x v="6"/>
    <x v="5"/>
    <x v="5"/>
    <x v="5"/>
    <x v="5"/>
    <x v="0"/>
    <x v="501"/>
    <x v="477"/>
    <x v="174"/>
    <x v="277"/>
    <x v="46"/>
    <x v="483"/>
    <x v="2"/>
    <x v="1"/>
    <x v="1"/>
    <x v="2"/>
    <x v="0"/>
    <x v="5"/>
    <x v="337"/>
    <x v="4"/>
    <x v="171"/>
    <x v="2"/>
    <x v="1"/>
    <x v="1"/>
    <x v="1"/>
    <x v="1"/>
    <x v="1"/>
    <x v="1"/>
    <x v="1"/>
    <x v="6"/>
  </r>
  <r>
    <x v="33"/>
    <x v="26"/>
    <x v="7"/>
    <x v="0"/>
    <x v="7"/>
    <x v="6"/>
    <x v="6"/>
    <x v="6"/>
    <x v="6"/>
    <x v="0"/>
    <x v="502"/>
    <x v="478"/>
    <x v="57"/>
    <x v="344"/>
    <x v="26"/>
    <x v="484"/>
    <x v="2"/>
    <x v="1"/>
    <x v="0"/>
    <x v="0"/>
    <x v="0"/>
    <x v="4"/>
    <x v="338"/>
    <x v="1"/>
    <x v="1"/>
    <x v="1"/>
    <x v="0"/>
    <x v="1"/>
    <x v="1"/>
    <x v="1"/>
    <x v="1"/>
    <x v="1"/>
    <x v="1"/>
    <x v="7"/>
  </r>
  <r>
    <x v="33"/>
    <x v="27"/>
    <x v="10"/>
    <x v="0"/>
    <x v="10"/>
    <x v="9"/>
    <x v="9"/>
    <x v="9"/>
    <x v="9"/>
    <x v="0"/>
    <x v="503"/>
    <x v="479"/>
    <x v="247"/>
    <x v="117"/>
    <x v="72"/>
    <x v="17"/>
    <x v="0"/>
    <x v="1"/>
    <x v="0"/>
    <x v="0"/>
    <x v="0"/>
    <x v="1"/>
    <x v="1"/>
    <x v="4"/>
    <x v="45"/>
    <x v="1"/>
    <x v="1"/>
    <x v="4"/>
    <x v="4"/>
    <x v="4"/>
    <x v="1"/>
    <x v="293"/>
    <x v="1"/>
    <x v="10"/>
  </r>
  <r>
    <x v="33"/>
    <x v="28"/>
    <x v="12"/>
    <x v="0"/>
    <x v="12"/>
    <x v="11"/>
    <x v="11"/>
    <x v="11"/>
    <x v="11"/>
    <x v="0"/>
    <x v="504"/>
    <x v="480"/>
    <x v="26"/>
    <x v="345"/>
    <x v="72"/>
    <x v="485"/>
    <x v="0"/>
    <x v="1"/>
    <x v="0"/>
    <x v="0"/>
    <x v="0"/>
    <x v="1"/>
    <x v="1"/>
    <x v="4"/>
    <x v="102"/>
    <x v="1"/>
    <x v="1"/>
    <x v="4"/>
    <x v="4"/>
    <x v="4"/>
    <x v="1"/>
    <x v="294"/>
    <x v="1"/>
    <x v="12"/>
  </r>
  <r>
    <x v="33"/>
    <x v="29"/>
    <x v="13"/>
    <x v="0"/>
    <x v="13"/>
    <x v="12"/>
    <x v="12"/>
    <x v="12"/>
    <x v="12"/>
    <x v="0"/>
    <x v="505"/>
    <x v="481"/>
    <x v="19"/>
    <x v="123"/>
    <x v="23"/>
    <x v="486"/>
    <x v="0"/>
    <x v="1"/>
    <x v="0"/>
    <x v="0"/>
    <x v="0"/>
    <x v="1"/>
    <x v="1"/>
    <x v="1"/>
    <x v="1"/>
    <x v="5"/>
    <x v="1"/>
    <x v="1"/>
    <x v="1"/>
    <x v="1"/>
    <x v="1"/>
    <x v="1"/>
    <x v="1"/>
    <x v="13"/>
  </r>
  <r>
    <x v="33"/>
    <x v="30"/>
    <x v="14"/>
    <x v="0"/>
    <x v="14"/>
    <x v="13"/>
    <x v="13"/>
    <x v="13"/>
    <x v="13"/>
    <x v="0"/>
    <x v="506"/>
    <x v="482"/>
    <x v="248"/>
    <x v="346"/>
    <x v="62"/>
    <x v="487"/>
    <x v="3"/>
    <x v="1"/>
    <x v="0"/>
    <x v="0"/>
    <x v="0"/>
    <x v="5"/>
    <x v="339"/>
    <x v="4"/>
    <x v="202"/>
    <x v="1"/>
    <x v="9"/>
    <x v="4"/>
    <x v="4"/>
    <x v="4"/>
    <x v="1"/>
    <x v="295"/>
    <x v="1"/>
    <x v="14"/>
  </r>
  <r>
    <x v="33"/>
    <x v="31"/>
    <x v="15"/>
    <x v="0"/>
    <x v="15"/>
    <x v="14"/>
    <x v="14"/>
    <x v="14"/>
    <x v="14"/>
    <x v="0"/>
    <x v="507"/>
    <x v="483"/>
    <x v="90"/>
    <x v="315"/>
    <x v="39"/>
    <x v="488"/>
    <x v="5"/>
    <x v="1"/>
    <x v="1"/>
    <x v="2"/>
    <x v="0"/>
    <x v="3"/>
    <x v="340"/>
    <x v="8"/>
    <x v="71"/>
    <x v="1"/>
    <x v="1"/>
    <x v="7"/>
    <x v="15"/>
    <x v="9"/>
    <x v="4"/>
    <x v="296"/>
    <x v="180"/>
    <x v="15"/>
  </r>
  <r>
    <x v="33"/>
    <x v="32"/>
    <x v="18"/>
    <x v="0"/>
    <x v="18"/>
    <x v="16"/>
    <x v="16"/>
    <x v="16"/>
    <x v="16"/>
    <x v="0"/>
    <x v="508"/>
    <x v="484"/>
    <x v="190"/>
    <x v="227"/>
    <x v="17"/>
    <x v="489"/>
    <x v="2"/>
    <x v="2"/>
    <x v="1"/>
    <x v="0"/>
    <x v="0"/>
    <x v="7"/>
    <x v="27"/>
    <x v="1"/>
    <x v="1"/>
    <x v="1"/>
    <x v="1"/>
    <x v="1"/>
    <x v="1"/>
    <x v="1"/>
    <x v="1"/>
    <x v="1"/>
    <x v="1"/>
    <x v="17"/>
  </r>
  <r>
    <x v="33"/>
    <x v="33"/>
    <x v="21"/>
    <x v="0"/>
    <x v="21"/>
    <x v="19"/>
    <x v="19"/>
    <x v="19"/>
    <x v="19"/>
    <x v="0"/>
    <x v="509"/>
    <x v="485"/>
    <x v="249"/>
    <x v="18"/>
    <x v="51"/>
    <x v="490"/>
    <x v="4"/>
    <x v="1"/>
    <x v="0"/>
    <x v="2"/>
    <x v="0"/>
    <x v="5"/>
    <x v="341"/>
    <x v="4"/>
    <x v="15"/>
    <x v="2"/>
    <x v="1"/>
    <x v="2"/>
    <x v="2"/>
    <x v="2"/>
    <x v="1"/>
    <x v="297"/>
    <x v="1"/>
    <x v="20"/>
  </r>
  <r>
    <x v="34"/>
    <x v="19"/>
    <x v="1"/>
    <x v="0"/>
    <x v="1"/>
    <x v="1"/>
    <x v="1"/>
    <x v="1"/>
    <x v="1"/>
    <x v="0"/>
    <x v="510"/>
    <x v="486"/>
    <x v="178"/>
    <x v="347"/>
    <x v="96"/>
    <x v="491"/>
    <x v="0"/>
    <x v="1"/>
    <x v="0"/>
    <x v="2"/>
    <x v="0"/>
    <x v="0"/>
    <x v="342"/>
    <x v="8"/>
    <x v="203"/>
    <x v="1"/>
    <x v="1"/>
    <x v="11"/>
    <x v="26"/>
    <x v="10"/>
    <x v="5"/>
    <x v="298"/>
    <x v="181"/>
    <x v="1"/>
  </r>
  <r>
    <x v="34"/>
    <x v="20"/>
    <x v="2"/>
    <x v="0"/>
    <x v="2"/>
    <x v="2"/>
    <x v="2"/>
    <x v="2"/>
    <x v="2"/>
    <x v="0"/>
    <x v="511"/>
    <x v="487"/>
    <x v="162"/>
    <x v="345"/>
    <x v="51"/>
    <x v="492"/>
    <x v="0"/>
    <x v="0"/>
    <x v="1"/>
    <x v="0"/>
    <x v="0"/>
    <x v="4"/>
    <x v="343"/>
    <x v="2"/>
    <x v="178"/>
    <x v="2"/>
    <x v="1"/>
    <x v="7"/>
    <x v="8"/>
    <x v="9"/>
    <x v="4"/>
    <x v="299"/>
    <x v="182"/>
    <x v="2"/>
  </r>
  <r>
    <x v="34"/>
    <x v="21"/>
    <x v="3"/>
    <x v="0"/>
    <x v="3"/>
    <x v="3"/>
    <x v="3"/>
    <x v="3"/>
    <x v="3"/>
    <x v="0"/>
    <x v="512"/>
    <x v="488"/>
    <x v="146"/>
    <x v="15"/>
    <x v="62"/>
    <x v="493"/>
    <x v="4"/>
    <x v="4"/>
    <x v="2"/>
    <x v="6"/>
    <x v="0"/>
    <x v="15"/>
    <x v="344"/>
    <x v="7"/>
    <x v="30"/>
    <x v="2"/>
    <x v="3"/>
    <x v="0"/>
    <x v="0"/>
    <x v="0"/>
    <x v="0"/>
    <x v="300"/>
    <x v="183"/>
    <x v="3"/>
  </r>
  <r>
    <x v="34"/>
    <x v="25"/>
    <x v="6"/>
    <x v="0"/>
    <x v="6"/>
    <x v="5"/>
    <x v="5"/>
    <x v="5"/>
    <x v="5"/>
    <x v="0"/>
    <x v="513"/>
    <x v="489"/>
    <x v="127"/>
    <x v="348"/>
    <x v="39"/>
    <x v="494"/>
    <x v="2"/>
    <x v="1"/>
    <x v="0"/>
    <x v="2"/>
    <x v="0"/>
    <x v="8"/>
    <x v="192"/>
    <x v="1"/>
    <x v="1"/>
    <x v="1"/>
    <x v="1"/>
    <x v="4"/>
    <x v="13"/>
    <x v="4"/>
    <x v="4"/>
    <x v="301"/>
    <x v="184"/>
    <x v="6"/>
  </r>
  <r>
    <x v="34"/>
    <x v="26"/>
    <x v="7"/>
    <x v="0"/>
    <x v="7"/>
    <x v="6"/>
    <x v="6"/>
    <x v="6"/>
    <x v="6"/>
    <x v="0"/>
    <x v="514"/>
    <x v="490"/>
    <x v="109"/>
    <x v="349"/>
    <x v="9"/>
    <x v="495"/>
    <x v="1"/>
    <x v="1"/>
    <x v="0"/>
    <x v="2"/>
    <x v="0"/>
    <x v="4"/>
    <x v="345"/>
    <x v="1"/>
    <x v="1"/>
    <x v="1"/>
    <x v="1"/>
    <x v="1"/>
    <x v="1"/>
    <x v="1"/>
    <x v="1"/>
    <x v="1"/>
    <x v="1"/>
    <x v="7"/>
  </r>
  <r>
    <x v="34"/>
    <x v="27"/>
    <x v="10"/>
    <x v="0"/>
    <x v="10"/>
    <x v="9"/>
    <x v="9"/>
    <x v="9"/>
    <x v="9"/>
    <x v="0"/>
    <x v="515"/>
    <x v="491"/>
    <x v="62"/>
    <x v="303"/>
    <x v="72"/>
    <x v="496"/>
    <x v="1"/>
    <x v="1"/>
    <x v="1"/>
    <x v="0"/>
    <x v="0"/>
    <x v="4"/>
    <x v="346"/>
    <x v="4"/>
    <x v="39"/>
    <x v="1"/>
    <x v="1"/>
    <x v="4"/>
    <x v="4"/>
    <x v="4"/>
    <x v="1"/>
    <x v="302"/>
    <x v="1"/>
    <x v="10"/>
  </r>
  <r>
    <x v="34"/>
    <x v="28"/>
    <x v="12"/>
    <x v="0"/>
    <x v="12"/>
    <x v="11"/>
    <x v="11"/>
    <x v="11"/>
    <x v="11"/>
    <x v="0"/>
    <x v="516"/>
    <x v="492"/>
    <x v="74"/>
    <x v="220"/>
    <x v="9"/>
    <x v="497"/>
    <x v="0"/>
    <x v="1"/>
    <x v="0"/>
    <x v="0"/>
    <x v="0"/>
    <x v="1"/>
    <x v="1"/>
    <x v="1"/>
    <x v="1"/>
    <x v="2"/>
    <x v="1"/>
    <x v="1"/>
    <x v="1"/>
    <x v="1"/>
    <x v="1"/>
    <x v="1"/>
    <x v="1"/>
    <x v="12"/>
  </r>
  <r>
    <x v="34"/>
    <x v="29"/>
    <x v="13"/>
    <x v="0"/>
    <x v="13"/>
    <x v="12"/>
    <x v="12"/>
    <x v="12"/>
    <x v="12"/>
    <x v="0"/>
    <x v="517"/>
    <x v="493"/>
    <x v="108"/>
    <x v="350"/>
    <x v="17"/>
    <x v="498"/>
    <x v="0"/>
    <x v="1"/>
    <x v="0"/>
    <x v="2"/>
    <x v="0"/>
    <x v="0"/>
    <x v="347"/>
    <x v="1"/>
    <x v="1"/>
    <x v="1"/>
    <x v="1"/>
    <x v="1"/>
    <x v="1"/>
    <x v="1"/>
    <x v="1"/>
    <x v="1"/>
    <x v="1"/>
    <x v="13"/>
  </r>
  <r>
    <x v="34"/>
    <x v="30"/>
    <x v="14"/>
    <x v="0"/>
    <x v="14"/>
    <x v="13"/>
    <x v="13"/>
    <x v="13"/>
    <x v="13"/>
    <x v="0"/>
    <x v="518"/>
    <x v="494"/>
    <x v="195"/>
    <x v="181"/>
    <x v="41"/>
    <x v="499"/>
    <x v="1"/>
    <x v="1"/>
    <x v="0"/>
    <x v="4"/>
    <x v="0"/>
    <x v="8"/>
    <x v="348"/>
    <x v="2"/>
    <x v="204"/>
    <x v="1"/>
    <x v="1"/>
    <x v="7"/>
    <x v="15"/>
    <x v="9"/>
    <x v="1"/>
    <x v="303"/>
    <x v="1"/>
    <x v="14"/>
  </r>
  <r>
    <x v="34"/>
    <x v="31"/>
    <x v="15"/>
    <x v="0"/>
    <x v="15"/>
    <x v="14"/>
    <x v="14"/>
    <x v="14"/>
    <x v="14"/>
    <x v="0"/>
    <x v="519"/>
    <x v="495"/>
    <x v="250"/>
    <x v="127"/>
    <x v="58"/>
    <x v="500"/>
    <x v="4"/>
    <x v="0"/>
    <x v="0"/>
    <x v="2"/>
    <x v="1"/>
    <x v="7"/>
    <x v="349"/>
    <x v="4"/>
    <x v="168"/>
    <x v="3"/>
    <x v="1"/>
    <x v="2"/>
    <x v="12"/>
    <x v="2"/>
    <x v="4"/>
    <x v="304"/>
    <x v="185"/>
    <x v="15"/>
  </r>
  <r>
    <x v="34"/>
    <x v="32"/>
    <x v="18"/>
    <x v="0"/>
    <x v="18"/>
    <x v="16"/>
    <x v="16"/>
    <x v="16"/>
    <x v="16"/>
    <x v="0"/>
    <x v="520"/>
    <x v="496"/>
    <x v="251"/>
    <x v="104"/>
    <x v="15"/>
    <x v="501"/>
    <x v="1"/>
    <x v="0"/>
    <x v="0"/>
    <x v="2"/>
    <x v="2"/>
    <x v="10"/>
    <x v="350"/>
    <x v="2"/>
    <x v="18"/>
    <x v="1"/>
    <x v="0"/>
    <x v="2"/>
    <x v="12"/>
    <x v="2"/>
    <x v="4"/>
    <x v="305"/>
    <x v="186"/>
    <x v="17"/>
  </r>
  <r>
    <x v="34"/>
    <x v="33"/>
    <x v="21"/>
    <x v="0"/>
    <x v="21"/>
    <x v="19"/>
    <x v="19"/>
    <x v="19"/>
    <x v="19"/>
    <x v="0"/>
    <x v="521"/>
    <x v="497"/>
    <x v="147"/>
    <x v="315"/>
    <x v="51"/>
    <x v="502"/>
    <x v="1"/>
    <x v="1"/>
    <x v="2"/>
    <x v="0"/>
    <x v="0"/>
    <x v="8"/>
    <x v="351"/>
    <x v="8"/>
    <x v="119"/>
    <x v="0"/>
    <x v="1"/>
    <x v="2"/>
    <x v="2"/>
    <x v="2"/>
    <x v="1"/>
    <x v="306"/>
    <x v="1"/>
    <x v="20"/>
  </r>
  <r>
    <x v="35"/>
    <x v="19"/>
    <x v="1"/>
    <x v="0"/>
    <x v="1"/>
    <x v="1"/>
    <x v="1"/>
    <x v="1"/>
    <x v="1"/>
    <x v="0"/>
    <x v="522"/>
    <x v="498"/>
    <x v="13"/>
    <x v="351"/>
    <x v="50"/>
    <x v="503"/>
    <x v="1"/>
    <x v="3"/>
    <x v="0"/>
    <x v="0"/>
    <x v="0"/>
    <x v="8"/>
    <x v="352"/>
    <x v="8"/>
    <x v="205"/>
    <x v="1"/>
    <x v="1"/>
    <x v="4"/>
    <x v="15"/>
    <x v="4"/>
    <x v="4"/>
    <x v="307"/>
    <x v="187"/>
    <x v="1"/>
  </r>
  <r>
    <x v="35"/>
    <x v="20"/>
    <x v="2"/>
    <x v="0"/>
    <x v="2"/>
    <x v="2"/>
    <x v="2"/>
    <x v="2"/>
    <x v="2"/>
    <x v="0"/>
    <x v="523"/>
    <x v="499"/>
    <x v="45"/>
    <x v="24"/>
    <x v="51"/>
    <x v="86"/>
    <x v="2"/>
    <x v="4"/>
    <x v="1"/>
    <x v="0"/>
    <x v="0"/>
    <x v="3"/>
    <x v="353"/>
    <x v="8"/>
    <x v="77"/>
    <x v="1"/>
    <x v="1"/>
    <x v="4"/>
    <x v="4"/>
    <x v="4"/>
    <x v="1"/>
    <x v="308"/>
    <x v="1"/>
    <x v="2"/>
  </r>
  <r>
    <x v="35"/>
    <x v="21"/>
    <x v="3"/>
    <x v="0"/>
    <x v="3"/>
    <x v="3"/>
    <x v="3"/>
    <x v="3"/>
    <x v="3"/>
    <x v="0"/>
    <x v="524"/>
    <x v="500"/>
    <x v="251"/>
    <x v="337"/>
    <x v="51"/>
    <x v="155"/>
    <x v="2"/>
    <x v="3"/>
    <x v="1"/>
    <x v="0"/>
    <x v="0"/>
    <x v="10"/>
    <x v="354"/>
    <x v="8"/>
    <x v="206"/>
    <x v="1"/>
    <x v="3"/>
    <x v="2"/>
    <x v="2"/>
    <x v="2"/>
    <x v="1"/>
    <x v="309"/>
    <x v="1"/>
    <x v="3"/>
  </r>
  <r>
    <x v="35"/>
    <x v="25"/>
    <x v="6"/>
    <x v="0"/>
    <x v="6"/>
    <x v="5"/>
    <x v="5"/>
    <x v="5"/>
    <x v="5"/>
    <x v="0"/>
    <x v="525"/>
    <x v="501"/>
    <x v="56"/>
    <x v="24"/>
    <x v="29"/>
    <x v="504"/>
    <x v="0"/>
    <x v="1"/>
    <x v="0"/>
    <x v="0"/>
    <x v="0"/>
    <x v="1"/>
    <x v="1"/>
    <x v="4"/>
    <x v="207"/>
    <x v="1"/>
    <x v="1"/>
    <x v="4"/>
    <x v="4"/>
    <x v="4"/>
    <x v="4"/>
    <x v="310"/>
    <x v="188"/>
    <x v="6"/>
  </r>
  <r>
    <x v="35"/>
    <x v="26"/>
    <x v="7"/>
    <x v="0"/>
    <x v="7"/>
    <x v="6"/>
    <x v="6"/>
    <x v="6"/>
    <x v="6"/>
    <x v="0"/>
    <x v="526"/>
    <x v="502"/>
    <x v="81"/>
    <x v="352"/>
    <x v="2"/>
    <x v="505"/>
    <x v="1"/>
    <x v="1"/>
    <x v="0"/>
    <x v="0"/>
    <x v="0"/>
    <x v="0"/>
    <x v="355"/>
    <x v="4"/>
    <x v="203"/>
    <x v="1"/>
    <x v="1"/>
    <x v="4"/>
    <x v="15"/>
    <x v="4"/>
    <x v="4"/>
    <x v="311"/>
    <x v="189"/>
    <x v="7"/>
  </r>
  <r>
    <x v="35"/>
    <x v="27"/>
    <x v="10"/>
    <x v="0"/>
    <x v="10"/>
    <x v="9"/>
    <x v="9"/>
    <x v="9"/>
    <x v="9"/>
    <x v="0"/>
    <x v="527"/>
    <x v="503"/>
    <x v="44"/>
    <x v="321"/>
    <x v="72"/>
    <x v="335"/>
    <x v="1"/>
    <x v="1"/>
    <x v="1"/>
    <x v="0"/>
    <x v="0"/>
    <x v="4"/>
    <x v="354"/>
    <x v="4"/>
    <x v="208"/>
    <x v="1"/>
    <x v="1"/>
    <x v="4"/>
    <x v="12"/>
    <x v="4"/>
    <x v="4"/>
    <x v="312"/>
    <x v="190"/>
    <x v="10"/>
  </r>
  <r>
    <x v="35"/>
    <x v="28"/>
    <x v="12"/>
    <x v="0"/>
    <x v="12"/>
    <x v="11"/>
    <x v="11"/>
    <x v="11"/>
    <x v="11"/>
    <x v="0"/>
    <x v="528"/>
    <x v="504"/>
    <x v="69"/>
    <x v="210"/>
    <x v="2"/>
    <x v="506"/>
    <x v="1"/>
    <x v="1"/>
    <x v="0"/>
    <x v="0"/>
    <x v="0"/>
    <x v="0"/>
    <x v="356"/>
    <x v="1"/>
    <x v="1"/>
    <x v="1"/>
    <x v="2"/>
    <x v="1"/>
    <x v="1"/>
    <x v="1"/>
    <x v="1"/>
    <x v="1"/>
    <x v="1"/>
    <x v="12"/>
  </r>
  <r>
    <x v="35"/>
    <x v="29"/>
    <x v="13"/>
    <x v="0"/>
    <x v="13"/>
    <x v="12"/>
    <x v="12"/>
    <x v="12"/>
    <x v="12"/>
    <x v="0"/>
    <x v="529"/>
    <x v="72"/>
    <x v="252"/>
    <x v="278"/>
    <x v="23"/>
    <x v="507"/>
    <x v="1"/>
    <x v="1"/>
    <x v="0"/>
    <x v="0"/>
    <x v="0"/>
    <x v="0"/>
    <x v="357"/>
    <x v="4"/>
    <x v="209"/>
    <x v="1"/>
    <x v="0"/>
    <x v="4"/>
    <x v="4"/>
    <x v="4"/>
    <x v="1"/>
    <x v="313"/>
    <x v="1"/>
    <x v="13"/>
  </r>
  <r>
    <x v="35"/>
    <x v="30"/>
    <x v="14"/>
    <x v="0"/>
    <x v="14"/>
    <x v="13"/>
    <x v="13"/>
    <x v="13"/>
    <x v="13"/>
    <x v="0"/>
    <x v="530"/>
    <x v="505"/>
    <x v="253"/>
    <x v="189"/>
    <x v="41"/>
    <x v="508"/>
    <x v="2"/>
    <x v="1"/>
    <x v="0"/>
    <x v="4"/>
    <x v="0"/>
    <x v="5"/>
    <x v="358"/>
    <x v="8"/>
    <x v="83"/>
    <x v="8"/>
    <x v="5"/>
    <x v="7"/>
    <x v="12"/>
    <x v="9"/>
    <x v="4"/>
    <x v="314"/>
    <x v="191"/>
    <x v="14"/>
  </r>
  <r>
    <x v="35"/>
    <x v="31"/>
    <x v="15"/>
    <x v="0"/>
    <x v="15"/>
    <x v="14"/>
    <x v="14"/>
    <x v="14"/>
    <x v="14"/>
    <x v="0"/>
    <x v="531"/>
    <x v="506"/>
    <x v="254"/>
    <x v="275"/>
    <x v="29"/>
    <x v="509"/>
    <x v="3"/>
    <x v="2"/>
    <x v="2"/>
    <x v="3"/>
    <x v="0"/>
    <x v="11"/>
    <x v="99"/>
    <x v="2"/>
    <x v="174"/>
    <x v="1"/>
    <x v="0"/>
    <x v="0"/>
    <x v="6"/>
    <x v="0"/>
    <x v="7"/>
    <x v="315"/>
    <x v="192"/>
    <x v="15"/>
  </r>
  <r>
    <x v="35"/>
    <x v="32"/>
    <x v="18"/>
    <x v="0"/>
    <x v="18"/>
    <x v="16"/>
    <x v="16"/>
    <x v="16"/>
    <x v="16"/>
    <x v="0"/>
    <x v="532"/>
    <x v="507"/>
    <x v="255"/>
    <x v="249"/>
    <x v="24"/>
    <x v="510"/>
    <x v="4"/>
    <x v="1"/>
    <x v="2"/>
    <x v="0"/>
    <x v="0"/>
    <x v="10"/>
    <x v="359"/>
    <x v="8"/>
    <x v="210"/>
    <x v="2"/>
    <x v="1"/>
    <x v="2"/>
    <x v="13"/>
    <x v="2"/>
    <x v="4"/>
    <x v="316"/>
    <x v="193"/>
    <x v="17"/>
  </r>
  <r>
    <x v="35"/>
    <x v="33"/>
    <x v="21"/>
    <x v="0"/>
    <x v="21"/>
    <x v="19"/>
    <x v="19"/>
    <x v="19"/>
    <x v="19"/>
    <x v="0"/>
    <x v="533"/>
    <x v="508"/>
    <x v="171"/>
    <x v="330"/>
    <x v="51"/>
    <x v="17"/>
    <x v="2"/>
    <x v="1"/>
    <x v="0"/>
    <x v="0"/>
    <x v="0"/>
    <x v="4"/>
    <x v="360"/>
    <x v="1"/>
    <x v="1"/>
    <x v="1"/>
    <x v="2"/>
    <x v="1"/>
    <x v="1"/>
    <x v="1"/>
    <x v="1"/>
    <x v="1"/>
    <x v="1"/>
    <x v="20"/>
  </r>
  <r>
    <x v="35"/>
    <x v="36"/>
    <x v="24"/>
    <x v="0"/>
    <x v="24"/>
    <x v="22"/>
    <x v="22"/>
    <x v="22"/>
    <x v="22"/>
    <x v="0"/>
    <x v="34"/>
    <x v="509"/>
    <x v="4"/>
    <x v="19"/>
    <x v="27"/>
    <x v="511"/>
    <x v="0"/>
    <x v="1"/>
    <x v="0"/>
    <x v="0"/>
    <x v="0"/>
    <x v="1"/>
    <x v="1"/>
    <x v="1"/>
    <x v="1"/>
    <x v="1"/>
    <x v="1"/>
    <x v="1"/>
    <x v="1"/>
    <x v="1"/>
    <x v="1"/>
    <x v="1"/>
    <x v="1"/>
    <x v="23"/>
  </r>
  <r>
    <x v="35"/>
    <x v="37"/>
    <x v="25"/>
    <x v="0"/>
    <x v="25"/>
    <x v="23"/>
    <x v="23"/>
    <x v="23"/>
    <x v="23"/>
    <x v="0"/>
    <x v="7"/>
    <x v="49"/>
    <x v="6"/>
    <x v="7"/>
    <x v="7"/>
    <x v="7"/>
    <x v="0"/>
    <x v="1"/>
    <x v="0"/>
    <x v="0"/>
    <x v="0"/>
    <x v="1"/>
    <x v="1"/>
    <x v="1"/>
    <x v="1"/>
    <x v="1"/>
    <x v="1"/>
    <x v="1"/>
    <x v="1"/>
    <x v="1"/>
    <x v="1"/>
    <x v="1"/>
    <x v="1"/>
    <x v="24"/>
  </r>
  <r>
    <x v="36"/>
    <x v="19"/>
    <x v="1"/>
    <x v="0"/>
    <x v="1"/>
    <x v="1"/>
    <x v="1"/>
    <x v="1"/>
    <x v="1"/>
    <x v="0"/>
    <x v="534"/>
    <x v="510"/>
    <x v="57"/>
    <x v="353"/>
    <x v="76"/>
    <x v="512"/>
    <x v="0"/>
    <x v="0"/>
    <x v="0"/>
    <x v="0"/>
    <x v="0"/>
    <x v="0"/>
    <x v="361"/>
    <x v="15"/>
    <x v="211"/>
    <x v="0"/>
    <x v="1"/>
    <x v="9"/>
    <x v="7"/>
    <x v="7"/>
    <x v="4"/>
    <x v="317"/>
    <x v="194"/>
    <x v="1"/>
  </r>
  <r>
    <x v="36"/>
    <x v="20"/>
    <x v="2"/>
    <x v="0"/>
    <x v="2"/>
    <x v="2"/>
    <x v="2"/>
    <x v="2"/>
    <x v="2"/>
    <x v="0"/>
    <x v="535"/>
    <x v="178"/>
    <x v="44"/>
    <x v="168"/>
    <x v="51"/>
    <x v="513"/>
    <x v="4"/>
    <x v="1"/>
    <x v="0"/>
    <x v="0"/>
    <x v="0"/>
    <x v="8"/>
    <x v="175"/>
    <x v="1"/>
    <x v="1"/>
    <x v="2"/>
    <x v="1"/>
    <x v="1"/>
    <x v="1"/>
    <x v="1"/>
    <x v="1"/>
    <x v="1"/>
    <x v="1"/>
    <x v="2"/>
  </r>
  <r>
    <x v="36"/>
    <x v="21"/>
    <x v="3"/>
    <x v="0"/>
    <x v="3"/>
    <x v="3"/>
    <x v="3"/>
    <x v="3"/>
    <x v="3"/>
    <x v="0"/>
    <x v="536"/>
    <x v="511"/>
    <x v="172"/>
    <x v="354"/>
    <x v="72"/>
    <x v="514"/>
    <x v="1"/>
    <x v="0"/>
    <x v="0"/>
    <x v="0"/>
    <x v="1"/>
    <x v="8"/>
    <x v="362"/>
    <x v="2"/>
    <x v="212"/>
    <x v="0"/>
    <x v="0"/>
    <x v="11"/>
    <x v="18"/>
    <x v="10"/>
    <x v="7"/>
    <x v="318"/>
    <x v="195"/>
    <x v="3"/>
  </r>
  <r>
    <x v="36"/>
    <x v="25"/>
    <x v="6"/>
    <x v="0"/>
    <x v="6"/>
    <x v="5"/>
    <x v="5"/>
    <x v="5"/>
    <x v="5"/>
    <x v="0"/>
    <x v="537"/>
    <x v="512"/>
    <x v="145"/>
    <x v="345"/>
    <x v="46"/>
    <x v="515"/>
    <x v="0"/>
    <x v="1"/>
    <x v="0"/>
    <x v="2"/>
    <x v="0"/>
    <x v="0"/>
    <x v="363"/>
    <x v="8"/>
    <x v="139"/>
    <x v="1"/>
    <x v="1"/>
    <x v="4"/>
    <x v="6"/>
    <x v="4"/>
    <x v="4"/>
    <x v="319"/>
    <x v="196"/>
    <x v="6"/>
  </r>
  <r>
    <x v="36"/>
    <x v="26"/>
    <x v="7"/>
    <x v="0"/>
    <x v="7"/>
    <x v="6"/>
    <x v="6"/>
    <x v="6"/>
    <x v="6"/>
    <x v="0"/>
    <x v="538"/>
    <x v="513"/>
    <x v="33"/>
    <x v="355"/>
    <x v="72"/>
    <x v="516"/>
    <x v="1"/>
    <x v="1"/>
    <x v="0"/>
    <x v="4"/>
    <x v="0"/>
    <x v="8"/>
    <x v="364"/>
    <x v="1"/>
    <x v="1"/>
    <x v="1"/>
    <x v="1"/>
    <x v="2"/>
    <x v="2"/>
    <x v="2"/>
    <x v="4"/>
    <x v="320"/>
    <x v="197"/>
    <x v="7"/>
  </r>
  <r>
    <x v="36"/>
    <x v="27"/>
    <x v="10"/>
    <x v="0"/>
    <x v="10"/>
    <x v="9"/>
    <x v="9"/>
    <x v="9"/>
    <x v="9"/>
    <x v="0"/>
    <x v="539"/>
    <x v="514"/>
    <x v="100"/>
    <x v="118"/>
    <x v="9"/>
    <x v="517"/>
    <x v="1"/>
    <x v="1"/>
    <x v="0"/>
    <x v="0"/>
    <x v="1"/>
    <x v="4"/>
    <x v="365"/>
    <x v="4"/>
    <x v="205"/>
    <x v="2"/>
    <x v="1"/>
    <x v="4"/>
    <x v="4"/>
    <x v="4"/>
    <x v="1"/>
    <x v="321"/>
    <x v="1"/>
    <x v="10"/>
  </r>
  <r>
    <x v="36"/>
    <x v="28"/>
    <x v="12"/>
    <x v="0"/>
    <x v="12"/>
    <x v="11"/>
    <x v="11"/>
    <x v="11"/>
    <x v="11"/>
    <x v="0"/>
    <x v="540"/>
    <x v="515"/>
    <x v="108"/>
    <x v="337"/>
    <x v="72"/>
    <x v="518"/>
    <x v="0"/>
    <x v="0"/>
    <x v="0"/>
    <x v="0"/>
    <x v="0"/>
    <x v="0"/>
    <x v="366"/>
    <x v="1"/>
    <x v="1"/>
    <x v="2"/>
    <x v="1"/>
    <x v="1"/>
    <x v="1"/>
    <x v="1"/>
    <x v="1"/>
    <x v="1"/>
    <x v="1"/>
    <x v="12"/>
  </r>
  <r>
    <x v="36"/>
    <x v="29"/>
    <x v="13"/>
    <x v="0"/>
    <x v="13"/>
    <x v="12"/>
    <x v="12"/>
    <x v="12"/>
    <x v="12"/>
    <x v="0"/>
    <x v="541"/>
    <x v="516"/>
    <x v="16"/>
    <x v="356"/>
    <x v="15"/>
    <x v="519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36"/>
    <x v="30"/>
    <x v="14"/>
    <x v="0"/>
    <x v="14"/>
    <x v="13"/>
    <x v="13"/>
    <x v="13"/>
    <x v="13"/>
    <x v="0"/>
    <x v="542"/>
    <x v="517"/>
    <x v="126"/>
    <x v="357"/>
    <x v="41"/>
    <x v="520"/>
    <x v="0"/>
    <x v="1"/>
    <x v="0"/>
    <x v="0"/>
    <x v="1"/>
    <x v="0"/>
    <x v="367"/>
    <x v="4"/>
    <x v="83"/>
    <x v="2"/>
    <x v="0"/>
    <x v="4"/>
    <x v="4"/>
    <x v="4"/>
    <x v="1"/>
    <x v="322"/>
    <x v="1"/>
    <x v="14"/>
  </r>
  <r>
    <x v="36"/>
    <x v="31"/>
    <x v="15"/>
    <x v="0"/>
    <x v="15"/>
    <x v="14"/>
    <x v="14"/>
    <x v="14"/>
    <x v="14"/>
    <x v="0"/>
    <x v="543"/>
    <x v="518"/>
    <x v="34"/>
    <x v="23"/>
    <x v="45"/>
    <x v="521"/>
    <x v="0"/>
    <x v="0"/>
    <x v="2"/>
    <x v="2"/>
    <x v="0"/>
    <x v="5"/>
    <x v="368"/>
    <x v="8"/>
    <x v="29"/>
    <x v="0"/>
    <x v="0"/>
    <x v="2"/>
    <x v="12"/>
    <x v="2"/>
    <x v="4"/>
    <x v="323"/>
    <x v="198"/>
    <x v="15"/>
  </r>
  <r>
    <x v="36"/>
    <x v="32"/>
    <x v="18"/>
    <x v="0"/>
    <x v="18"/>
    <x v="16"/>
    <x v="16"/>
    <x v="16"/>
    <x v="16"/>
    <x v="0"/>
    <x v="544"/>
    <x v="519"/>
    <x v="160"/>
    <x v="325"/>
    <x v="58"/>
    <x v="522"/>
    <x v="1"/>
    <x v="1"/>
    <x v="0"/>
    <x v="4"/>
    <x v="0"/>
    <x v="8"/>
    <x v="369"/>
    <x v="15"/>
    <x v="197"/>
    <x v="2"/>
    <x v="0"/>
    <x v="9"/>
    <x v="12"/>
    <x v="7"/>
    <x v="1"/>
    <x v="324"/>
    <x v="1"/>
    <x v="17"/>
  </r>
  <r>
    <x v="36"/>
    <x v="33"/>
    <x v="21"/>
    <x v="0"/>
    <x v="21"/>
    <x v="19"/>
    <x v="19"/>
    <x v="19"/>
    <x v="19"/>
    <x v="0"/>
    <x v="545"/>
    <x v="520"/>
    <x v="222"/>
    <x v="358"/>
    <x v="26"/>
    <x v="523"/>
    <x v="4"/>
    <x v="1"/>
    <x v="1"/>
    <x v="2"/>
    <x v="0"/>
    <x v="10"/>
    <x v="370"/>
    <x v="8"/>
    <x v="208"/>
    <x v="2"/>
    <x v="0"/>
    <x v="2"/>
    <x v="2"/>
    <x v="2"/>
    <x v="1"/>
    <x v="325"/>
    <x v="1"/>
    <x v="20"/>
  </r>
  <r>
    <x v="36"/>
    <x v="38"/>
    <x v="26"/>
    <x v="0"/>
    <x v="26"/>
    <x v="24"/>
    <x v="24"/>
    <x v="24"/>
    <x v="24"/>
    <x v="0"/>
    <x v="546"/>
    <x v="521"/>
    <x v="256"/>
    <x v="114"/>
    <x v="52"/>
    <x v="524"/>
    <x v="1"/>
    <x v="1"/>
    <x v="0"/>
    <x v="0"/>
    <x v="0"/>
    <x v="0"/>
    <x v="371"/>
    <x v="4"/>
    <x v="146"/>
    <x v="3"/>
    <x v="2"/>
    <x v="4"/>
    <x v="4"/>
    <x v="4"/>
    <x v="1"/>
    <x v="326"/>
    <x v="1"/>
    <x v="25"/>
  </r>
  <r>
    <x v="36"/>
    <x v="36"/>
    <x v="24"/>
    <x v="0"/>
    <x v="24"/>
    <x v="22"/>
    <x v="22"/>
    <x v="22"/>
    <x v="22"/>
    <x v="0"/>
    <x v="547"/>
    <x v="522"/>
    <x v="200"/>
    <x v="359"/>
    <x v="73"/>
    <x v="525"/>
    <x v="4"/>
    <x v="0"/>
    <x v="0"/>
    <x v="2"/>
    <x v="0"/>
    <x v="10"/>
    <x v="372"/>
    <x v="7"/>
    <x v="170"/>
    <x v="0"/>
    <x v="0"/>
    <x v="9"/>
    <x v="19"/>
    <x v="7"/>
    <x v="7"/>
    <x v="327"/>
    <x v="199"/>
    <x v="23"/>
  </r>
  <r>
    <x v="36"/>
    <x v="37"/>
    <x v="25"/>
    <x v="0"/>
    <x v="25"/>
    <x v="23"/>
    <x v="23"/>
    <x v="23"/>
    <x v="23"/>
    <x v="0"/>
    <x v="231"/>
    <x v="523"/>
    <x v="86"/>
    <x v="360"/>
    <x v="72"/>
    <x v="240"/>
    <x v="0"/>
    <x v="0"/>
    <x v="0"/>
    <x v="2"/>
    <x v="0"/>
    <x v="4"/>
    <x v="373"/>
    <x v="4"/>
    <x v="175"/>
    <x v="1"/>
    <x v="3"/>
    <x v="2"/>
    <x v="12"/>
    <x v="2"/>
    <x v="4"/>
    <x v="328"/>
    <x v="200"/>
    <x v="24"/>
  </r>
  <r>
    <x v="37"/>
    <x v="19"/>
    <x v="1"/>
    <x v="0"/>
    <x v="1"/>
    <x v="1"/>
    <x v="1"/>
    <x v="1"/>
    <x v="1"/>
    <x v="0"/>
    <x v="548"/>
    <x v="211"/>
    <x v="13"/>
    <x v="233"/>
    <x v="97"/>
    <x v="526"/>
    <x v="0"/>
    <x v="1"/>
    <x v="0"/>
    <x v="2"/>
    <x v="0"/>
    <x v="0"/>
    <x v="374"/>
    <x v="15"/>
    <x v="213"/>
    <x v="3"/>
    <x v="1"/>
    <x v="9"/>
    <x v="6"/>
    <x v="7"/>
    <x v="0"/>
    <x v="329"/>
    <x v="201"/>
    <x v="1"/>
  </r>
  <r>
    <x v="37"/>
    <x v="20"/>
    <x v="2"/>
    <x v="0"/>
    <x v="2"/>
    <x v="2"/>
    <x v="2"/>
    <x v="2"/>
    <x v="2"/>
    <x v="0"/>
    <x v="549"/>
    <x v="524"/>
    <x v="13"/>
    <x v="179"/>
    <x v="72"/>
    <x v="527"/>
    <x v="0"/>
    <x v="0"/>
    <x v="0"/>
    <x v="4"/>
    <x v="0"/>
    <x v="8"/>
    <x v="375"/>
    <x v="7"/>
    <x v="214"/>
    <x v="1"/>
    <x v="1"/>
    <x v="7"/>
    <x v="8"/>
    <x v="10"/>
    <x v="4"/>
    <x v="330"/>
    <x v="202"/>
    <x v="2"/>
  </r>
  <r>
    <x v="37"/>
    <x v="21"/>
    <x v="3"/>
    <x v="0"/>
    <x v="3"/>
    <x v="3"/>
    <x v="3"/>
    <x v="3"/>
    <x v="3"/>
    <x v="0"/>
    <x v="550"/>
    <x v="525"/>
    <x v="257"/>
    <x v="361"/>
    <x v="33"/>
    <x v="528"/>
    <x v="2"/>
    <x v="2"/>
    <x v="0"/>
    <x v="0"/>
    <x v="0"/>
    <x v="10"/>
    <x v="376"/>
    <x v="2"/>
    <x v="207"/>
    <x v="1"/>
    <x v="2"/>
    <x v="9"/>
    <x v="21"/>
    <x v="7"/>
    <x v="0"/>
    <x v="331"/>
    <x v="203"/>
    <x v="3"/>
  </r>
  <r>
    <x v="37"/>
    <x v="25"/>
    <x v="6"/>
    <x v="0"/>
    <x v="6"/>
    <x v="5"/>
    <x v="5"/>
    <x v="5"/>
    <x v="5"/>
    <x v="0"/>
    <x v="551"/>
    <x v="526"/>
    <x v="91"/>
    <x v="362"/>
    <x v="45"/>
    <x v="529"/>
    <x v="0"/>
    <x v="1"/>
    <x v="0"/>
    <x v="0"/>
    <x v="0"/>
    <x v="1"/>
    <x v="1"/>
    <x v="4"/>
    <x v="61"/>
    <x v="1"/>
    <x v="1"/>
    <x v="4"/>
    <x v="4"/>
    <x v="4"/>
    <x v="1"/>
    <x v="332"/>
    <x v="1"/>
    <x v="6"/>
  </r>
  <r>
    <x v="37"/>
    <x v="26"/>
    <x v="7"/>
    <x v="0"/>
    <x v="7"/>
    <x v="6"/>
    <x v="6"/>
    <x v="6"/>
    <x v="6"/>
    <x v="0"/>
    <x v="552"/>
    <x v="527"/>
    <x v="63"/>
    <x v="363"/>
    <x v="72"/>
    <x v="530"/>
    <x v="0"/>
    <x v="1"/>
    <x v="0"/>
    <x v="4"/>
    <x v="0"/>
    <x v="4"/>
    <x v="377"/>
    <x v="1"/>
    <x v="1"/>
    <x v="1"/>
    <x v="1"/>
    <x v="1"/>
    <x v="1"/>
    <x v="1"/>
    <x v="1"/>
    <x v="1"/>
    <x v="1"/>
    <x v="7"/>
  </r>
  <r>
    <x v="37"/>
    <x v="27"/>
    <x v="10"/>
    <x v="0"/>
    <x v="10"/>
    <x v="9"/>
    <x v="9"/>
    <x v="9"/>
    <x v="9"/>
    <x v="0"/>
    <x v="553"/>
    <x v="528"/>
    <x v="98"/>
    <x v="164"/>
    <x v="73"/>
    <x v="71"/>
    <x v="4"/>
    <x v="1"/>
    <x v="0"/>
    <x v="0"/>
    <x v="0"/>
    <x v="8"/>
    <x v="378"/>
    <x v="1"/>
    <x v="1"/>
    <x v="1"/>
    <x v="1"/>
    <x v="1"/>
    <x v="1"/>
    <x v="1"/>
    <x v="1"/>
    <x v="1"/>
    <x v="1"/>
    <x v="10"/>
  </r>
  <r>
    <x v="37"/>
    <x v="28"/>
    <x v="12"/>
    <x v="0"/>
    <x v="12"/>
    <x v="11"/>
    <x v="11"/>
    <x v="11"/>
    <x v="11"/>
    <x v="0"/>
    <x v="554"/>
    <x v="529"/>
    <x v="75"/>
    <x v="181"/>
    <x v="26"/>
    <x v="531"/>
    <x v="1"/>
    <x v="1"/>
    <x v="0"/>
    <x v="0"/>
    <x v="0"/>
    <x v="0"/>
    <x v="379"/>
    <x v="1"/>
    <x v="1"/>
    <x v="1"/>
    <x v="1"/>
    <x v="1"/>
    <x v="1"/>
    <x v="1"/>
    <x v="1"/>
    <x v="1"/>
    <x v="1"/>
    <x v="12"/>
  </r>
  <r>
    <x v="37"/>
    <x v="29"/>
    <x v="13"/>
    <x v="0"/>
    <x v="13"/>
    <x v="12"/>
    <x v="12"/>
    <x v="12"/>
    <x v="12"/>
    <x v="0"/>
    <x v="555"/>
    <x v="530"/>
    <x v="258"/>
    <x v="364"/>
    <x v="33"/>
    <x v="532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37"/>
    <x v="30"/>
    <x v="14"/>
    <x v="0"/>
    <x v="14"/>
    <x v="13"/>
    <x v="13"/>
    <x v="13"/>
    <x v="13"/>
    <x v="0"/>
    <x v="556"/>
    <x v="531"/>
    <x v="96"/>
    <x v="71"/>
    <x v="17"/>
    <x v="380"/>
    <x v="1"/>
    <x v="1"/>
    <x v="1"/>
    <x v="3"/>
    <x v="0"/>
    <x v="10"/>
    <x v="380"/>
    <x v="4"/>
    <x v="80"/>
    <x v="2"/>
    <x v="1"/>
    <x v="4"/>
    <x v="2"/>
    <x v="4"/>
    <x v="1"/>
    <x v="333"/>
    <x v="1"/>
    <x v="14"/>
  </r>
  <r>
    <x v="37"/>
    <x v="31"/>
    <x v="15"/>
    <x v="0"/>
    <x v="15"/>
    <x v="14"/>
    <x v="14"/>
    <x v="14"/>
    <x v="14"/>
    <x v="0"/>
    <x v="557"/>
    <x v="532"/>
    <x v="35"/>
    <x v="302"/>
    <x v="18"/>
    <x v="533"/>
    <x v="0"/>
    <x v="1"/>
    <x v="0"/>
    <x v="4"/>
    <x v="0"/>
    <x v="4"/>
    <x v="44"/>
    <x v="1"/>
    <x v="1"/>
    <x v="1"/>
    <x v="1"/>
    <x v="1"/>
    <x v="1"/>
    <x v="1"/>
    <x v="1"/>
    <x v="1"/>
    <x v="1"/>
    <x v="15"/>
  </r>
  <r>
    <x v="37"/>
    <x v="32"/>
    <x v="18"/>
    <x v="0"/>
    <x v="18"/>
    <x v="16"/>
    <x v="16"/>
    <x v="16"/>
    <x v="16"/>
    <x v="0"/>
    <x v="558"/>
    <x v="533"/>
    <x v="186"/>
    <x v="45"/>
    <x v="81"/>
    <x v="534"/>
    <x v="1"/>
    <x v="1"/>
    <x v="0"/>
    <x v="2"/>
    <x v="0"/>
    <x v="4"/>
    <x v="381"/>
    <x v="1"/>
    <x v="1"/>
    <x v="1"/>
    <x v="1"/>
    <x v="1"/>
    <x v="1"/>
    <x v="1"/>
    <x v="1"/>
    <x v="1"/>
    <x v="1"/>
    <x v="17"/>
  </r>
  <r>
    <x v="37"/>
    <x v="33"/>
    <x v="21"/>
    <x v="0"/>
    <x v="21"/>
    <x v="19"/>
    <x v="19"/>
    <x v="19"/>
    <x v="19"/>
    <x v="0"/>
    <x v="559"/>
    <x v="534"/>
    <x v="83"/>
    <x v="365"/>
    <x v="9"/>
    <x v="535"/>
    <x v="1"/>
    <x v="1"/>
    <x v="1"/>
    <x v="0"/>
    <x v="0"/>
    <x v="4"/>
    <x v="382"/>
    <x v="4"/>
    <x v="215"/>
    <x v="1"/>
    <x v="1"/>
    <x v="4"/>
    <x v="6"/>
    <x v="4"/>
    <x v="4"/>
    <x v="334"/>
    <x v="204"/>
    <x v="20"/>
  </r>
  <r>
    <x v="37"/>
    <x v="38"/>
    <x v="26"/>
    <x v="0"/>
    <x v="26"/>
    <x v="24"/>
    <x v="24"/>
    <x v="24"/>
    <x v="24"/>
    <x v="0"/>
    <x v="560"/>
    <x v="535"/>
    <x v="259"/>
    <x v="312"/>
    <x v="28"/>
    <x v="536"/>
    <x v="1"/>
    <x v="3"/>
    <x v="0"/>
    <x v="4"/>
    <x v="0"/>
    <x v="10"/>
    <x v="383"/>
    <x v="4"/>
    <x v="216"/>
    <x v="3"/>
    <x v="9"/>
    <x v="4"/>
    <x v="4"/>
    <x v="4"/>
    <x v="1"/>
    <x v="335"/>
    <x v="1"/>
    <x v="25"/>
  </r>
  <r>
    <x v="37"/>
    <x v="36"/>
    <x v="24"/>
    <x v="0"/>
    <x v="24"/>
    <x v="22"/>
    <x v="22"/>
    <x v="22"/>
    <x v="22"/>
    <x v="0"/>
    <x v="561"/>
    <x v="536"/>
    <x v="260"/>
    <x v="366"/>
    <x v="20"/>
    <x v="537"/>
    <x v="4"/>
    <x v="0"/>
    <x v="2"/>
    <x v="0"/>
    <x v="0"/>
    <x v="7"/>
    <x v="384"/>
    <x v="6"/>
    <x v="217"/>
    <x v="4"/>
    <x v="5"/>
    <x v="10"/>
    <x v="9"/>
    <x v="8"/>
    <x v="5"/>
    <x v="336"/>
    <x v="205"/>
    <x v="23"/>
  </r>
  <r>
    <x v="37"/>
    <x v="37"/>
    <x v="25"/>
    <x v="0"/>
    <x v="25"/>
    <x v="23"/>
    <x v="23"/>
    <x v="23"/>
    <x v="23"/>
    <x v="0"/>
    <x v="562"/>
    <x v="537"/>
    <x v="35"/>
    <x v="367"/>
    <x v="22"/>
    <x v="538"/>
    <x v="0"/>
    <x v="0"/>
    <x v="0"/>
    <x v="0"/>
    <x v="0"/>
    <x v="0"/>
    <x v="385"/>
    <x v="4"/>
    <x v="89"/>
    <x v="2"/>
    <x v="1"/>
    <x v="4"/>
    <x v="12"/>
    <x v="4"/>
    <x v="4"/>
    <x v="337"/>
    <x v="206"/>
    <x v="24"/>
  </r>
  <r>
    <x v="37"/>
    <x v="39"/>
    <x v="27"/>
    <x v="0"/>
    <x v="27"/>
    <x v="25"/>
    <x v="25"/>
    <x v="25"/>
    <x v="25"/>
    <x v="0"/>
    <x v="563"/>
    <x v="538"/>
    <x v="28"/>
    <x v="368"/>
    <x v="4"/>
    <x v="539"/>
    <x v="0"/>
    <x v="1"/>
    <x v="0"/>
    <x v="0"/>
    <x v="0"/>
    <x v="1"/>
    <x v="1"/>
    <x v="1"/>
    <x v="1"/>
    <x v="1"/>
    <x v="1"/>
    <x v="1"/>
    <x v="1"/>
    <x v="1"/>
    <x v="1"/>
    <x v="1"/>
    <x v="1"/>
    <x v="26"/>
  </r>
  <r>
    <x v="38"/>
    <x v="19"/>
    <x v="1"/>
    <x v="0"/>
    <x v="1"/>
    <x v="1"/>
    <x v="1"/>
    <x v="1"/>
    <x v="1"/>
    <x v="0"/>
    <x v="564"/>
    <x v="539"/>
    <x v="261"/>
    <x v="367"/>
    <x v="98"/>
    <x v="540"/>
    <x v="0"/>
    <x v="1"/>
    <x v="0"/>
    <x v="2"/>
    <x v="0"/>
    <x v="0"/>
    <x v="386"/>
    <x v="15"/>
    <x v="218"/>
    <x v="2"/>
    <x v="1"/>
    <x v="11"/>
    <x v="22"/>
    <x v="10"/>
    <x v="7"/>
    <x v="338"/>
    <x v="207"/>
    <x v="1"/>
  </r>
  <r>
    <x v="38"/>
    <x v="20"/>
    <x v="2"/>
    <x v="0"/>
    <x v="2"/>
    <x v="2"/>
    <x v="2"/>
    <x v="2"/>
    <x v="2"/>
    <x v="0"/>
    <x v="565"/>
    <x v="540"/>
    <x v="186"/>
    <x v="369"/>
    <x v="26"/>
    <x v="541"/>
    <x v="0"/>
    <x v="0"/>
    <x v="2"/>
    <x v="0"/>
    <x v="0"/>
    <x v="8"/>
    <x v="387"/>
    <x v="2"/>
    <x v="110"/>
    <x v="1"/>
    <x v="1"/>
    <x v="9"/>
    <x v="18"/>
    <x v="7"/>
    <x v="0"/>
    <x v="339"/>
    <x v="208"/>
    <x v="2"/>
  </r>
  <r>
    <x v="38"/>
    <x v="21"/>
    <x v="3"/>
    <x v="0"/>
    <x v="3"/>
    <x v="3"/>
    <x v="3"/>
    <x v="3"/>
    <x v="3"/>
    <x v="0"/>
    <x v="566"/>
    <x v="541"/>
    <x v="173"/>
    <x v="109"/>
    <x v="54"/>
    <x v="542"/>
    <x v="1"/>
    <x v="3"/>
    <x v="0"/>
    <x v="0"/>
    <x v="1"/>
    <x v="5"/>
    <x v="388"/>
    <x v="8"/>
    <x v="42"/>
    <x v="0"/>
    <x v="0"/>
    <x v="2"/>
    <x v="2"/>
    <x v="2"/>
    <x v="1"/>
    <x v="340"/>
    <x v="1"/>
    <x v="3"/>
  </r>
  <r>
    <x v="38"/>
    <x v="25"/>
    <x v="6"/>
    <x v="0"/>
    <x v="6"/>
    <x v="5"/>
    <x v="5"/>
    <x v="5"/>
    <x v="5"/>
    <x v="0"/>
    <x v="567"/>
    <x v="542"/>
    <x v="41"/>
    <x v="260"/>
    <x v="69"/>
    <x v="543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38"/>
    <x v="26"/>
    <x v="7"/>
    <x v="0"/>
    <x v="7"/>
    <x v="6"/>
    <x v="6"/>
    <x v="6"/>
    <x v="6"/>
    <x v="0"/>
    <x v="568"/>
    <x v="543"/>
    <x v="63"/>
    <x v="135"/>
    <x v="33"/>
    <x v="544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38"/>
    <x v="27"/>
    <x v="10"/>
    <x v="0"/>
    <x v="10"/>
    <x v="9"/>
    <x v="9"/>
    <x v="9"/>
    <x v="9"/>
    <x v="0"/>
    <x v="569"/>
    <x v="544"/>
    <x v="54"/>
    <x v="370"/>
    <x v="2"/>
    <x v="545"/>
    <x v="0"/>
    <x v="1"/>
    <x v="0"/>
    <x v="0"/>
    <x v="0"/>
    <x v="1"/>
    <x v="1"/>
    <x v="1"/>
    <x v="1"/>
    <x v="1"/>
    <x v="0"/>
    <x v="1"/>
    <x v="1"/>
    <x v="1"/>
    <x v="1"/>
    <x v="1"/>
    <x v="1"/>
    <x v="10"/>
  </r>
  <r>
    <x v="38"/>
    <x v="28"/>
    <x v="12"/>
    <x v="0"/>
    <x v="12"/>
    <x v="11"/>
    <x v="11"/>
    <x v="11"/>
    <x v="11"/>
    <x v="0"/>
    <x v="570"/>
    <x v="545"/>
    <x v="18"/>
    <x v="165"/>
    <x v="19"/>
    <x v="546"/>
    <x v="0"/>
    <x v="0"/>
    <x v="0"/>
    <x v="2"/>
    <x v="0"/>
    <x v="4"/>
    <x v="389"/>
    <x v="1"/>
    <x v="1"/>
    <x v="1"/>
    <x v="1"/>
    <x v="1"/>
    <x v="1"/>
    <x v="1"/>
    <x v="1"/>
    <x v="1"/>
    <x v="1"/>
    <x v="12"/>
  </r>
  <r>
    <x v="38"/>
    <x v="29"/>
    <x v="13"/>
    <x v="0"/>
    <x v="13"/>
    <x v="12"/>
    <x v="12"/>
    <x v="12"/>
    <x v="12"/>
    <x v="0"/>
    <x v="571"/>
    <x v="344"/>
    <x v="258"/>
    <x v="371"/>
    <x v="54"/>
    <x v="547"/>
    <x v="0"/>
    <x v="1"/>
    <x v="0"/>
    <x v="0"/>
    <x v="0"/>
    <x v="1"/>
    <x v="1"/>
    <x v="1"/>
    <x v="1"/>
    <x v="1"/>
    <x v="1"/>
    <x v="4"/>
    <x v="4"/>
    <x v="4"/>
    <x v="4"/>
    <x v="341"/>
    <x v="209"/>
    <x v="13"/>
  </r>
  <r>
    <x v="38"/>
    <x v="30"/>
    <x v="14"/>
    <x v="0"/>
    <x v="14"/>
    <x v="13"/>
    <x v="13"/>
    <x v="13"/>
    <x v="13"/>
    <x v="0"/>
    <x v="572"/>
    <x v="546"/>
    <x v="24"/>
    <x v="68"/>
    <x v="35"/>
    <x v="548"/>
    <x v="4"/>
    <x v="1"/>
    <x v="0"/>
    <x v="0"/>
    <x v="0"/>
    <x v="8"/>
    <x v="390"/>
    <x v="1"/>
    <x v="1"/>
    <x v="1"/>
    <x v="1"/>
    <x v="1"/>
    <x v="1"/>
    <x v="1"/>
    <x v="1"/>
    <x v="1"/>
    <x v="1"/>
    <x v="14"/>
  </r>
  <r>
    <x v="38"/>
    <x v="31"/>
    <x v="15"/>
    <x v="0"/>
    <x v="15"/>
    <x v="14"/>
    <x v="14"/>
    <x v="14"/>
    <x v="14"/>
    <x v="0"/>
    <x v="573"/>
    <x v="480"/>
    <x v="96"/>
    <x v="290"/>
    <x v="48"/>
    <x v="549"/>
    <x v="4"/>
    <x v="0"/>
    <x v="0"/>
    <x v="0"/>
    <x v="0"/>
    <x v="5"/>
    <x v="391"/>
    <x v="8"/>
    <x v="58"/>
    <x v="1"/>
    <x v="1"/>
    <x v="2"/>
    <x v="2"/>
    <x v="2"/>
    <x v="1"/>
    <x v="342"/>
    <x v="1"/>
    <x v="15"/>
  </r>
  <r>
    <x v="38"/>
    <x v="32"/>
    <x v="18"/>
    <x v="0"/>
    <x v="18"/>
    <x v="16"/>
    <x v="16"/>
    <x v="16"/>
    <x v="16"/>
    <x v="0"/>
    <x v="574"/>
    <x v="547"/>
    <x v="262"/>
    <x v="247"/>
    <x v="11"/>
    <x v="550"/>
    <x v="0"/>
    <x v="1"/>
    <x v="0"/>
    <x v="0"/>
    <x v="0"/>
    <x v="1"/>
    <x v="1"/>
    <x v="15"/>
    <x v="219"/>
    <x v="2"/>
    <x v="1"/>
    <x v="9"/>
    <x v="13"/>
    <x v="7"/>
    <x v="4"/>
    <x v="343"/>
    <x v="210"/>
    <x v="17"/>
  </r>
  <r>
    <x v="38"/>
    <x v="33"/>
    <x v="21"/>
    <x v="0"/>
    <x v="21"/>
    <x v="19"/>
    <x v="19"/>
    <x v="19"/>
    <x v="19"/>
    <x v="0"/>
    <x v="575"/>
    <x v="548"/>
    <x v="223"/>
    <x v="372"/>
    <x v="72"/>
    <x v="551"/>
    <x v="1"/>
    <x v="1"/>
    <x v="0"/>
    <x v="0"/>
    <x v="0"/>
    <x v="0"/>
    <x v="392"/>
    <x v="1"/>
    <x v="1"/>
    <x v="1"/>
    <x v="1"/>
    <x v="1"/>
    <x v="1"/>
    <x v="1"/>
    <x v="1"/>
    <x v="1"/>
    <x v="1"/>
    <x v="20"/>
  </r>
  <r>
    <x v="38"/>
    <x v="36"/>
    <x v="24"/>
    <x v="0"/>
    <x v="24"/>
    <x v="22"/>
    <x v="22"/>
    <x v="22"/>
    <x v="22"/>
    <x v="0"/>
    <x v="576"/>
    <x v="549"/>
    <x v="263"/>
    <x v="373"/>
    <x v="38"/>
    <x v="552"/>
    <x v="4"/>
    <x v="3"/>
    <x v="1"/>
    <x v="2"/>
    <x v="0"/>
    <x v="3"/>
    <x v="393"/>
    <x v="10"/>
    <x v="220"/>
    <x v="9"/>
    <x v="6"/>
    <x v="3"/>
    <x v="19"/>
    <x v="3"/>
    <x v="7"/>
    <x v="344"/>
    <x v="211"/>
    <x v="23"/>
  </r>
  <r>
    <x v="38"/>
    <x v="37"/>
    <x v="25"/>
    <x v="0"/>
    <x v="25"/>
    <x v="23"/>
    <x v="23"/>
    <x v="23"/>
    <x v="23"/>
    <x v="0"/>
    <x v="577"/>
    <x v="550"/>
    <x v="89"/>
    <x v="374"/>
    <x v="32"/>
    <x v="553"/>
    <x v="1"/>
    <x v="1"/>
    <x v="0"/>
    <x v="0"/>
    <x v="0"/>
    <x v="0"/>
    <x v="394"/>
    <x v="1"/>
    <x v="1"/>
    <x v="2"/>
    <x v="1"/>
    <x v="1"/>
    <x v="1"/>
    <x v="1"/>
    <x v="1"/>
    <x v="1"/>
    <x v="1"/>
    <x v="24"/>
  </r>
  <r>
    <x v="38"/>
    <x v="39"/>
    <x v="27"/>
    <x v="0"/>
    <x v="27"/>
    <x v="25"/>
    <x v="25"/>
    <x v="25"/>
    <x v="25"/>
    <x v="0"/>
    <x v="578"/>
    <x v="551"/>
    <x v="264"/>
    <x v="290"/>
    <x v="51"/>
    <x v="270"/>
    <x v="1"/>
    <x v="1"/>
    <x v="2"/>
    <x v="4"/>
    <x v="0"/>
    <x v="10"/>
    <x v="395"/>
    <x v="8"/>
    <x v="191"/>
    <x v="0"/>
    <x v="6"/>
    <x v="7"/>
    <x v="15"/>
    <x v="9"/>
    <x v="4"/>
    <x v="345"/>
    <x v="212"/>
    <x v="26"/>
  </r>
  <r>
    <x v="39"/>
    <x v="19"/>
    <x v="1"/>
    <x v="0"/>
    <x v="1"/>
    <x v="1"/>
    <x v="1"/>
    <x v="1"/>
    <x v="1"/>
    <x v="0"/>
    <x v="579"/>
    <x v="540"/>
    <x v="77"/>
    <x v="375"/>
    <x v="99"/>
    <x v="554"/>
    <x v="0"/>
    <x v="1"/>
    <x v="0"/>
    <x v="0"/>
    <x v="0"/>
    <x v="1"/>
    <x v="1"/>
    <x v="7"/>
    <x v="221"/>
    <x v="2"/>
    <x v="1"/>
    <x v="9"/>
    <x v="30"/>
    <x v="7"/>
    <x v="5"/>
    <x v="346"/>
    <x v="213"/>
    <x v="1"/>
  </r>
  <r>
    <x v="39"/>
    <x v="20"/>
    <x v="2"/>
    <x v="0"/>
    <x v="2"/>
    <x v="2"/>
    <x v="2"/>
    <x v="2"/>
    <x v="2"/>
    <x v="0"/>
    <x v="580"/>
    <x v="552"/>
    <x v="265"/>
    <x v="376"/>
    <x v="9"/>
    <x v="555"/>
    <x v="0"/>
    <x v="1"/>
    <x v="2"/>
    <x v="0"/>
    <x v="2"/>
    <x v="5"/>
    <x v="396"/>
    <x v="2"/>
    <x v="222"/>
    <x v="1"/>
    <x v="1"/>
    <x v="9"/>
    <x v="6"/>
    <x v="7"/>
    <x v="0"/>
    <x v="187"/>
    <x v="214"/>
    <x v="2"/>
  </r>
  <r>
    <x v="39"/>
    <x v="21"/>
    <x v="3"/>
    <x v="0"/>
    <x v="3"/>
    <x v="3"/>
    <x v="3"/>
    <x v="3"/>
    <x v="3"/>
    <x v="0"/>
    <x v="581"/>
    <x v="553"/>
    <x v="266"/>
    <x v="178"/>
    <x v="6"/>
    <x v="556"/>
    <x v="3"/>
    <x v="3"/>
    <x v="1"/>
    <x v="0"/>
    <x v="1"/>
    <x v="14"/>
    <x v="397"/>
    <x v="7"/>
    <x v="223"/>
    <x v="1"/>
    <x v="3"/>
    <x v="11"/>
    <x v="7"/>
    <x v="10"/>
    <x v="4"/>
    <x v="317"/>
    <x v="215"/>
    <x v="3"/>
  </r>
  <r>
    <x v="39"/>
    <x v="25"/>
    <x v="6"/>
    <x v="0"/>
    <x v="6"/>
    <x v="5"/>
    <x v="5"/>
    <x v="5"/>
    <x v="5"/>
    <x v="0"/>
    <x v="582"/>
    <x v="554"/>
    <x v="267"/>
    <x v="132"/>
    <x v="29"/>
    <x v="557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39"/>
    <x v="26"/>
    <x v="7"/>
    <x v="0"/>
    <x v="7"/>
    <x v="6"/>
    <x v="6"/>
    <x v="6"/>
    <x v="6"/>
    <x v="0"/>
    <x v="583"/>
    <x v="95"/>
    <x v="184"/>
    <x v="48"/>
    <x v="19"/>
    <x v="68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39"/>
    <x v="27"/>
    <x v="10"/>
    <x v="0"/>
    <x v="10"/>
    <x v="9"/>
    <x v="9"/>
    <x v="9"/>
    <x v="9"/>
    <x v="0"/>
    <x v="584"/>
    <x v="555"/>
    <x v="76"/>
    <x v="255"/>
    <x v="72"/>
    <x v="558"/>
    <x v="1"/>
    <x v="1"/>
    <x v="0"/>
    <x v="2"/>
    <x v="0"/>
    <x v="4"/>
    <x v="398"/>
    <x v="1"/>
    <x v="1"/>
    <x v="1"/>
    <x v="1"/>
    <x v="1"/>
    <x v="1"/>
    <x v="1"/>
    <x v="1"/>
    <x v="1"/>
    <x v="1"/>
    <x v="10"/>
  </r>
  <r>
    <x v="39"/>
    <x v="28"/>
    <x v="12"/>
    <x v="0"/>
    <x v="12"/>
    <x v="11"/>
    <x v="11"/>
    <x v="11"/>
    <x v="11"/>
    <x v="0"/>
    <x v="585"/>
    <x v="315"/>
    <x v="106"/>
    <x v="108"/>
    <x v="26"/>
    <x v="559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39"/>
    <x v="29"/>
    <x v="13"/>
    <x v="0"/>
    <x v="13"/>
    <x v="12"/>
    <x v="12"/>
    <x v="12"/>
    <x v="12"/>
    <x v="0"/>
    <x v="263"/>
    <x v="556"/>
    <x v="16"/>
    <x v="377"/>
    <x v="54"/>
    <x v="410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39"/>
    <x v="30"/>
    <x v="14"/>
    <x v="0"/>
    <x v="14"/>
    <x v="13"/>
    <x v="13"/>
    <x v="13"/>
    <x v="13"/>
    <x v="0"/>
    <x v="586"/>
    <x v="557"/>
    <x v="80"/>
    <x v="378"/>
    <x v="15"/>
    <x v="560"/>
    <x v="2"/>
    <x v="1"/>
    <x v="0"/>
    <x v="0"/>
    <x v="0"/>
    <x v="4"/>
    <x v="399"/>
    <x v="1"/>
    <x v="1"/>
    <x v="1"/>
    <x v="3"/>
    <x v="1"/>
    <x v="1"/>
    <x v="1"/>
    <x v="1"/>
    <x v="1"/>
    <x v="1"/>
    <x v="14"/>
  </r>
  <r>
    <x v="39"/>
    <x v="31"/>
    <x v="15"/>
    <x v="0"/>
    <x v="15"/>
    <x v="14"/>
    <x v="14"/>
    <x v="14"/>
    <x v="14"/>
    <x v="0"/>
    <x v="587"/>
    <x v="558"/>
    <x v="84"/>
    <x v="298"/>
    <x v="70"/>
    <x v="561"/>
    <x v="4"/>
    <x v="1"/>
    <x v="1"/>
    <x v="2"/>
    <x v="0"/>
    <x v="10"/>
    <x v="400"/>
    <x v="1"/>
    <x v="1"/>
    <x v="1"/>
    <x v="1"/>
    <x v="4"/>
    <x v="2"/>
    <x v="4"/>
    <x v="4"/>
    <x v="347"/>
    <x v="216"/>
    <x v="15"/>
  </r>
  <r>
    <x v="39"/>
    <x v="32"/>
    <x v="18"/>
    <x v="0"/>
    <x v="18"/>
    <x v="16"/>
    <x v="16"/>
    <x v="16"/>
    <x v="16"/>
    <x v="0"/>
    <x v="588"/>
    <x v="559"/>
    <x v="69"/>
    <x v="222"/>
    <x v="58"/>
    <x v="325"/>
    <x v="0"/>
    <x v="1"/>
    <x v="0"/>
    <x v="0"/>
    <x v="0"/>
    <x v="1"/>
    <x v="1"/>
    <x v="1"/>
    <x v="1"/>
    <x v="1"/>
    <x v="0"/>
    <x v="1"/>
    <x v="1"/>
    <x v="1"/>
    <x v="1"/>
    <x v="1"/>
    <x v="1"/>
    <x v="17"/>
  </r>
  <r>
    <x v="39"/>
    <x v="33"/>
    <x v="21"/>
    <x v="0"/>
    <x v="21"/>
    <x v="19"/>
    <x v="19"/>
    <x v="19"/>
    <x v="19"/>
    <x v="0"/>
    <x v="589"/>
    <x v="560"/>
    <x v="218"/>
    <x v="210"/>
    <x v="26"/>
    <x v="562"/>
    <x v="1"/>
    <x v="1"/>
    <x v="0"/>
    <x v="0"/>
    <x v="0"/>
    <x v="0"/>
    <x v="401"/>
    <x v="1"/>
    <x v="1"/>
    <x v="2"/>
    <x v="6"/>
    <x v="1"/>
    <x v="1"/>
    <x v="1"/>
    <x v="1"/>
    <x v="1"/>
    <x v="1"/>
    <x v="20"/>
  </r>
  <r>
    <x v="39"/>
    <x v="36"/>
    <x v="24"/>
    <x v="0"/>
    <x v="24"/>
    <x v="22"/>
    <x v="22"/>
    <x v="22"/>
    <x v="22"/>
    <x v="0"/>
    <x v="590"/>
    <x v="561"/>
    <x v="268"/>
    <x v="358"/>
    <x v="73"/>
    <x v="563"/>
    <x v="5"/>
    <x v="0"/>
    <x v="0"/>
    <x v="4"/>
    <x v="0"/>
    <x v="14"/>
    <x v="402"/>
    <x v="15"/>
    <x v="17"/>
    <x v="0"/>
    <x v="2"/>
    <x v="9"/>
    <x v="12"/>
    <x v="7"/>
    <x v="1"/>
    <x v="348"/>
    <x v="1"/>
    <x v="23"/>
  </r>
  <r>
    <x v="39"/>
    <x v="37"/>
    <x v="25"/>
    <x v="0"/>
    <x v="25"/>
    <x v="23"/>
    <x v="23"/>
    <x v="23"/>
    <x v="23"/>
    <x v="0"/>
    <x v="591"/>
    <x v="431"/>
    <x v="235"/>
    <x v="5"/>
    <x v="54"/>
    <x v="564"/>
    <x v="0"/>
    <x v="1"/>
    <x v="0"/>
    <x v="0"/>
    <x v="0"/>
    <x v="1"/>
    <x v="1"/>
    <x v="1"/>
    <x v="1"/>
    <x v="1"/>
    <x v="1"/>
    <x v="1"/>
    <x v="1"/>
    <x v="1"/>
    <x v="1"/>
    <x v="1"/>
    <x v="1"/>
    <x v="24"/>
  </r>
  <r>
    <x v="39"/>
    <x v="39"/>
    <x v="27"/>
    <x v="0"/>
    <x v="27"/>
    <x v="25"/>
    <x v="25"/>
    <x v="25"/>
    <x v="25"/>
    <x v="0"/>
    <x v="592"/>
    <x v="562"/>
    <x v="264"/>
    <x v="277"/>
    <x v="73"/>
    <x v="565"/>
    <x v="2"/>
    <x v="3"/>
    <x v="2"/>
    <x v="0"/>
    <x v="0"/>
    <x v="7"/>
    <x v="403"/>
    <x v="4"/>
    <x v="224"/>
    <x v="4"/>
    <x v="4"/>
    <x v="7"/>
    <x v="15"/>
    <x v="9"/>
    <x v="4"/>
    <x v="349"/>
    <x v="217"/>
    <x v="26"/>
  </r>
  <r>
    <x v="40"/>
    <x v="19"/>
    <x v="1"/>
    <x v="0"/>
    <x v="1"/>
    <x v="1"/>
    <x v="1"/>
    <x v="1"/>
    <x v="1"/>
    <x v="0"/>
    <x v="593"/>
    <x v="540"/>
    <x v="193"/>
    <x v="379"/>
    <x v="60"/>
    <x v="566"/>
    <x v="1"/>
    <x v="0"/>
    <x v="0"/>
    <x v="2"/>
    <x v="1"/>
    <x v="5"/>
    <x v="404"/>
    <x v="12"/>
    <x v="225"/>
    <x v="1"/>
    <x v="1"/>
    <x v="15"/>
    <x v="0"/>
    <x v="13"/>
    <x v="7"/>
    <x v="350"/>
    <x v="218"/>
    <x v="1"/>
  </r>
  <r>
    <x v="40"/>
    <x v="20"/>
    <x v="2"/>
    <x v="0"/>
    <x v="2"/>
    <x v="2"/>
    <x v="2"/>
    <x v="2"/>
    <x v="2"/>
    <x v="0"/>
    <x v="594"/>
    <x v="563"/>
    <x v="181"/>
    <x v="31"/>
    <x v="9"/>
    <x v="567"/>
    <x v="2"/>
    <x v="1"/>
    <x v="0"/>
    <x v="2"/>
    <x v="1"/>
    <x v="5"/>
    <x v="405"/>
    <x v="4"/>
    <x v="158"/>
    <x v="2"/>
    <x v="1"/>
    <x v="4"/>
    <x v="4"/>
    <x v="4"/>
    <x v="1"/>
    <x v="351"/>
    <x v="1"/>
    <x v="2"/>
  </r>
  <r>
    <x v="40"/>
    <x v="21"/>
    <x v="3"/>
    <x v="0"/>
    <x v="3"/>
    <x v="3"/>
    <x v="3"/>
    <x v="3"/>
    <x v="3"/>
    <x v="0"/>
    <x v="595"/>
    <x v="564"/>
    <x v="237"/>
    <x v="380"/>
    <x v="2"/>
    <x v="568"/>
    <x v="1"/>
    <x v="2"/>
    <x v="0"/>
    <x v="0"/>
    <x v="0"/>
    <x v="5"/>
    <x v="406"/>
    <x v="8"/>
    <x v="226"/>
    <x v="1"/>
    <x v="0"/>
    <x v="4"/>
    <x v="13"/>
    <x v="4"/>
    <x v="4"/>
    <x v="352"/>
    <x v="219"/>
    <x v="3"/>
  </r>
  <r>
    <x v="40"/>
    <x v="25"/>
    <x v="6"/>
    <x v="0"/>
    <x v="6"/>
    <x v="5"/>
    <x v="5"/>
    <x v="5"/>
    <x v="5"/>
    <x v="0"/>
    <x v="596"/>
    <x v="288"/>
    <x v="116"/>
    <x v="381"/>
    <x v="1"/>
    <x v="569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40"/>
    <x v="26"/>
    <x v="7"/>
    <x v="0"/>
    <x v="7"/>
    <x v="6"/>
    <x v="6"/>
    <x v="6"/>
    <x v="6"/>
    <x v="0"/>
    <x v="597"/>
    <x v="565"/>
    <x v="91"/>
    <x v="382"/>
    <x v="51"/>
    <x v="570"/>
    <x v="0"/>
    <x v="1"/>
    <x v="0"/>
    <x v="0"/>
    <x v="0"/>
    <x v="1"/>
    <x v="1"/>
    <x v="1"/>
    <x v="1"/>
    <x v="1"/>
    <x v="1"/>
    <x v="1"/>
    <x v="1"/>
    <x v="1"/>
    <x v="1"/>
    <x v="1"/>
    <x v="1"/>
    <x v="7"/>
  </r>
  <r>
    <x v="40"/>
    <x v="27"/>
    <x v="10"/>
    <x v="0"/>
    <x v="10"/>
    <x v="9"/>
    <x v="9"/>
    <x v="9"/>
    <x v="9"/>
    <x v="0"/>
    <x v="598"/>
    <x v="566"/>
    <x v="108"/>
    <x v="383"/>
    <x v="35"/>
    <x v="571"/>
    <x v="1"/>
    <x v="1"/>
    <x v="0"/>
    <x v="0"/>
    <x v="0"/>
    <x v="0"/>
    <x v="407"/>
    <x v="4"/>
    <x v="65"/>
    <x v="1"/>
    <x v="1"/>
    <x v="4"/>
    <x v="4"/>
    <x v="4"/>
    <x v="1"/>
    <x v="353"/>
    <x v="1"/>
    <x v="10"/>
  </r>
  <r>
    <x v="40"/>
    <x v="28"/>
    <x v="12"/>
    <x v="0"/>
    <x v="12"/>
    <x v="11"/>
    <x v="11"/>
    <x v="11"/>
    <x v="11"/>
    <x v="0"/>
    <x v="599"/>
    <x v="315"/>
    <x v="18"/>
    <x v="148"/>
    <x v="72"/>
    <x v="194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40"/>
    <x v="29"/>
    <x v="13"/>
    <x v="0"/>
    <x v="13"/>
    <x v="12"/>
    <x v="12"/>
    <x v="12"/>
    <x v="12"/>
    <x v="0"/>
    <x v="600"/>
    <x v="109"/>
    <x v="97"/>
    <x v="384"/>
    <x v="35"/>
    <x v="572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0"/>
    <x v="30"/>
    <x v="14"/>
    <x v="0"/>
    <x v="14"/>
    <x v="13"/>
    <x v="13"/>
    <x v="13"/>
    <x v="13"/>
    <x v="0"/>
    <x v="601"/>
    <x v="567"/>
    <x v="89"/>
    <x v="385"/>
    <x v="35"/>
    <x v="573"/>
    <x v="2"/>
    <x v="1"/>
    <x v="0"/>
    <x v="0"/>
    <x v="0"/>
    <x v="4"/>
    <x v="408"/>
    <x v="1"/>
    <x v="1"/>
    <x v="1"/>
    <x v="1"/>
    <x v="1"/>
    <x v="1"/>
    <x v="1"/>
    <x v="1"/>
    <x v="1"/>
    <x v="1"/>
    <x v="14"/>
  </r>
  <r>
    <x v="40"/>
    <x v="31"/>
    <x v="15"/>
    <x v="0"/>
    <x v="15"/>
    <x v="14"/>
    <x v="14"/>
    <x v="14"/>
    <x v="14"/>
    <x v="0"/>
    <x v="602"/>
    <x v="369"/>
    <x v="123"/>
    <x v="46"/>
    <x v="18"/>
    <x v="107"/>
    <x v="1"/>
    <x v="1"/>
    <x v="1"/>
    <x v="0"/>
    <x v="0"/>
    <x v="4"/>
    <x v="409"/>
    <x v="1"/>
    <x v="1"/>
    <x v="3"/>
    <x v="1"/>
    <x v="1"/>
    <x v="1"/>
    <x v="1"/>
    <x v="1"/>
    <x v="1"/>
    <x v="1"/>
    <x v="15"/>
  </r>
  <r>
    <x v="40"/>
    <x v="32"/>
    <x v="18"/>
    <x v="0"/>
    <x v="18"/>
    <x v="16"/>
    <x v="16"/>
    <x v="16"/>
    <x v="16"/>
    <x v="0"/>
    <x v="603"/>
    <x v="568"/>
    <x v="46"/>
    <x v="386"/>
    <x v="24"/>
    <x v="574"/>
    <x v="1"/>
    <x v="0"/>
    <x v="0"/>
    <x v="2"/>
    <x v="0"/>
    <x v="8"/>
    <x v="410"/>
    <x v="8"/>
    <x v="27"/>
    <x v="2"/>
    <x v="0"/>
    <x v="2"/>
    <x v="13"/>
    <x v="2"/>
    <x v="4"/>
    <x v="354"/>
    <x v="220"/>
    <x v="17"/>
  </r>
  <r>
    <x v="40"/>
    <x v="33"/>
    <x v="21"/>
    <x v="0"/>
    <x v="21"/>
    <x v="19"/>
    <x v="19"/>
    <x v="19"/>
    <x v="19"/>
    <x v="0"/>
    <x v="604"/>
    <x v="569"/>
    <x v="208"/>
    <x v="387"/>
    <x v="9"/>
    <x v="575"/>
    <x v="0"/>
    <x v="1"/>
    <x v="0"/>
    <x v="2"/>
    <x v="0"/>
    <x v="0"/>
    <x v="411"/>
    <x v="8"/>
    <x v="227"/>
    <x v="2"/>
    <x v="0"/>
    <x v="7"/>
    <x v="8"/>
    <x v="9"/>
    <x v="0"/>
    <x v="355"/>
    <x v="221"/>
    <x v="20"/>
  </r>
  <r>
    <x v="40"/>
    <x v="36"/>
    <x v="24"/>
    <x v="0"/>
    <x v="24"/>
    <x v="22"/>
    <x v="22"/>
    <x v="22"/>
    <x v="22"/>
    <x v="0"/>
    <x v="605"/>
    <x v="570"/>
    <x v="269"/>
    <x v="5"/>
    <x v="38"/>
    <x v="576"/>
    <x v="5"/>
    <x v="1"/>
    <x v="2"/>
    <x v="0"/>
    <x v="0"/>
    <x v="3"/>
    <x v="412"/>
    <x v="6"/>
    <x v="98"/>
    <x v="4"/>
    <x v="3"/>
    <x v="5"/>
    <x v="19"/>
    <x v="5"/>
    <x v="4"/>
    <x v="356"/>
    <x v="222"/>
    <x v="23"/>
  </r>
  <r>
    <x v="40"/>
    <x v="37"/>
    <x v="25"/>
    <x v="0"/>
    <x v="25"/>
    <x v="23"/>
    <x v="23"/>
    <x v="23"/>
    <x v="23"/>
    <x v="0"/>
    <x v="606"/>
    <x v="571"/>
    <x v="69"/>
    <x v="83"/>
    <x v="35"/>
    <x v="238"/>
    <x v="4"/>
    <x v="1"/>
    <x v="0"/>
    <x v="2"/>
    <x v="0"/>
    <x v="5"/>
    <x v="413"/>
    <x v="8"/>
    <x v="145"/>
    <x v="1"/>
    <x v="1"/>
    <x v="2"/>
    <x v="2"/>
    <x v="2"/>
    <x v="1"/>
    <x v="357"/>
    <x v="1"/>
    <x v="24"/>
  </r>
  <r>
    <x v="40"/>
    <x v="39"/>
    <x v="27"/>
    <x v="0"/>
    <x v="27"/>
    <x v="25"/>
    <x v="25"/>
    <x v="25"/>
    <x v="25"/>
    <x v="0"/>
    <x v="607"/>
    <x v="572"/>
    <x v="270"/>
    <x v="104"/>
    <x v="73"/>
    <x v="577"/>
    <x v="1"/>
    <x v="1"/>
    <x v="2"/>
    <x v="6"/>
    <x v="0"/>
    <x v="14"/>
    <x v="414"/>
    <x v="4"/>
    <x v="228"/>
    <x v="6"/>
    <x v="5"/>
    <x v="4"/>
    <x v="4"/>
    <x v="4"/>
    <x v="1"/>
    <x v="358"/>
    <x v="1"/>
    <x v="26"/>
  </r>
  <r>
    <x v="41"/>
    <x v="19"/>
    <x v="1"/>
    <x v="0"/>
    <x v="1"/>
    <x v="1"/>
    <x v="1"/>
    <x v="1"/>
    <x v="1"/>
    <x v="0"/>
    <x v="608"/>
    <x v="573"/>
    <x v="49"/>
    <x v="388"/>
    <x v="92"/>
    <x v="578"/>
    <x v="0"/>
    <x v="1"/>
    <x v="0"/>
    <x v="2"/>
    <x v="0"/>
    <x v="0"/>
    <x v="415"/>
    <x v="4"/>
    <x v="29"/>
    <x v="2"/>
    <x v="1"/>
    <x v="4"/>
    <x v="12"/>
    <x v="4"/>
    <x v="4"/>
    <x v="359"/>
    <x v="223"/>
    <x v="1"/>
  </r>
  <r>
    <x v="41"/>
    <x v="20"/>
    <x v="2"/>
    <x v="0"/>
    <x v="2"/>
    <x v="2"/>
    <x v="2"/>
    <x v="2"/>
    <x v="2"/>
    <x v="0"/>
    <x v="609"/>
    <x v="574"/>
    <x v="271"/>
    <x v="310"/>
    <x v="26"/>
    <x v="579"/>
    <x v="1"/>
    <x v="1"/>
    <x v="0"/>
    <x v="2"/>
    <x v="0"/>
    <x v="4"/>
    <x v="80"/>
    <x v="4"/>
    <x v="91"/>
    <x v="2"/>
    <x v="1"/>
    <x v="4"/>
    <x v="4"/>
    <x v="4"/>
    <x v="1"/>
    <x v="360"/>
    <x v="1"/>
    <x v="2"/>
  </r>
  <r>
    <x v="41"/>
    <x v="21"/>
    <x v="3"/>
    <x v="0"/>
    <x v="3"/>
    <x v="3"/>
    <x v="3"/>
    <x v="3"/>
    <x v="3"/>
    <x v="0"/>
    <x v="610"/>
    <x v="575"/>
    <x v="272"/>
    <x v="238"/>
    <x v="11"/>
    <x v="580"/>
    <x v="2"/>
    <x v="1"/>
    <x v="0"/>
    <x v="0"/>
    <x v="0"/>
    <x v="4"/>
    <x v="416"/>
    <x v="0"/>
    <x v="115"/>
    <x v="2"/>
    <x v="1"/>
    <x v="0"/>
    <x v="18"/>
    <x v="0"/>
    <x v="0"/>
    <x v="361"/>
    <x v="224"/>
    <x v="3"/>
  </r>
  <r>
    <x v="41"/>
    <x v="25"/>
    <x v="6"/>
    <x v="0"/>
    <x v="6"/>
    <x v="5"/>
    <x v="5"/>
    <x v="5"/>
    <x v="5"/>
    <x v="0"/>
    <x v="611"/>
    <x v="576"/>
    <x v="75"/>
    <x v="51"/>
    <x v="46"/>
    <x v="581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41"/>
    <x v="26"/>
    <x v="7"/>
    <x v="0"/>
    <x v="7"/>
    <x v="6"/>
    <x v="6"/>
    <x v="6"/>
    <x v="6"/>
    <x v="0"/>
    <x v="612"/>
    <x v="493"/>
    <x v="116"/>
    <x v="389"/>
    <x v="22"/>
    <x v="582"/>
    <x v="0"/>
    <x v="1"/>
    <x v="1"/>
    <x v="0"/>
    <x v="0"/>
    <x v="0"/>
    <x v="417"/>
    <x v="1"/>
    <x v="1"/>
    <x v="2"/>
    <x v="1"/>
    <x v="1"/>
    <x v="1"/>
    <x v="1"/>
    <x v="1"/>
    <x v="1"/>
    <x v="1"/>
    <x v="7"/>
  </r>
  <r>
    <x v="41"/>
    <x v="27"/>
    <x v="10"/>
    <x v="0"/>
    <x v="10"/>
    <x v="9"/>
    <x v="9"/>
    <x v="9"/>
    <x v="9"/>
    <x v="0"/>
    <x v="583"/>
    <x v="577"/>
    <x v="42"/>
    <x v="390"/>
    <x v="33"/>
    <x v="583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41"/>
    <x v="28"/>
    <x v="12"/>
    <x v="0"/>
    <x v="12"/>
    <x v="11"/>
    <x v="11"/>
    <x v="11"/>
    <x v="11"/>
    <x v="0"/>
    <x v="613"/>
    <x v="578"/>
    <x v="267"/>
    <x v="391"/>
    <x v="72"/>
    <x v="525"/>
    <x v="0"/>
    <x v="1"/>
    <x v="0"/>
    <x v="0"/>
    <x v="0"/>
    <x v="1"/>
    <x v="1"/>
    <x v="1"/>
    <x v="1"/>
    <x v="1"/>
    <x v="1"/>
    <x v="1"/>
    <x v="1"/>
    <x v="1"/>
    <x v="1"/>
    <x v="1"/>
    <x v="1"/>
    <x v="12"/>
  </r>
  <r>
    <x v="41"/>
    <x v="29"/>
    <x v="13"/>
    <x v="0"/>
    <x v="13"/>
    <x v="12"/>
    <x v="12"/>
    <x v="12"/>
    <x v="12"/>
    <x v="0"/>
    <x v="614"/>
    <x v="579"/>
    <x v="42"/>
    <x v="392"/>
    <x v="62"/>
    <x v="584"/>
    <x v="0"/>
    <x v="1"/>
    <x v="0"/>
    <x v="0"/>
    <x v="0"/>
    <x v="1"/>
    <x v="1"/>
    <x v="1"/>
    <x v="1"/>
    <x v="1"/>
    <x v="1"/>
    <x v="4"/>
    <x v="4"/>
    <x v="4"/>
    <x v="1"/>
    <x v="362"/>
    <x v="1"/>
    <x v="13"/>
  </r>
  <r>
    <x v="41"/>
    <x v="30"/>
    <x v="14"/>
    <x v="0"/>
    <x v="14"/>
    <x v="13"/>
    <x v="13"/>
    <x v="13"/>
    <x v="13"/>
    <x v="0"/>
    <x v="615"/>
    <x v="580"/>
    <x v="57"/>
    <x v="393"/>
    <x v="15"/>
    <x v="585"/>
    <x v="1"/>
    <x v="1"/>
    <x v="0"/>
    <x v="2"/>
    <x v="0"/>
    <x v="4"/>
    <x v="418"/>
    <x v="4"/>
    <x v="107"/>
    <x v="1"/>
    <x v="1"/>
    <x v="4"/>
    <x v="12"/>
    <x v="4"/>
    <x v="4"/>
    <x v="363"/>
    <x v="225"/>
    <x v="14"/>
  </r>
  <r>
    <x v="41"/>
    <x v="31"/>
    <x v="15"/>
    <x v="0"/>
    <x v="15"/>
    <x v="14"/>
    <x v="14"/>
    <x v="14"/>
    <x v="14"/>
    <x v="0"/>
    <x v="616"/>
    <x v="581"/>
    <x v="247"/>
    <x v="262"/>
    <x v="18"/>
    <x v="586"/>
    <x v="2"/>
    <x v="3"/>
    <x v="2"/>
    <x v="4"/>
    <x v="1"/>
    <x v="2"/>
    <x v="419"/>
    <x v="4"/>
    <x v="45"/>
    <x v="2"/>
    <x v="1"/>
    <x v="4"/>
    <x v="12"/>
    <x v="4"/>
    <x v="4"/>
    <x v="364"/>
    <x v="226"/>
    <x v="15"/>
  </r>
  <r>
    <x v="41"/>
    <x v="32"/>
    <x v="18"/>
    <x v="0"/>
    <x v="18"/>
    <x v="16"/>
    <x v="16"/>
    <x v="16"/>
    <x v="16"/>
    <x v="0"/>
    <x v="617"/>
    <x v="582"/>
    <x v="149"/>
    <x v="42"/>
    <x v="46"/>
    <x v="587"/>
    <x v="0"/>
    <x v="1"/>
    <x v="0"/>
    <x v="0"/>
    <x v="0"/>
    <x v="1"/>
    <x v="1"/>
    <x v="2"/>
    <x v="229"/>
    <x v="1"/>
    <x v="0"/>
    <x v="7"/>
    <x v="15"/>
    <x v="9"/>
    <x v="1"/>
    <x v="365"/>
    <x v="1"/>
    <x v="17"/>
  </r>
  <r>
    <x v="41"/>
    <x v="33"/>
    <x v="21"/>
    <x v="0"/>
    <x v="21"/>
    <x v="19"/>
    <x v="19"/>
    <x v="19"/>
    <x v="19"/>
    <x v="0"/>
    <x v="618"/>
    <x v="583"/>
    <x v="273"/>
    <x v="238"/>
    <x v="9"/>
    <x v="588"/>
    <x v="0"/>
    <x v="1"/>
    <x v="0"/>
    <x v="2"/>
    <x v="0"/>
    <x v="0"/>
    <x v="420"/>
    <x v="8"/>
    <x v="90"/>
    <x v="2"/>
    <x v="3"/>
    <x v="2"/>
    <x v="13"/>
    <x v="2"/>
    <x v="4"/>
    <x v="366"/>
    <x v="227"/>
    <x v="20"/>
  </r>
  <r>
    <x v="41"/>
    <x v="36"/>
    <x v="24"/>
    <x v="0"/>
    <x v="24"/>
    <x v="22"/>
    <x v="22"/>
    <x v="22"/>
    <x v="22"/>
    <x v="0"/>
    <x v="619"/>
    <x v="584"/>
    <x v="274"/>
    <x v="299"/>
    <x v="65"/>
    <x v="589"/>
    <x v="5"/>
    <x v="0"/>
    <x v="0"/>
    <x v="2"/>
    <x v="1"/>
    <x v="14"/>
    <x v="421"/>
    <x v="6"/>
    <x v="70"/>
    <x v="0"/>
    <x v="3"/>
    <x v="5"/>
    <x v="3"/>
    <x v="16"/>
    <x v="2"/>
    <x v="367"/>
    <x v="228"/>
    <x v="23"/>
  </r>
  <r>
    <x v="41"/>
    <x v="37"/>
    <x v="25"/>
    <x v="0"/>
    <x v="25"/>
    <x v="23"/>
    <x v="23"/>
    <x v="23"/>
    <x v="23"/>
    <x v="0"/>
    <x v="620"/>
    <x v="585"/>
    <x v="100"/>
    <x v="394"/>
    <x v="6"/>
    <x v="590"/>
    <x v="4"/>
    <x v="1"/>
    <x v="0"/>
    <x v="0"/>
    <x v="0"/>
    <x v="8"/>
    <x v="260"/>
    <x v="4"/>
    <x v="205"/>
    <x v="1"/>
    <x v="1"/>
    <x v="4"/>
    <x v="4"/>
    <x v="4"/>
    <x v="1"/>
    <x v="368"/>
    <x v="1"/>
    <x v="24"/>
  </r>
  <r>
    <x v="41"/>
    <x v="39"/>
    <x v="27"/>
    <x v="0"/>
    <x v="27"/>
    <x v="25"/>
    <x v="25"/>
    <x v="25"/>
    <x v="25"/>
    <x v="0"/>
    <x v="621"/>
    <x v="586"/>
    <x v="275"/>
    <x v="395"/>
    <x v="65"/>
    <x v="591"/>
    <x v="1"/>
    <x v="1"/>
    <x v="2"/>
    <x v="2"/>
    <x v="2"/>
    <x v="7"/>
    <x v="422"/>
    <x v="4"/>
    <x v="230"/>
    <x v="3"/>
    <x v="1"/>
    <x v="4"/>
    <x v="4"/>
    <x v="4"/>
    <x v="1"/>
    <x v="369"/>
    <x v="1"/>
    <x v="26"/>
  </r>
  <r>
    <x v="42"/>
    <x v="19"/>
    <x v="1"/>
    <x v="0"/>
    <x v="1"/>
    <x v="1"/>
    <x v="1"/>
    <x v="1"/>
    <x v="1"/>
    <x v="0"/>
    <x v="622"/>
    <x v="587"/>
    <x v="151"/>
    <x v="396"/>
    <x v="92"/>
    <x v="592"/>
    <x v="1"/>
    <x v="1"/>
    <x v="0"/>
    <x v="2"/>
    <x v="0"/>
    <x v="4"/>
    <x v="423"/>
    <x v="8"/>
    <x v="117"/>
    <x v="1"/>
    <x v="3"/>
    <x v="2"/>
    <x v="2"/>
    <x v="2"/>
    <x v="1"/>
    <x v="370"/>
    <x v="1"/>
    <x v="1"/>
  </r>
  <r>
    <x v="42"/>
    <x v="20"/>
    <x v="2"/>
    <x v="0"/>
    <x v="2"/>
    <x v="2"/>
    <x v="2"/>
    <x v="2"/>
    <x v="2"/>
    <x v="0"/>
    <x v="623"/>
    <x v="588"/>
    <x v="276"/>
    <x v="374"/>
    <x v="72"/>
    <x v="593"/>
    <x v="1"/>
    <x v="0"/>
    <x v="1"/>
    <x v="2"/>
    <x v="0"/>
    <x v="5"/>
    <x v="424"/>
    <x v="8"/>
    <x v="88"/>
    <x v="2"/>
    <x v="1"/>
    <x v="2"/>
    <x v="2"/>
    <x v="2"/>
    <x v="1"/>
    <x v="371"/>
    <x v="1"/>
    <x v="2"/>
  </r>
  <r>
    <x v="42"/>
    <x v="21"/>
    <x v="3"/>
    <x v="0"/>
    <x v="3"/>
    <x v="3"/>
    <x v="3"/>
    <x v="3"/>
    <x v="3"/>
    <x v="0"/>
    <x v="624"/>
    <x v="589"/>
    <x v="277"/>
    <x v="118"/>
    <x v="2"/>
    <x v="379"/>
    <x v="2"/>
    <x v="0"/>
    <x v="0"/>
    <x v="4"/>
    <x v="0"/>
    <x v="10"/>
    <x v="425"/>
    <x v="2"/>
    <x v="41"/>
    <x v="0"/>
    <x v="0"/>
    <x v="7"/>
    <x v="6"/>
    <x v="9"/>
    <x v="0"/>
    <x v="372"/>
    <x v="229"/>
    <x v="3"/>
  </r>
  <r>
    <x v="42"/>
    <x v="25"/>
    <x v="6"/>
    <x v="0"/>
    <x v="6"/>
    <x v="5"/>
    <x v="5"/>
    <x v="5"/>
    <x v="5"/>
    <x v="0"/>
    <x v="625"/>
    <x v="590"/>
    <x v="78"/>
    <x v="50"/>
    <x v="46"/>
    <x v="594"/>
    <x v="0"/>
    <x v="1"/>
    <x v="0"/>
    <x v="5"/>
    <x v="0"/>
    <x v="17"/>
    <x v="1"/>
    <x v="1"/>
    <x v="1"/>
    <x v="1"/>
    <x v="1"/>
    <x v="1"/>
    <x v="1"/>
    <x v="1"/>
    <x v="1"/>
    <x v="1"/>
    <x v="1"/>
    <x v="6"/>
  </r>
  <r>
    <x v="42"/>
    <x v="26"/>
    <x v="7"/>
    <x v="0"/>
    <x v="7"/>
    <x v="6"/>
    <x v="6"/>
    <x v="6"/>
    <x v="6"/>
    <x v="0"/>
    <x v="56"/>
    <x v="282"/>
    <x v="42"/>
    <x v="37"/>
    <x v="19"/>
    <x v="595"/>
    <x v="0"/>
    <x v="1"/>
    <x v="0"/>
    <x v="0"/>
    <x v="0"/>
    <x v="1"/>
    <x v="1"/>
    <x v="4"/>
    <x v="23"/>
    <x v="1"/>
    <x v="0"/>
    <x v="4"/>
    <x v="4"/>
    <x v="4"/>
    <x v="1"/>
    <x v="373"/>
    <x v="1"/>
    <x v="7"/>
  </r>
  <r>
    <x v="42"/>
    <x v="27"/>
    <x v="10"/>
    <x v="0"/>
    <x v="10"/>
    <x v="9"/>
    <x v="9"/>
    <x v="9"/>
    <x v="9"/>
    <x v="0"/>
    <x v="343"/>
    <x v="591"/>
    <x v="100"/>
    <x v="397"/>
    <x v="62"/>
    <x v="596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42"/>
    <x v="28"/>
    <x v="12"/>
    <x v="0"/>
    <x v="12"/>
    <x v="11"/>
    <x v="11"/>
    <x v="11"/>
    <x v="11"/>
    <x v="0"/>
    <x v="626"/>
    <x v="592"/>
    <x v="116"/>
    <x v="291"/>
    <x v="62"/>
    <x v="530"/>
    <x v="0"/>
    <x v="0"/>
    <x v="2"/>
    <x v="0"/>
    <x v="0"/>
    <x v="8"/>
    <x v="426"/>
    <x v="2"/>
    <x v="231"/>
    <x v="1"/>
    <x v="3"/>
    <x v="2"/>
    <x v="2"/>
    <x v="2"/>
    <x v="1"/>
    <x v="374"/>
    <x v="1"/>
    <x v="12"/>
  </r>
  <r>
    <x v="42"/>
    <x v="29"/>
    <x v="13"/>
    <x v="0"/>
    <x v="13"/>
    <x v="12"/>
    <x v="12"/>
    <x v="12"/>
    <x v="12"/>
    <x v="0"/>
    <x v="627"/>
    <x v="593"/>
    <x v="41"/>
    <x v="398"/>
    <x v="54"/>
    <x v="597"/>
    <x v="0"/>
    <x v="1"/>
    <x v="0"/>
    <x v="0"/>
    <x v="0"/>
    <x v="1"/>
    <x v="1"/>
    <x v="1"/>
    <x v="1"/>
    <x v="1"/>
    <x v="1"/>
    <x v="1"/>
    <x v="1"/>
    <x v="1"/>
    <x v="1"/>
    <x v="1"/>
    <x v="1"/>
    <x v="13"/>
  </r>
  <r>
    <x v="42"/>
    <x v="30"/>
    <x v="14"/>
    <x v="0"/>
    <x v="14"/>
    <x v="13"/>
    <x v="13"/>
    <x v="13"/>
    <x v="13"/>
    <x v="0"/>
    <x v="628"/>
    <x v="594"/>
    <x v="252"/>
    <x v="367"/>
    <x v="39"/>
    <x v="292"/>
    <x v="0"/>
    <x v="1"/>
    <x v="0"/>
    <x v="0"/>
    <x v="0"/>
    <x v="1"/>
    <x v="1"/>
    <x v="8"/>
    <x v="232"/>
    <x v="1"/>
    <x v="1"/>
    <x v="2"/>
    <x v="2"/>
    <x v="2"/>
    <x v="1"/>
    <x v="375"/>
    <x v="1"/>
    <x v="14"/>
  </r>
  <r>
    <x v="42"/>
    <x v="31"/>
    <x v="15"/>
    <x v="0"/>
    <x v="15"/>
    <x v="14"/>
    <x v="14"/>
    <x v="14"/>
    <x v="14"/>
    <x v="0"/>
    <x v="629"/>
    <x v="595"/>
    <x v="153"/>
    <x v="37"/>
    <x v="47"/>
    <x v="598"/>
    <x v="2"/>
    <x v="1"/>
    <x v="3"/>
    <x v="2"/>
    <x v="0"/>
    <x v="7"/>
    <x v="427"/>
    <x v="1"/>
    <x v="1"/>
    <x v="1"/>
    <x v="1"/>
    <x v="4"/>
    <x v="15"/>
    <x v="4"/>
    <x v="4"/>
    <x v="376"/>
    <x v="230"/>
    <x v="15"/>
  </r>
  <r>
    <x v="42"/>
    <x v="32"/>
    <x v="18"/>
    <x v="0"/>
    <x v="18"/>
    <x v="16"/>
    <x v="16"/>
    <x v="16"/>
    <x v="16"/>
    <x v="0"/>
    <x v="630"/>
    <x v="596"/>
    <x v="177"/>
    <x v="128"/>
    <x v="81"/>
    <x v="188"/>
    <x v="0"/>
    <x v="0"/>
    <x v="0"/>
    <x v="4"/>
    <x v="0"/>
    <x v="8"/>
    <x v="428"/>
    <x v="4"/>
    <x v="18"/>
    <x v="1"/>
    <x v="1"/>
    <x v="4"/>
    <x v="4"/>
    <x v="4"/>
    <x v="1"/>
    <x v="377"/>
    <x v="1"/>
    <x v="17"/>
  </r>
  <r>
    <x v="42"/>
    <x v="33"/>
    <x v="21"/>
    <x v="0"/>
    <x v="21"/>
    <x v="19"/>
    <x v="19"/>
    <x v="19"/>
    <x v="19"/>
    <x v="0"/>
    <x v="631"/>
    <x v="597"/>
    <x v="243"/>
    <x v="399"/>
    <x v="26"/>
    <x v="599"/>
    <x v="1"/>
    <x v="1"/>
    <x v="0"/>
    <x v="0"/>
    <x v="0"/>
    <x v="0"/>
    <x v="429"/>
    <x v="2"/>
    <x v="181"/>
    <x v="1"/>
    <x v="2"/>
    <x v="7"/>
    <x v="15"/>
    <x v="9"/>
    <x v="1"/>
    <x v="378"/>
    <x v="1"/>
    <x v="20"/>
  </r>
  <r>
    <x v="42"/>
    <x v="36"/>
    <x v="24"/>
    <x v="0"/>
    <x v="24"/>
    <x v="22"/>
    <x v="22"/>
    <x v="22"/>
    <x v="22"/>
    <x v="0"/>
    <x v="632"/>
    <x v="598"/>
    <x v="278"/>
    <x v="34"/>
    <x v="12"/>
    <x v="600"/>
    <x v="1"/>
    <x v="0"/>
    <x v="0"/>
    <x v="2"/>
    <x v="1"/>
    <x v="5"/>
    <x v="430"/>
    <x v="7"/>
    <x v="54"/>
    <x v="4"/>
    <x v="9"/>
    <x v="11"/>
    <x v="21"/>
    <x v="10"/>
    <x v="4"/>
    <x v="379"/>
    <x v="231"/>
    <x v="23"/>
  </r>
  <r>
    <x v="42"/>
    <x v="37"/>
    <x v="25"/>
    <x v="0"/>
    <x v="25"/>
    <x v="23"/>
    <x v="23"/>
    <x v="23"/>
    <x v="23"/>
    <x v="0"/>
    <x v="633"/>
    <x v="599"/>
    <x v="21"/>
    <x v="121"/>
    <x v="62"/>
    <x v="601"/>
    <x v="1"/>
    <x v="1"/>
    <x v="0"/>
    <x v="0"/>
    <x v="0"/>
    <x v="0"/>
    <x v="431"/>
    <x v="1"/>
    <x v="1"/>
    <x v="1"/>
    <x v="1"/>
    <x v="1"/>
    <x v="1"/>
    <x v="1"/>
    <x v="1"/>
    <x v="1"/>
    <x v="1"/>
    <x v="24"/>
  </r>
  <r>
    <x v="42"/>
    <x v="39"/>
    <x v="27"/>
    <x v="0"/>
    <x v="27"/>
    <x v="25"/>
    <x v="25"/>
    <x v="25"/>
    <x v="25"/>
    <x v="0"/>
    <x v="634"/>
    <x v="600"/>
    <x v="279"/>
    <x v="252"/>
    <x v="20"/>
    <x v="602"/>
    <x v="2"/>
    <x v="3"/>
    <x v="3"/>
    <x v="2"/>
    <x v="0"/>
    <x v="14"/>
    <x v="432"/>
    <x v="8"/>
    <x v="78"/>
    <x v="2"/>
    <x v="6"/>
    <x v="2"/>
    <x v="2"/>
    <x v="2"/>
    <x v="1"/>
    <x v="380"/>
    <x v="1"/>
    <x v="26"/>
  </r>
  <r>
    <x v="43"/>
    <x v="19"/>
    <x v="1"/>
    <x v="0"/>
    <x v="1"/>
    <x v="1"/>
    <x v="1"/>
    <x v="1"/>
    <x v="1"/>
    <x v="0"/>
    <x v="635"/>
    <x v="391"/>
    <x v="49"/>
    <x v="400"/>
    <x v="95"/>
    <x v="603"/>
    <x v="1"/>
    <x v="1"/>
    <x v="0"/>
    <x v="0"/>
    <x v="0"/>
    <x v="0"/>
    <x v="433"/>
    <x v="2"/>
    <x v="233"/>
    <x v="1"/>
    <x v="0"/>
    <x v="7"/>
    <x v="21"/>
    <x v="9"/>
    <x v="0"/>
    <x v="381"/>
    <x v="232"/>
    <x v="1"/>
  </r>
  <r>
    <x v="43"/>
    <x v="20"/>
    <x v="2"/>
    <x v="0"/>
    <x v="2"/>
    <x v="2"/>
    <x v="2"/>
    <x v="2"/>
    <x v="2"/>
    <x v="0"/>
    <x v="636"/>
    <x v="601"/>
    <x v="178"/>
    <x v="341"/>
    <x v="26"/>
    <x v="604"/>
    <x v="1"/>
    <x v="1"/>
    <x v="0"/>
    <x v="2"/>
    <x v="0"/>
    <x v="4"/>
    <x v="434"/>
    <x v="8"/>
    <x v="203"/>
    <x v="6"/>
    <x v="1"/>
    <x v="2"/>
    <x v="2"/>
    <x v="2"/>
    <x v="1"/>
    <x v="382"/>
    <x v="1"/>
    <x v="2"/>
  </r>
  <r>
    <x v="43"/>
    <x v="21"/>
    <x v="3"/>
    <x v="0"/>
    <x v="3"/>
    <x v="3"/>
    <x v="3"/>
    <x v="3"/>
    <x v="3"/>
    <x v="0"/>
    <x v="637"/>
    <x v="602"/>
    <x v="280"/>
    <x v="385"/>
    <x v="19"/>
    <x v="605"/>
    <x v="1"/>
    <x v="4"/>
    <x v="0"/>
    <x v="4"/>
    <x v="0"/>
    <x v="3"/>
    <x v="273"/>
    <x v="7"/>
    <x v="234"/>
    <x v="1"/>
    <x v="3"/>
    <x v="11"/>
    <x v="0"/>
    <x v="10"/>
    <x v="7"/>
    <x v="383"/>
    <x v="233"/>
    <x v="3"/>
  </r>
  <r>
    <x v="43"/>
    <x v="25"/>
    <x v="6"/>
    <x v="0"/>
    <x v="6"/>
    <x v="5"/>
    <x v="5"/>
    <x v="5"/>
    <x v="5"/>
    <x v="0"/>
    <x v="638"/>
    <x v="603"/>
    <x v="29"/>
    <x v="300"/>
    <x v="90"/>
    <x v="606"/>
    <x v="0"/>
    <x v="1"/>
    <x v="0"/>
    <x v="0"/>
    <x v="0"/>
    <x v="1"/>
    <x v="1"/>
    <x v="1"/>
    <x v="1"/>
    <x v="2"/>
    <x v="1"/>
    <x v="1"/>
    <x v="1"/>
    <x v="1"/>
    <x v="1"/>
    <x v="1"/>
    <x v="1"/>
    <x v="6"/>
  </r>
  <r>
    <x v="43"/>
    <x v="26"/>
    <x v="7"/>
    <x v="0"/>
    <x v="7"/>
    <x v="6"/>
    <x v="6"/>
    <x v="6"/>
    <x v="6"/>
    <x v="0"/>
    <x v="166"/>
    <x v="354"/>
    <x v="157"/>
    <x v="209"/>
    <x v="26"/>
    <x v="212"/>
    <x v="2"/>
    <x v="0"/>
    <x v="0"/>
    <x v="0"/>
    <x v="0"/>
    <x v="8"/>
    <x v="435"/>
    <x v="2"/>
    <x v="235"/>
    <x v="1"/>
    <x v="1"/>
    <x v="2"/>
    <x v="12"/>
    <x v="9"/>
    <x v="4"/>
    <x v="384"/>
    <x v="103"/>
    <x v="7"/>
  </r>
  <r>
    <x v="43"/>
    <x v="27"/>
    <x v="10"/>
    <x v="0"/>
    <x v="10"/>
    <x v="9"/>
    <x v="9"/>
    <x v="9"/>
    <x v="9"/>
    <x v="0"/>
    <x v="639"/>
    <x v="604"/>
    <x v="52"/>
    <x v="346"/>
    <x v="9"/>
    <x v="562"/>
    <x v="0"/>
    <x v="1"/>
    <x v="0"/>
    <x v="0"/>
    <x v="1"/>
    <x v="0"/>
    <x v="436"/>
    <x v="1"/>
    <x v="1"/>
    <x v="1"/>
    <x v="1"/>
    <x v="1"/>
    <x v="1"/>
    <x v="1"/>
    <x v="1"/>
    <x v="1"/>
    <x v="1"/>
    <x v="10"/>
  </r>
  <r>
    <x v="43"/>
    <x v="28"/>
    <x v="12"/>
    <x v="0"/>
    <x v="12"/>
    <x v="11"/>
    <x v="11"/>
    <x v="11"/>
    <x v="11"/>
    <x v="0"/>
    <x v="640"/>
    <x v="210"/>
    <x v="75"/>
    <x v="401"/>
    <x v="19"/>
    <x v="607"/>
    <x v="0"/>
    <x v="1"/>
    <x v="0"/>
    <x v="0"/>
    <x v="0"/>
    <x v="1"/>
    <x v="1"/>
    <x v="8"/>
    <x v="236"/>
    <x v="1"/>
    <x v="1"/>
    <x v="4"/>
    <x v="4"/>
    <x v="4"/>
    <x v="1"/>
    <x v="385"/>
    <x v="1"/>
    <x v="12"/>
  </r>
  <r>
    <x v="43"/>
    <x v="29"/>
    <x v="13"/>
    <x v="0"/>
    <x v="13"/>
    <x v="12"/>
    <x v="12"/>
    <x v="12"/>
    <x v="12"/>
    <x v="0"/>
    <x v="641"/>
    <x v="605"/>
    <x v="87"/>
    <x v="402"/>
    <x v="41"/>
    <x v="608"/>
    <x v="0"/>
    <x v="1"/>
    <x v="0"/>
    <x v="2"/>
    <x v="0"/>
    <x v="0"/>
    <x v="437"/>
    <x v="1"/>
    <x v="1"/>
    <x v="2"/>
    <x v="1"/>
    <x v="1"/>
    <x v="1"/>
    <x v="1"/>
    <x v="1"/>
    <x v="1"/>
    <x v="1"/>
    <x v="13"/>
  </r>
  <r>
    <x v="43"/>
    <x v="30"/>
    <x v="14"/>
    <x v="0"/>
    <x v="14"/>
    <x v="13"/>
    <x v="13"/>
    <x v="13"/>
    <x v="13"/>
    <x v="0"/>
    <x v="642"/>
    <x v="606"/>
    <x v="193"/>
    <x v="57"/>
    <x v="6"/>
    <x v="609"/>
    <x v="0"/>
    <x v="0"/>
    <x v="0"/>
    <x v="0"/>
    <x v="0"/>
    <x v="0"/>
    <x v="438"/>
    <x v="8"/>
    <x v="237"/>
    <x v="1"/>
    <x v="1"/>
    <x v="4"/>
    <x v="4"/>
    <x v="4"/>
    <x v="1"/>
    <x v="386"/>
    <x v="1"/>
    <x v="14"/>
  </r>
  <r>
    <x v="43"/>
    <x v="31"/>
    <x v="15"/>
    <x v="0"/>
    <x v="15"/>
    <x v="14"/>
    <x v="14"/>
    <x v="14"/>
    <x v="14"/>
    <x v="0"/>
    <x v="643"/>
    <x v="607"/>
    <x v="62"/>
    <x v="403"/>
    <x v="46"/>
    <x v="610"/>
    <x v="0"/>
    <x v="1"/>
    <x v="0"/>
    <x v="0"/>
    <x v="0"/>
    <x v="1"/>
    <x v="1"/>
    <x v="1"/>
    <x v="1"/>
    <x v="0"/>
    <x v="1"/>
    <x v="1"/>
    <x v="1"/>
    <x v="1"/>
    <x v="1"/>
    <x v="1"/>
    <x v="1"/>
    <x v="15"/>
  </r>
  <r>
    <x v="43"/>
    <x v="32"/>
    <x v="18"/>
    <x v="0"/>
    <x v="18"/>
    <x v="16"/>
    <x v="16"/>
    <x v="16"/>
    <x v="16"/>
    <x v="0"/>
    <x v="644"/>
    <x v="608"/>
    <x v="118"/>
    <x v="404"/>
    <x v="46"/>
    <x v="611"/>
    <x v="1"/>
    <x v="1"/>
    <x v="0"/>
    <x v="2"/>
    <x v="0"/>
    <x v="4"/>
    <x v="439"/>
    <x v="1"/>
    <x v="1"/>
    <x v="1"/>
    <x v="0"/>
    <x v="1"/>
    <x v="1"/>
    <x v="1"/>
    <x v="1"/>
    <x v="1"/>
    <x v="1"/>
    <x v="17"/>
  </r>
  <r>
    <x v="43"/>
    <x v="33"/>
    <x v="21"/>
    <x v="0"/>
    <x v="21"/>
    <x v="19"/>
    <x v="19"/>
    <x v="19"/>
    <x v="19"/>
    <x v="0"/>
    <x v="645"/>
    <x v="609"/>
    <x v="242"/>
    <x v="246"/>
    <x v="26"/>
    <x v="612"/>
    <x v="2"/>
    <x v="1"/>
    <x v="0"/>
    <x v="4"/>
    <x v="1"/>
    <x v="10"/>
    <x v="440"/>
    <x v="15"/>
    <x v="31"/>
    <x v="0"/>
    <x v="4"/>
    <x v="7"/>
    <x v="8"/>
    <x v="9"/>
    <x v="0"/>
    <x v="94"/>
    <x v="234"/>
    <x v="20"/>
  </r>
  <r>
    <x v="43"/>
    <x v="36"/>
    <x v="24"/>
    <x v="0"/>
    <x v="24"/>
    <x v="22"/>
    <x v="22"/>
    <x v="22"/>
    <x v="22"/>
    <x v="0"/>
    <x v="646"/>
    <x v="610"/>
    <x v="278"/>
    <x v="376"/>
    <x v="52"/>
    <x v="613"/>
    <x v="3"/>
    <x v="3"/>
    <x v="2"/>
    <x v="2"/>
    <x v="0"/>
    <x v="2"/>
    <x v="441"/>
    <x v="10"/>
    <x v="89"/>
    <x v="3"/>
    <x v="10"/>
    <x v="8"/>
    <x v="0"/>
    <x v="15"/>
    <x v="0"/>
    <x v="387"/>
    <x v="235"/>
    <x v="23"/>
  </r>
  <r>
    <x v="43"/>
    <x v="37"/>
    <x v="25"/>
    <x v="0"/>
    <x v="25"/>
    <x v="23"/>
    <x v="23"/>
    <x v="23"/>
    <x v="23"/>
    <x v="0"/>
    <x v="173"/>
    <x v="286"/>
    <x v="88"/>
    <x v="372"/>
    <x v="35"/>
    <x v="454"/>
    <x v="0"/>
    <x v="0"/>
    <x v="0"/>
    <x v="0"/>
    <x v="0"/>
    <x v="0"/>
    <x v="442"/>
    <x v="1"/>
    <x v="1"/>
    <x v="1"/>
    <x v="1"/>
    <x v="1"/>
    <x v="1"/>
    <x v="1"/>
    <x v="1"/>
    <x v="1"/>
    <x v="1"/>
    <x v="24"/>
  </r>
  <r>
    <x v="43"/>
    <x v="39"/>
    <x v="27"/>
    <x v="0"/>
    <x v="27"/>
    <x v="25"/>
    <x v="25"/>
    <x v="25"/>
    <x v="25"/>
    <x v="0"/>
    <x v="647"/>
    <x v="611"/>
    <x v="257"/>
    <x v="405"/>
    <x v="44"/>
    <x v="546"/>
    <x v="2"/>
    <x v="2"/>
    <x v="0"/>
    <x v="2"/>
    <x v="0"/>
    <x v="7"/>
    <x v="443"/>
    <x v="4"/>
    <x v="194"/>
    <x v="6"/>
    <x v="3"/>
    <x v="4"/>
    <x v="12"/>
    <x v="4"/>
    <x v="4"/>
    <x v="388"/>
    <x v="236"/>
    <x v="26"/>
  </r>
  <r>
    <x v="44"/>
    <x v="19"/>
    <x v="1"/>
    <x v="0"/>
    <x v="1"/>
    <x v="1"/>
    <x v="1"/>
    <x v="1"/>
    <x v="1"/>
    <x v="0"/>
    <x v="648"/>
    <x v="612"/>
    <x v="182"/>
    <x v="406"/>
    <x v="100"/>
    <x v="614"/>
    <x v="0"/>
    <x v="0"/>
    <x v="1"/>
    <x v="0"/>
    <x v="0"/>
    <x v="4"/>
    <x v="444"/>
    <x v="4"/>
    <x v="227"/>
    <x v="1"/>
    <x v="1"/>
    <x v="4"/>
    <x v="4"/>
    <x v="4"/>
    <x v="1"/>
    <x v="389"/>
    <x v="1"/>
    <x v="1"/>
  </r>
  <r>
    <x v="44"/>
    <x v="20"/>
    <x v="2"/>
    <x v="0"/>
    <x v="2"/>
    <x v="2"/>
    <x v="2"/>
    <x v="2"/>
    <x v="2"/>
    <x v="0"/>
    <x v="649"/>
    <x v="484"/>
    <x v="281"/>
    <x v="214"/>
    <x v="9"/>
    <x v="615"/>
    <x v="1"/>
    <x v="0"/>
    <x v="1"/>
    <x v="0"/>
    <x v="1"/>
    <x v="5"/>
    <x v="445"/>
    <x v="7"/>
    <x v="238"/>
    <x v="1"/>
    <x v="1"/>
    <x v="4"/>
    <x v="2"/>
    <x v="4"/>
    <x v="4"/>
    <x v="390"/>
    <x v="237"/>
    <x v="2"/>
  </r>
  <r>
    <x v="44"/>
    <x v="21"/>
    <x v="3"/>
    <x v="0"/>
    <x v="3"/>
    <x v="3"/>
    <x v="3"/>
    <x v="3"/>
    <x v="3"/>
    <x v="0"/>
    <x v="650"/>
    <x v="613"/>
    <x v="185"/>
    <x v="407"/>
    <x v="72"/>
    <x v="616"/>
    <x v="0"/>
    <x v="0"/>
    <x v="0"/>
    <x v="0"/>
    <x v="2"/>
    <x v="8"/>
    <x v="446"/>
    <x v="0"/>
    <x v="96"/>
    <x v="3"/>
    <x v="3"/>
    <x v="0"/>
    <x v="21"/>
    <x v="0"/>
    <x v="4"/>
    <x v="391"/>
    <x v="238"/>
    <x v="3"/>
  </r>
  <r>
    <x v="44"/>
    <x v="25"/>
    <x v="6"/>
    <x v="0"/>
    <x v="6"/>
    <x v="5"/>
    <x v="5"/>
    <x v="5"/>
    <x v="5"/>
    <x v="0"/>
    <x v="651"/>
    <x v="614"/>
    <x v="52"/>
    <x v="6"/>
    <x v="24"/>
    <x v="617"/>
    <x v="0"/>
    <x v="1"/>
    <x v="0"/>
    <x v="0"/>
    <x v="0"/>
    <x v="1"/>
    <x v="1"/>
    <x v="1"/>
    <x v="1"/>
    <x v="1"/>
    <x v="1"/>
    <x v="1"/>
    <x v="1"/>
    <x v="1"/>
    <x v="1"/>
    <x v="1"/>
    <x v="1"/>
    <x v="6"/>
  </r>
  <r>
    <x v="44"/>
    <x v="26"/>
    <x v="7"/>
    <x v="0"/>
    <x v="7"/>
    <x v="6"/>
    <x v="6"/>
    <x v="6"/>
    <x v="6"/>
    <x v="0"/>
    <x v="652"/>
    <x v="615"/>
    <x v="145"/>
    <x v="112"/>
    <x v="51"/>
    <x v="230"/>
    <x v="1"/>
    <x v="1"/>
    <x v="0"/>
    <x v="2"/>
    <x v="0"/>
    <x v="4"/>
    <x v="447"/>
    <x v="1"/>
    <x v="1"/>
    <x v="0"/>
    <x v="1"/>
    <x v="1"/>
    <x v="1"/>
    <x v="1"/>
    <x v="1"/>
    <x v="1"/>
    <x v="1"/>
    <x v="7"/>
  </r>
  <r>
    <x v="44"/>
    <x v="27"/>
    <x v="10"/>
    <x v="0"/>
    <x v="10"/>
    <x v="9"/>
    <x v="9"/>
    <x v="9"/>
    <x v="9"/>
    <x v="0"/>
    <x v="653"/>
    <x v="409"/>
    <x v="145"/>
    <x v="150"/>
    <x v="2"/>
    <x v="178"/>
    <x v="0"/>
    <x v="1"/>
    <x v="0"/>
    <x v="0"/>
    <x v="0"/>
    <x v="1"/>
    <x v="1"/>
    <x v="1"/>
    <x v="1"/>
    <x v="1"/>
    <x v="1"/>
    <x v="1"/>
    <x v="1"/>
    <x v="1"/>
    <x v="1"/>
    <x v="1"/>
    <x v="1"/>
    <x v="10"/>
  </r>
  <r>
    <x v="44"/>
    <x v="28"/>
    <x v="12"/>
    <x v="0"/>
    <x v="12"/>
    <x v="11"/>
    <x v="11"/>
    <x v="11"/>
    <x v="11"/>
    <x v="0"/>
    <x v="654"/>
    <x v="133"/>
    <x v="54"/>
    <x v="300"/>
    <x v="30"/>
    <x v="618"/>
    <x v="0"/>
    <x v="1"/>
    <x v="0"/>
    <x v="0"/>
    <x v="0"/>
    <x v="1"/>
    <x v="1"/>
    <x v="1"/>
    <x v="1"/>
    <x v="1"/>
    <x v="0"/>
    <x v="1"/>
    <x v="1"/>
    <x v="1"/>
    <x v="1"/>
    <x v="1"/>
    <x v="1"/>
    <x v="12"/>
  </r>
  <r>
    <x v="44"/>
    <x v="29"/>
    <x v="13"/>
    <x v="0"/>
    <x v="13"/>
    <x v="12"/>
    <x v="12"/>
    <x v="12"/>
    <x v="12"/>
    <x v="0"/>
    <x v="655"/>
    <x v="616"/>
    <x v="87"/>
    <x v="322"/>
    <x v="17"/>
    <x v="619"/>
    <x v="0"/>
    <x v="0"/>
    <x v="0"/>
    <x v="0"/>
    <x v="0"/>
    <x v="0"/>
    <x v="448"/>
    <x v="1"/>
    <x v="1"/>
    <x v="8"/>
    <x v="1"/>
    <x v="1"/>
    <x v="1"/>
    <x v="1"/>
    <x v="1"/>
    <x v="1"/>
    <x v="1"/>
    <x v="13"/>
  </r>
  <r>
    <x v="44"/>
    <x v="30"/>
    <x v="14"/>
    <x v="0"/>
    <x v="14"/>
    <x v="13"/>
    <x v="13"/>
    <x v="13"/>
    <x v="13"/>
    <x v="0"/>
    <x v="656"/>
    <x v="358"/>
    <x v="261"/>
    <x v="59"/>
    <x v="6"/>
    <x v="620"/>
    <x v="0"/>
    <x v="1"/>
    <x v="0"/>
    <x v="2"/>
    <x v="0"/>
    <x v="0"/>
    <x v="449"/>
    <x v="8"/>
    <x v="129"/>
    <x v="2"/>
    <x v="9"/>
    <x v="2"/>
    <x v="2"/>
    <x v="2"/>
    <x v="1"/>
    <x v="392"/>
    <x v="1"/>
    <x v="14"/>
  </r>
  <r>
    <x v="44"/>
    <x v="31"/>
    <x v="15"/>
    <x v="0"/>
    <x v="15"/>
    <x v="14"/>
    <x v="14"/>
    <x v="14"/>
    <x v="14"/>
    <x v="0"/>
    <x v="657"/>
    <x v="277"/>
    <x v="124"/>
    <x v="225"/>
    <x v="15"/>
    <x v="621"/>
    <x v="1"/>
    <x v="1"/>
    <x v="0"/>
    <x v="0"/>
    <x v="0"/>
    <x v="0"/>
    <x v="450"/>
    <x v="1"/>
    <x v="1"/>
    <x v="1"/>
    <x v="1"/>
    <x v="1"/>
    <x v="1"/>
    <x v="1"/>
    <x v="1"/>
    <x v="1"/>
    <x v="1"/>
    <x v="15"/>
  </r>
  <r>
    <x v="44"/>
    <x v="32"/>
    <x v="18"/>
    <x v="0"/>
    <x v="18"/>
    <x v="16"/>
    <x v="16"/>
    <x v="16"/>
    <x v="16"/>
    <x v="0"/>
    <x v="658"/>
    <x v="73"/>
    <x v="276"/>
    <x v="195"/>
    <x v="58"/>
    <x v="622"/>
    <x v="0"/>
    <x v="1"/>
    <x v="0"/>
    <x v="2"/>
    <x v="0"/>
    <x v="0"/>
    <x v="451"/>
    <x v="8"/>
    <x v="88"/>
    <x v="1"/>
    <x v="4"/>
    <x v="2"/>
    <x v="12"/>
    <x v="2"/>
    <x v="4"/>
    <x v="393"/>
    <x v="239"/>
    <x v="17"/>
  </r>
  <r>
    <x v="44"/>
    <x v="33"/>
    <x v="21"/>
    <x v="0"/>
    <x v="21"/>
    <x v="19"/>
    <x v="19"/>
    <x v="19"/>
    <x v="19"/>
    <x v="0"/>
    <x v="659"/>
    <x v="617"/>
    <x v="282"/>
    <x v="94"/>
    <x v="26"/>
    <x v="623"/>
    <x v="1"/>
    <x v="1"/>
    <x v="1"/>
    <x v="2"/>
    <x v="0"/>
    <x v="8"/>
    <x v="452"/>
    <x v="4"/>
    <x v="194"/>
    <x v="1"/>
    <x v="2"/>
    <x v="4"/>
    <x v="15"/>
    <x v="4"/>
    <x v="4"/>
    <x v="394"/>
    <x v="240"/>
    <x v="20"/>
  </r>
  <r>
    <x v="44"/>
    <x v="36"/>
    <x v="24"/>
    <x v="0"/>
    <x v="24"/>
    <x v="22"/>
    <x v="22"/>
    <x v="22"/>
    <x v="22"/>
    <x v="0"/>
    <x v="660"/>
    <x v="618"/>
    <x v="283"/>
    <x v="408"/>
    <x v="73"/>
    <x v="624"/>
    <x v="1"/>
    <x v="0"/>
    <x v="1"/>
    <x v="0"/>
    <x v="0"/>
    <x v="8"/>
    <x v="453"/>
    <x v="9"/>
    <x v="185"/>
    <x v="8"/>
    <x v="2"/>
    <x v="6"/>
    <x v="22"/>
    <x v="6"/>
    <x v="7"/>
    <x v="395"/>
    <x v="241"/>
    <x v="23"/>
  </r>
  <r>
    <x v="44"/>
    <x v="37"/>
    <x v="25"/>
    <x v="0"/>
    <x v="25"/>
    <x v="23"/>
    <x v="23"/>
    <x v="23"/>
    <x v="23"/>
    <x v="0"/>
    <x v="202"/>
    <x v="619"/>
    <x v="144"/>
    <x v="250"/>
    <x v="54"/>
    <x v="625"/>
    <x v="1"/>
    <x v="0"/>
    <x v="0"/>
    <x v="0"/>
    <x v="0"/>
    <x v="4"/>
    <x v="454"/>
    <x v="1"/>
    <x v="1"/>
    <x v="1"/>
    <x v="1"/>
    <x v="1"/>
    <x v="1"/>
    <x v="1"/>
    <x v="1"/>
    <x v="1"/>
    <x v="1"/>
    <x v="24"/>
  </r>
  <r>
    <x v="44"/>
    <x v="39"/>
    <x v="27"/>
    <x v="0"/>
    <x v="27"/>
    <x v="25"/>
    <x v="25"/>
    <x v="25"/>
    <x v="25"/>
    <x v="0"/>
    <x v="661"/>
    <x v="620"/>
    <x v="242"/>
    <x v="223"/>
    <x v="28"/>
    <x v="626"/>
    <x v="0"/>
    <x v="1"/>
    <x v="0"/>
    <x v="2"/>
    <x v="0"/>
    <x v="0"/>
    <x v="455"/>
    <x v="8"/>
    <x v="165"/>
    <x v="2"/>
    <x v="2"/>
    <x v="2"/>
    <x v="2"/>
    <x v="2"/>
    <x v="1"/>
    <x v="396"/>
    <x v="1"/>
    <x v="26"/>
  </r>
  <r>
    <x v="45"/>
    <x v="40"/>
    <x v="28"/>
    <x v="1"/>
    <x v="28"/>
    <x v="26"/>
    <x v="26"/>
    <x v="26"/>
    <x v="26"/>
    <x v="1"/>
    <x v="662"/>
    <x v="621"/>
    <x v="284"/>
    <x v="409"/>
    <x v="101"/>
    <x v="627"/>
    <x v="9"/>
    <x v="8"/>
    <x v="5"/>
    <x v="7"/>
    <x v="3"/>
    <x v="18"/>
    <x v="456"/>
    <x v="18"/>
    <x v="239"/>
    <x v="10"/>
    <x v="11"/>
    <x v="16"/>
    <x v="33"/>
    <x v="17"/>
    <x v="9"/>
    <x v="397"/>
    <x v="242"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>
  <location ref="A3:S53" firstHeaderRow="0" firstDataRow="1" firstDataCol="1"/>
  <pivotFields count="41">
    <pivotField axis="axisRow" compact="0" sortType="ascending" multipleItemSelectionAllowed="1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3">
        <item x="41"/>
        <item x="15"/>
        <item x="0"/>
        <item x="13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44">
        <item x="27"/>
        <item x="0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dataField="1" compact="0" showAll="0">
      <items count="683">
        <item x="6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t="default"/>
      </items>
    </pivotField>
    <pivotField dataField="1" compact="0" showAll="0">
      <items count="641">
        <item x="6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t="default"/>
      </items>
    </pivotField>
    <pivotField dataField="1" compact="0" showAll="0">
      <items count="288">
        <item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numFmtId="10" showAll="0">
      <items count="420">
        <item x="4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t="default"/>
      </items>
    </pivotField>
    <pivotField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649">
        <item x="6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469">
        <item x="4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t="default"/>
      </items>
    </pivotField>
    <pivotField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numFmtId="1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407">
        <item x="4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t="default"/>
      </items>
    </pivotField>
    <pivotField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>
      <items count="30">
        <item x="28"/>
        <item x="0"/>
        <item x="4"/>
        <item x="5"/>
        <item x="7"/>
        <item x="8"/>
        <item x="9"/>
        <item x="10"/>
        <item x="14"/>
        <item x="16"/>
        <item x="18"/>
        <item x="1"/>
        <item x="2"/>
        <item x="3"/>
        <item x="6"/>
        <item x="12"/>
        <item x="13"/>
        <item x="15"/>
        <item x="17"/>
        <item x="19"/>
        <item x="20"/>
        <item x="21"/>
        <item x="11"/>
        <item x="22"/>
        <item x="23"/>
        <item x="24"/>
        <item x="25"/>
        <item x="26"/>
        <item x="27"/>
        <item t="default"/>
      </items>
    </pivotField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 私信开口数" fld="30" baseField="0" baseItem="0"/>
    <dataField name=" 开口成本" fld="38" baseField="0" baseItem="0"/>
    <dataField name=" 私信率" fld="40" baseField="0" baseItem="0"/>
  </dataFields>
  <formats count="103">
    <format dxfId="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type="all" dataOnly="0" outline="0" fieldPosition="0"/>
    </format>
    <format dxfId="19">
      <pivotArea type="all" dataOnly="0" outline="0" fieldPosition="0"/>
    </format>
    <format dxfId="2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6">
      <pivotArea field="0" type="button" dataOnly="0" labelOnly="1" outline="0" fieldPosition="0"/>
    </format>
    <format dxfId="37">
      <pivotArea dataOnly="0" labelOnly="1" fieldPosition="0">
        <references count="1">
          <reference field="4294967294" count="1">
            <x v="0"/>
          </reference>
        </references>
      </pivotArea>
    </format>
    <format dxfId="38">
      <pivotArea dataOnly="0" labelOnly="1" fieldPosition="0">
        <references count="1">
          <reference field="4294967294" count="1">
            <x v="1"/>
          </reference>
        </references>
      </pivotArea>
    </format>
    <format dxfId="39">
      <pivotArea dataOnly="0" labelOnly="1" fieldPosition="0">
        <references count="1">
          <reference field="4294967294" count="1">
            <x v="2"/>
          </reference>
        </references>
      </pivotArea>
    </format>
    <format dxfId="40">
      <pivotArea dataOnly="0" labelOnly="1" fieldPosition="0">
        <references count="1">
          <reference field="4294967294" count="1">
            <x v="3"/>
          </reference>
        </references>
      </pivotArea>
    </format>
    <format dxfId="41">
      <pivotArea dataOnly="0" labelOnly="1" fieldPosition="0">
        <references count="1">
          <reference field="4294967294" count="1">
            <x v="4"/>
          </reference>
        </references>
      </pivotArea>
    </format>
    <format dxfId="42">
      <pivotArea dataOnly="0" labelOnly="1" fieldPosition="0">
        <references count="1">
          <reference field="4294967294" count="1">
            <x v="5"/>
          </reference>
        </references>
      </pivotArea>
    </format>
    <format dxfId="43">
      <pivotArea dataOnly="0" labelOnly="1" fieldPosition="0">
        <references count="1">
          <reference field="4294967294" count="1">
            <x v="6"/>
          </reference>
        </references>
      </pivotArea>
    </format>
    <format dxfId="44">
      <pivotArea dataOnly="0" labelOnly="1" fieldPosition="0">
        <references count="1">
          <reference field="4294967294" count="1">
            <x v="7"/>
          </reference>
        </references>
      </pivotArea>
    </format>
    <format dxfId="45">
      <pivotArea dataOnly="0" labelOnly="1" fieldPosition="0">
        <references count="1">
          <reference field="4294967294" count="1">
            <x v="8"/>
          </reference>
        </references>
      </pivotArea>
    </format>
    <format dxfId="46">
      <pivotArea dataOnly="0" labelOnly="1" fieldPosition="0">
        <references count="1">
          <reference field="4294967294" count="1">
            <x v="9"/>
          </reference>
        </references>
      </pivotArea>
    </format>
    <format dxfId="47">
      <pivotArea dataOnly="0" labelOnly="1" fieldPosition="0">
        <references count="1">
          <reference field="4294967294" count="1">
            <x v="10"/>
          </reference>
        </references>
      </pivotArea>
    </format>
    <format dxfId="48">
      <pivotArea dataOnly="0" labelOnly="1" fieldPosition="0">
        <references count="1">
          <reference field="4294967294" count="1">
            <x v="11"/>
          </reference>
        </references>
      </pivotArea>
    </format>
    <format dxfId="49">
      <pivotArea dataOnly="0" labelOnly="1" fieldPosition="0">
        <references count="1">
          <reference field="4294967294" count="1">
            <x v="12"/>
          </reference>
        </references>
      </pivotArea>
    </format>
    <format dxfId="50">
      <pivotArea dataOnly="0" labelOnly="1" fieldPosition="0">
        <references count="1">
          <reference field="4294967294" count="1">
            <x v="13"/>
          </reference>
        </references>
      </pivotArea>
    </format>
    <format dxfId="51">
      <pivotArea dataOnly="0" labelOnly="1" fieldPosition="0">
        <references count="1">
          <reference field="4294967294" count="1">
            <x v="14"/>
          </reference>
        </references>
      </pivotArea>
    </format>
    <format dxfId="52">
      <pivotArea dataOnly="0" labelOnly="1" fieldPosition="0">
        <references count="1">
          <reference field="4294967294" count="1">
            <x v="15"/>
          </reference>
        </references>
      </pivotArea>
    </format>
    <format dxfId="53">
      <pivotArea dataOnly="0" labelOnly="1" fieldPosition="0">
        <references count="1">
          <reference field="4294967294" count="1">
            <x v="16"/>
          </reference>
        </references>
      </pivotArea>
    </format>
    <format dxfId="54">
      <pivotArea dataOnly="0" labelOnly="1" grandRow="1" fieldPosition="0"/>
    </format>
    <format dxfId="55">
      <pivotArea grandRow="1" collapsedLevelsAreSubtotals="1" fieldPosition="0"/>
    </format>
    <format dxfId="56">
      <pivotArea dataOnly="0" labelOnly="1" fieldPosition="0">
        <references count="1">
          <reference field="4294967294" count="1">
            <x v="3"/>
          </reference>
        </references>
      </pivotArea>
    </format>
    <format dxfId="5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1">
      <pivotArea dataOnly="0" labelOnly="1" grandRow="1" fieldPosition="0"/>
    </format>
    <format dxfId="62">
      <pivotArea grandRow="1" collapsedLevelsAreSubtotals="1" fieldPosition="0"/>
    </format>
    <format dxfId="63">
      <pivotArea dataOnly="0" labelOnly="1" grandRow="1" fieldPosition="0"/>
    </format>
    <format dxfId="64">
      <pivotArea grandRow="1" collapsedLevelsAreSubtotals="1" fieldPosition="0"/>
    </format>
    <format dxfId="65">
      <pivotArea dataOnly="0" labelOnly="1" fieldPosition="0">
        <references count="1">
          <reference field="0" count="1">
            <x v="48"/>
          </reference>
        </references>
      </pivotArea>
    </format>
    <format dxfId="66">
      <pivotArea collapsedLevelsAreSubtotals="1" fieldPosition="0">
        <references count="1">
          <reference field="0" count="1" selected="0">
            <x v="48"/>
          </reference>
        </references>
      </pivotArea>
    </format>
    <format dxfId="67">
      <pivotArea dataOnly="0" labelOnly="1" fieldPosition="0">
        <references count="1">
          <reference field="4294967294" count="1">
            <x v="3"/>
          </reference>
        </references>
      </pivotArea>
    </format>
    <format dxfId="6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9">
      <pivotArea dataOnly="0" labelOnly="1" grandRow="1" fieldPosition="0"/>
    </format>
    <format dxfId="70">
      <pivotArea grandRow="1" collapsedLevelsAreSubtotals="1" fieldPosition="0"/>
    </format>
    <format dxfId="71">
      <pivotArea type="all" dataOnly="0" outline="0" fieldPosition="0"/>
    </format>
    <format dxfId="72">
      <pivotArea field="0" type="button" dataOnly="0" labelOnly="1" outline="0" fieldPosition="0"/>
    </format>
    <format dxfId="73">
      <pivotArea dataOnly="0" labelOnly="1" fieldPosition="0">
        <references count="1">
          <reference field="4294967294" count="1">
            <x v="0"/>
          </reference>
        </references>
      </pivotArea>
    </format>
    <format dxfId="74">
      <pivotArea dataOnly="0" labelOnly="1" fieldPosition="0">
        <references count="1">
          <reference field="4294967294" count="1">
            <x v="1"/>
          </reference>
        </references>
      </pivotArea>
    </format>
    <format dxfId="75">
      <pivotArea dataOnly="0" labelOnly="1" fieldPosition="0">
        <references count="1">
          <reference field="4294967294" count="1">
            <x v="2"/>
          </reference>
        </references>
      </pivotArea>
    </format>
    <format dxfId="76">
      <pivotArea dataOnly="0" labelOnly="1" fieldPosition="0">
        <references count="1">
          <reference field="4294967294" count="1">
            <x v="3"/>
          </reference>
        </references>
      </pivotArea>
    </format>
    <format dxfId="77">
      <pivotArea dataOnly="0" labelOnly="1" fieldPosition="0">
        <references count="1">
          <reference field="4294967294" count="1">
            <x v="4"/>
          </reference>
        </references>
      </pivotArea>
    </format>
    <format dxfId="78">
      <pivotArea dataOnly="0" labelOnly="1" fieldPosition="0">
        <references count="1">
          <reference field="4294967294" count="1">
            <x v="5"/>
          </reference>
        </references>
      </pivotArea>
    </format>
    <format dxfId="79">
      <pivotArea dataOnly="0" labelOnly="1" fieldPosition="0">
        <references count="1">
          <reference field="4294967294" count="1">
            <x v="6"/>
          </reference>
        </references>
      </pivotArea>
    </format>
    <format dxfId="80">
      <pivotArea dataOnly="0" labelOnly="1" fieldPosition="0">
        <references count="1">
          <reference field="4294967294" count="1">
            <x v="7"/>
          </reference>
        </references>
      </pivotArea>
    </format>
    <format dxfId="81">
      <pivotArea dataOnly="0" labelOnly="1" fieldPosition="0">
        <references count="1">
          <reference field="4294967294" count="1">
            <x v="8"/>
          </reference>
        </references>
      </pivotArea>
    </format>
    <format dxfId="82">
      <pivotArea dataOnly="0" labelOnly="1" fieldPosition="0">
        <references count="1">
          <reference field="4294967294" count="1">
            <x v="9"/>
          </reference>
        </references>
      </pivotArea>
    </format>
    <format dxfId="83">
      <pivotArea dataOnly="0" labelOnly="1" fieldPosition="0">
        <references count="1">
          <reference field="4294967294" count="1">
            <x v="10"/>
          </reference>
        </references>
      </pivotArea>
    </format>
    <format dxfId="84">
      <pivotArea dataOnly="0" labelOnly="1" fieldPosition="0">
        <references count="1">
          <reference field="4294967294" count="1">
            <x v="11"/>
          </reference>
        </references>
      </pivotArea>
    </format>
    <format dxfId="85">
      <pivotArea dataOnly="0" labelOnly="1" fieldPosition="0">
        <references count="1">
          <reference field="4294967294" count="1">
            <x v="12"/>
          </reference>
        </references>
      </pivotArea>
    </format>
    <format dxfId="86">
      <pivotArea dataOnly="0" labelOnly="1" fieldPosition="0">
        <references count="1">
          <reference field="4294967294" count="1">
            <x v="13"/>
          </reference>
        </references>
      </pivotArea>
    </format>
    <format dxfId="87">
      <pivotArea dataOnly="0" labelOnly="1" fieldPosition="0">
        <references count="1">
          <reference field="4294967294" count="1">
            <x v="14"/>
          </reference>
        </references>
      </pivotArea>
    </format>
    <format dxfId="88">
      <pivotArea dataOnly="0" labelOnly="1" fieldPosition="0">
        <references count="1">
          <reference field="4294967294" count="1">
            <x v="15"/>
          </reference>
        </references>
      </pivotArea>
    </format>
    <format dxfId="89">
      <pivotArea dataOnly="0" labelOnly="1" fieldPosition="0">
        <references count="1">
          <reference field="4294967294" count="1">
            <x v="16"/>
          </reference>
        </references>
      </pivotArea>
    </format>
    <format dxfId="90">
      <pivotArea dataOnly="0" labelOnly="1" fieldPosition="0">
        <references count="1">
          <reference field="4294967294" count="1">
            <x v="3"/>
          </reference>
        </references>
      </pivotArea>
    </format>
    <format dxfId="9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92">
      <pivotArea dataOnly="0" labelOnly="1" fieldPosition="0">
        <references count="1">
          <reference field="4294967294" count="1">
            <x v="7"/>
          </reference>
        </references>
      </pivotArea>
    </format>
    <format dxfId="93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94">
      <pivotArea dataOnly="0" labelOnly="1" fieldPosition="0">
        <references count="1">
          <reference field="4294967294" count="1">
            <x v="14"/>
          </reference>
        </references>
      </pivotArea>
    </format>
    <format dxfId="9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96">
      <pivotArea dataOnly="0" labelOnly="1" fieldPosition="0">
        <references count="1">
          <reference field="4294967294" count="1">
            <x v="16"/>
          </reference>
        </references>
      </pivotArea>
    </format>
    <format dxfId="9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98">
      <pivotArea dataOnly="0" labelOnly="1" fieldPosition="0">
        <references count="1">
          <reference field="4294967294" count="1">
            <x v="17"/>
          </reference>
        </references>
      </pivotArea>
    </format>
    <format dxfId="99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100">
      <pivotArea dataOnly="0" labelOnly="1" fieldPosition="0">
        <references count="1">
          <reference field="4294967294" count="1">
            <x v="17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102">
      <pivotArea dataOnly="0" labelOnly="1" fieldPosition="0">
        <references count="1">
          <reference field="4294967294" count="1">
            <x v="17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U777" firstHeaderRow="0" firstDataRow="1" firstDataCol="3"/>
  <pivotFields count="41">
    <pivotField axis="axisRow" compact="0" sortType="descending" outline="0" subtotalTop="0" multipleItemSelectionAllowed="1" numFmtId="14" showAll="0">
      <items count="50"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43">
        <item x="41"/>
        <item x="15"/>
        <item x="0"/>
        <item x="13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compact="0" outline="0" subtotalTop="0" multipleItemSelectionAllowed="1" showAll="0">
      <items count="4">
        <item m="1" x="2"/>
        <item x="0"/>
        <item h="1" x="1"/>
        <item t="default"/>
      </items>
    </pivotField>
    <pivotField compact="0" outline="0" subtotalTop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compact="0" outline="0" subtotalTop="0" multipleItemSelectionAllowed="1" showAll="0">
      <items count="44">
        <item x="27"/>
        <item x="0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/>
    <pivotField dataField="1" compact="0" outline="0" subtotalTop="0" showAll="0">
      <items count="683">
        <item x="6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t="default"/>
      </items>
    </pivotField>
    <pivotField dataField="1" compact="0" outline="0" subtotalTop="0" showAll="0">
      <items count="641">
        <item x="6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t="default"/>
      </items>
    </pivotField>
    <pivotField dataField="1" compact="0" outline="0" subtotalTop="0" showAll="0">
      <items count="288">
        <item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outline="0" subtotalTop="0" numFmtId="10" showAll="0">
      <items count="420">
        <item x="4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t="default"/>
      </items>
    </pivotField>
    <pivotField compact="0" outline="0" subtotalTop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outline="0" subtotalTop="0" showAll="0">
      <items count="649">
        <item x="6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t="default"/>
      </items>
    </pivotField>
    <pivotField dataField="1" compact="0" outline="0" subtotalTop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outline="0" subtotalTop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outline="0" subtotalTop="0" showAll="0">
      <items count="7">
        <item x="0"/>
        <item x="5"/>
        <item x="1"/>
        <item x="2"/>
        <item x="3"/>
        <item x="4"/>
        <item t="default"/>
      </items>
    </pivotField>
    <pivotField dataField="1" compact="0" outline="0" subtotalTop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outline="0" subtotalTop="0" showAll="0">
      <items count="5">
        <item x="0"/>
        <item x="3"/>
        <item x="1"/>
        <item x="2"/>
        <item t="default"/>
      </items>
    </pivotField>
    <pivotField dataField="1" compact="0" outline="0" subtotalTop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outline="0" subtotalTop="0" showAll="0">
      <items count="469">
        <item x="4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t="default"/>
      </items>
    </pivotField>
    <pivotField compact="0" outline="0" subtotalTop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outline="0" subtotalTop="0" numFmtId="1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outline="0" subtotalTop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ubtotalTop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ubtotalTop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ubtotalTop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outline="0" subtotalTop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outline="0" subtotalTop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ubtotalTop="0" showAll="0">
      <items count="407">
        <item x="4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t="default"/>
      </items>
    </pivotField>
    <pivotField compact="0" outline="0" subtotalTop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outline="0" subtotalTop="0" showAll="0">
      <items count="30">
        <item x="28"/>
        <item x="0"/>
        <item x="4"/>
        <item x="5"/>
        <item x="7"/>
        <item x="8"/>
        <item x="9"/>
        <item x="10"/>
        <item x="14"/>
        <item x="16"/>
        <item x="18"/>
        <item x="1"/>
        <item x="2"/>
        <item x="3"/>
        <item x="6"/>
        <item x="12"/>
        <item x="13"/>
        <item x="15"/>
        <item x="17"/>
        <item x="19"/>
        <item x="20"/>
        <item x="21"/>
        <item x="11"/>
        <item x="22"/>
        <item x="23"/>
        <item x="24"/>
        <item x="25"/>
        <item x="26"/>
        <item x="27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3">
    <field x="0"/>
    <field x="3"/>
    <field x="7"/>
  </rowFields>
  <rowItems count="774">
    <i>
      <x v="1"/>
      <x v="1"/>
      <x v="29"/>
    </i>
    <i r="2">
      <x v="38"/>
    </i>
    <i r="2">
      <x v="39"/>
    </i>
    <i r="2">
      <x v="41"/>
    </i>
    <i r="2">
      <x v="42"/>
    </i>
    <i t="default" r="1">
      <x v="1"/>
    </i>
    <i t="default">
      <x v="1"/>
    </i>
    <i>
      <x v="2"/>
      <x v="1"/>
      <x v="22"/>
    </i>
    <i r="2">
      <x v="29"/>
    </i>
    <i r="2">
      <x v="35"/>
    </i>
    <i r="2">
      <x v="38"/>
    </i>
    <i r="2">
      <x v="39"/>
    </i>
    <i r="2">
      <x v="41"/>
    </i>
    <i r="2">
      <x v="42"/>
    </i>
    <i t="default" r="1">
      <x v="1"/>
    </i>
    <i t="default">
      <x v="2"/>
    </i>
    <i>
      <x v="3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r="2">
      <x v="42"/>
    </i>
    <i t="default" r="1">
      <x v="1"/>
    </i>
    <i t="default">
      <x v="3"/>
    </i>
    <i>
      <x v="4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4"/>
    </i>
    <i>
      <x v="5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5"/>
    </i>
    <i>
      <x v="6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6"/>
    </i>
    <i>
      <x v="7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7"/>
    </i>
    <i>
      <x v="8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8"/>
    </i>
    <i>
      <x v="9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9"/>
    </i>
    <i>
      <x v="10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1"/>
    </i>
    <i t="default" r="1">
      <x v="1"/>
    </i>
    <i t="default">
      <x v="10"/>
    </i>
    <i>
      <x v="11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0"/>
    </i>
    <i r="2">
      <x v="41"/>
    </i>
    <i t="default" r="1">
      <x v="1"/>
    </i>
    <i t="default">
      <x v="11"/>
    </i>
    <i>
      <x v="12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r="2">
      <x v="40"/>
    </i>
    <i t="default" r="1">
      <x v="1"/>
    </i>
    <i t="default">
      <x v="12"/>
    </i>
    <i>
      <x v="13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r="2">
      <x v="38"/>
    </i>
    <i r="2">
      <x v="39"/>
    </i>
    <i t="default" r="1">
      <x v="1"/>
    </i>
    <i t="default">
      <x v="13"/>
    </i>
    <i>
      <x v="14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t="default" r="1">
      <x v="1"/>
    </i>
    <i t="default">
      <x v="14"/>
    </i>
    <i>
      <x v="15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t="default" r="1">
      <x v="1"/>
    </i>
    <i t="default">
      <x v="15"/>
    </i>
    <i>
      <x v="16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t="default" r="1">
      <x v="1"/>
    </i>
    <i t="default">
      <x v="16"/>
    </i>
    <i>
      <x v="17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5"/>
    </i>
    <i t="default" r="1">
      <x v="1"/>
    </i>
    <i t="default">
      <x v="17"/>
    </i>
    <i>
      <x v="18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r="2">
      <x v="37"/>
    </i>
    <i t="default" r="1">
      <x v="1"/>
    </i>
    <i t="default">
      <x v="18"/>
    </i>
    <i>
      <x v="19"/>
      <x v="1"/>
      <x v="17"/>
    </i>
    <i r="2">
      <x v="18"/>
    </i>
    <i r="2">
      <x v="19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19"/>
    </i>
    <i>
      <x v="20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0"/>
    </i>
    <i>
      <x v="21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1"/>
    </i>
    <i>
      <x v="22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2"/>
    </i>
    <i>
      <x v="23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3"/>
    </i>
    <i>
      <x v="24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4"/>
    </i>
    <i>
      <x v="25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5"/>
    </i>
    <i>
      <x v="26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6"/>
    </i>
    <i>
      <x v="27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r="2">
      <x v="36"/>
    </i>
    <i t="default" r="1">
      <x v="1"/>
    </i>
    <i t="default">
      <x v="27"/>
    </i>
    <i>
      <x v="28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8"/>
    </i>
    <i>
      <x v="29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29"/>
    </i>
    <i>
      <x v="30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30"/>
    </i>
    <i>
      <x v="31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31"/>
    </i>
    <i>
      <x v="32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32"/>
    </i>
    <i>
      <x v="33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2"/>
    </i>
    <i r="2">
      <x v="34"/>
    </i>
    <i r="2">
      <x v="35"/>
    </i>
    <i t="default" r="1">
      <x v="1"/>
    </i>
    <i t="default">
      <x v="33"/>
    </i>
    <i>
      <x v="34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t="default" r="1">
      <x v="1"/>
    </i>
    <i t="default">
      <x v="34"/>
    </i>
    <i>
      <x v="35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t="default" r="1">
      <x v="1"/>
    </i>
    <i t="default">
      <x v="35"/>
    </i>
    <i>
      <x v="36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t="default" r="1">
      <x v="1"/>
    </i>
    <i t="default">
      <x v="36"/>
    </i>
    <i>
      <x v="37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t="default" r="1">
      <x v="1"/>
    </i>
    <i t="default">
      <x v="37"/>
    </i>
    <i>
      <x v="38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t="default" r="1">
      <x v="1"/>
    </i>
    <i t="default">
      <x v="38"/>
    </i>
    <i>
      <x v="39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2">
      <x v="31"/>
    </i>
    <i r="2">
      <x v="32"/>
    </i>
    <i t="default" r="1">
      <x v="1"/>
    </i>
    <i t="default">
      <x v="39"/>
    </i>
    <i>
      <x v="40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t="default" r="1">
      <x v="1"/>
    </i>
    <i t="default">
      <x v="40"/>
    </i>
    <i>
      <x v="41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1"/>
    </i>
    <i>
      <x v="42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2"/>
    </i>
    <i>
      <x v="43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3"/>
    </i>
    <i>
      <x v="44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4"/>
    </i>
    <i>
      <x v="45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5"/>
    </i>
    <i>
      <x v="46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6"/>
    </i>
    <i>
      <x v="47"/>
      <x v="1"/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t="default" r="1">
      <x v="1"/>
    </i>
    <i t="default">
      <x v="47"/>
    </i>
    <i>
      <x v="48"/>
      <x v="1"/>
      <x v="1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t="default" r="1">
      <x v="1"/>
    </i>
    <i t="default">
      <x v="48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 消费" fld="10" baseField="0" baseItem="48"/>
    <dataField name=" 展现量" fld="11" baseField="0" baseItem="48"/>
    <dataField name=" 点击量" fld="12" baseField="0" baseItem="48"/>
    <dataField name="  点击率" fld="34" baseField="0" baseItem="48"/>
    <dataField name=" 点击成本" fld="35" baseField="0" baseItem="48"/>
    <dataField name=" 千展费用" fld="36" baseField="0" baseItem="48"/>
    <dataField name=" 点赞" fld="16" baseField="0" baseItem="48"/>
    <dataField name=" 评论" fld="17" baseField="0" baseItem="48"/>
    <dataField name=" 收藏" fld="18" baseField="0" baseItem="48"/>
    <dataField name=" 关注" fld="19" baseField="0" baseItem="48"/>
    <dataField name=" 分享" fld="20" baseField="0" baseItem="48"/>
    <dataField name=" 互动量" fld="21" baseField="0" baseItem="48"/>
    <dataField name=" 互动成本" fld="39" baseField="0" baseItem="48"/>
    <dataField name="私信人数" fld="27" baseField="0" baseItem="48"/>
    <dataField name=" 私信成本" fld="37" baseField="0" baseItem="48"/>
    <dataField name="开口数" fld="30" baseField="0" baseItem="48"/>
    <dataField name=" 开口成本" fld="38" baseField="0" baseItem="48"/>
    <dataField name=" 私信率" fld="40" baseField="0" baseItem="48"/>
  </dataFields>
  <formats count="106">
    <format dxfId="10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8">
      <pivotArea type="all" dataOnly="0" outline="0" fieldPosition="0"/>
    </format>
    <format dxfId="119">
      <pivotArea type="all" dataOnly="0" outline="0" fieldPosition="0"/>
    </format>
    <format dxfId="120">
      <pivotArea type="all" dataOnly="0" outline="0" fieldPosition="0"/>
    </format>
    <format dxfId="121">
      <pivotArea type="all" dataOnly="0" outline="0" fieldPosition="0"/>
    </format>
    <format dxfId="122">
      <pivotArea type="all" dataOnly="0" outline="0" fieldPosition="0"/>
    </format>
    <format dxfId="1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2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2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9">
      <pivotArea field="0" type="button" dataOnly="0" labelOnly="1" outline="0" fieldPosition="0"/>
    </format>
    <format dxfId="140">
      <pivotArea dataOnly="0" labelOnly="1" fieldPosition="0">
        <references count="1">
          <reference field="4294967294" count="1">
            <x v="0"/>
          </reference>
        </references>
      </pivotArea>
    </format>
    <format dxfId="141">
      <pivotArea dataOnly="0" labelOnly="1" fieldPosition="0">
        <references count="1">
          <reference field="4294967294" count="1">
            <x v="1"/>
          </reference>
        </references>
      </pivotArea>
    </format>
    <format dxfId="142">
      <pivotArea dataOnly="0" labelOnly="1" fieldPosition="0">
        <references count="1">
          <reference field="4294967294" count="1">
            <x v="2"/>
          </reference>
        </references>
      </pivotArea>
    </format>
    <format dxfId="143">
      <pivotArea dataOnly="0" labelOnly="1" fieldPosition="0">
        <references count="1">
          <reference field="4294967294" count="1">
            <x v="3"/>
          </reference>
        </references>
      </pivotArea>
    </format>
    <format dxfId="144">
      <pivotArea dataOnly="0" labelOnly="1" fieldPosition="0">
        <references count="1">
          <reference field="4294967294" count="1">
            <x v="4"/>
          </reference>
        </references>
      </pivotArea>
    </format>
    <format dxfId="145">
      <pivotArea dataOnly="0" labelOnly="1" fieldPosition="0">
        <references count="1">
          <reference field="4294967294" count="1">
            <x v="5"/>
          </reference>
        </references>
      </pivotArea>
    </format>
    <format dxfId="146">
      <pivotArea dataOnly="0" labelOnly="1" fieldPosition="0">
        <references count="1">
          <reference field="4294967294" count="1">
            <x v="6"/>
          </reference>
        </references>
      </pivotArea>
    </format>
    <format dxfId="147">
      <pivotArea dataOnly="0" labelOnly="1" fieldPosition="0">
        <references count="1">
          <reference field="4294967294" count="1">
            <x v="7"/>
          </reference>
        </references>
      </pivotArea>
    </format>
    <format dxfId="148">
      <pivotArea dataOnly="0" labelOnly="1" fieldPosition="0">
        <references count="1">
          <reference field="4294967294" count="1">
            <x v="8"/>
          </reference>
        </references>
      </pivotArea>
    </format>
    <format dxfId="149">
      <pivotArea dataOnly="0" labelOnly="1" fieldPosition="0">
        <references count="1">
          <reference field="4294967294" count="1">
            <x v="9"/>
          </reference>
        </references>
      </pivotArea>
    </format>
    <format dxfId="150">
      <pivotArea dataOnly="0" labelOnly="1" fieldPosition="0">
        <references count="1">
          <reference field="4294967294" count="1">
            <x v="10"/>
          </reference>
        </references>
      </pivotArea>
    </format>
    <format dxfId="151">
      <pivotArea dataOnly="0" labelOnly="1" fieldPosition="0">
        <references count="1">
          <reference field="4294967294" count="1">
            <x v="11"/>
          </reference>
        </references>
      </pivotArea>
    </format>
    <format dxfId="152">
      <pivotArea dataOnly="0" labelOnly="1" fieldPosition="0">
        <references count="1">
          <reference field="4294967294" count="1">
            <x v="12"/>
          </reference>
        </references>
      </pivotArea>
    </format>
    <format dxfId="153">
      <pivotArea dataOnly="0" labelOnly="1" fieldPosition="0">
        <references count="1">
          <reference field="4294967294" count="1">
            <x v="13"/>
          </reference>
        </references>
      </pivotArea>
    </format>
    <format dxfId="154">
      <pivotArea dataOnly="0" labelOnly="1" fieldPosition="0">
        <references count="1">
          <reference field="4294967294" count="1">
            <x v="14"/>
          </reference>
        </references>
      </pivotArea>
    </format>
    <format dxfId="155">
      <pivotArea dataOnly="0" labelOnly="1" fieldPosition="0">
        <references count="1">
          <reference field="4294967294" count="1">
            <x v="15"/>
          </reference>
        </references>
      </pivotArea>
    </format>
    <format dxfId="156">
      <pivotArea dataOnly="0" labelOnly="1" fieldPosition="0">
        <references count="1">
          <reference field="4294967294" count="1">
            <x v="16"/>
          </reference>
        </references>
      </pivotArea>
    </format>
    <format dxfId="157">
      <pivotArea dataOnly="0" labelOnly="1" grandRow="1" fieldPosition="0"/>
    </format>
    <format dxfId="158">
      <pivotArea grandRow="1" collapsedLevelsAreSubtotals="1" fieldPosition="0"/>
    </format>
    <format dxfId="159">
      <pivotArea dataOnly="0" labelOnly="1" fieldPosition="0">
        <references count="1">
          <reference field="4294967294" count="1">
            <x v="3"/>
          </reference>
        </references>
      </pivotArea>
    </format>
    <format dxfId="16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6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6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6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64">
      <pivotArea dataOnly="0" labelOnly="1" grandRow="1" fieldPosition="0"/>
    </format>
    <format dxfId="165">
      <pivotArea grandRow="1" collapsedLevelsAreSubtotals="1" fieldPosition="0"/>
    </format>
    <format dxfId="166">
      <pivotArea dataOnly="0" labelOnly="1" grandRow="1" fieldPosition="0"/>
    </format>
    <format dxfId="167">
      <pivotArea grandRow="1" collapsedLevelsAreSubtotals="1" fieldPosition="0"/>
    </format>
    <format dxfId="168">
      <pivotArea dataOnly="0" labelOnly="1" fieldPosition="0">
        <references count="1">
          <reference field="0" count="1">
            <x v="0"/>
          </reference>
        </references>
      </pivotArea>
    </format>
    <format dxfId="169">
      <pivotArea collapsedLevelsAreSubtotals="1" fieldPosition="0">
        <references count="1">
          <reference field="0" count="1" selected="0">
            <x v="0"/>
          </reference>
        </references>
      </pivotArea>
    </format>
    <format dxfId="170">
      <pivotArea dataOnly="0" labelOnly="1" fieldPosition="0">
        <references count="1">
          <reference field="4294967294" count="1">
            <x v="3"/>
          </reference>
        </references>
      </pivotArea>
    </format>
    <format dxfId="17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72">
      <pivotArea dataOnly="0" labelOnly="1" grandRow="1" fieldPosition="0"/>
    </format>
    <format dxfId="173">
      <pivotArea grandRow="1" collapsedLevelsAreSubtotals="1" fieldPosition="0"/>
    </format>
    <format dxfId="174">
      <pivotArea type="all" dataOnly="0" outline="0" fieldPosition="0"/>
    </format>
    <format dxfId="175">
      <pivotArea field="0" type="button" dataOnly="0" labelOnly="1" outline="0" fieldPosition="0"/>
    </format>
    <format dxfId="176">
      <pivotArea dataOnly="0" labelOnly="1" fieldPosition="0">
        <references count="1">
          <reference field="4294967294" count="1">
            <x v="0"/>
          </reference>
        </references>
      </pivotArea>
    </format>
    <format dxfId="177">
      <pivotArea dataOnly="0" labelOnly="1" fieldPosition="0">
        <references count="1">
          <reference field="4294967294" count="1">
            <x v="1"/>
          </reference>
        </references>
      </pivotArea>
    </format>
    <format dxfId="178">
      <pivotArea dataOnly="0" labelOnly="1" fieldPosition="0">
        <references count="1">
          <reference field="4294967294" count="1">
            <x v="2"/>
          </reference>
        </references>
      </pivotArea>
    </format>
    <format dxfId="179">
      <pivotArea dataOnly="0" labelOnly="1" fieldPosition="0">
        <references count="1">
          <reference field="4294967294" count="1">
            <x v="3"/>
          </reference>
        </references>
      </pivotArea>
    </format>
    <format dxfId="180">
      <pivotArea dataOnly="0" labelOnly="1" fieldPosition="0">
        <references count="1">
          <reference field="4294967294" count="1">
            <x v="4"/>
          </reference>
        </references>
      </pivotArea>
    </format>
    <format dxfId="181">
      <pivotArea dataOnly="0" labelOnly="1" fieldPosition="0">
        <references count="1">
          <reference field="4294967294" count="1">
            <x v="5"/>
          </reference>
        </references>
      </pivotArea>
    </format>
    <format dxfId="182">
      <pivotArea dataOnly="0" labelOnly="1" fieldPosition="0">
        <references count="1">
          <reference field="4294967294" count="1">
            <x v="6"/>
          </reference>
        </references>
      </pivotArea>
    </format>
    <format dxfId="183">
      <pivotArea dataOnly="0" labelOnly="1" fieldPosition="0">
        <references count="1">
          <reference field="4294967294" count="1">
            <x v="7"/>
          </reference>
        </references>
      </pivotArea>
    </format>
    <format dxfId="184">
      <pivotArea dataOnly="0" labelOnly="1" fieldPosition="0">
        <references count="1">
          <reference field="4294967294" count="1">
            <x v="8"/>
          </reference>
        </references>
      </pivotArea>
    </format>
    <format dxfId="185">
      <pivotArea dataOnly="0" labelOnly="1" fieldPosition="0">
        <references count="1">
          <reference field="4294967294" count="1">
            <x v="9"/>
          </reference>
        </references>
      </pivotArea>
    </format>
    <format dxfId="186">
      <pivotArea dataOnly="0" labelOnly="1" fieldPosition="0">
        <references count="1">
          <reference field="4294967294" count="1">
            <x v="10"/>
          </reference>
        </references>
      </pivotArea>
    </format>
    <format dxfId="187">
      <pivotArea dataOnly="0" labelOnly="1" fieldPosition="0">
        <references count="1">
          <reference field="4294967294" count="1">
            <x v="11"/>
          </reference>
        </references>
      </pivotArea>
    </format>
    <format dxfId="188">
      <pivotArea dataOnly="0" labelOnly="1" fieldPosition="0">
        <references count="1">
          <reference field="4294967294" count="1">
            <x v="12"/>
          </reference>
        </references>
      </pivotArea>
    </format>
    <format dxfId="189">
      <pivotArea dataOnly="0" labelOnly="1" fieldPosition="0">
        <references count="1">
          <reference field="4294967294" count="1">
            <x v="13"/>
          </reference>
        </references>
      </pivotArea>
    </format>
    <format dxfId="190">
      <pivotArea dataOnly="0" labelOnly="1" fieldPosition="0">
        <references count="1">
          <reference field="4294967294" count="1">
            <x v="14"/>
          </reference>
        </references>
      </pivotArea>
    </format>
    <format dxfId="191">
      <pivotArea dataOnly="0" labelOnly="1" fieldPosition="0">
        <references count="1">
          <reference field="4294967294" count="1">
            <x v="15"/>
          </reference>
        </references>
      </pivotArea>
    </format>
    <format dxfId="192">
      <pivotArea dataOnly="0" labelOnly="1" fieldPosition="0">
        <references count="1">
          <reference field="4294967294" count="1">
            <x v="16"/>
          </reference>
        </references>
      </pivotArea>
    </format>
    <format dxfId="193">
      <pivotArea dataOnly="0" labelOnly="1" fieldPosition="0">
        <references count="1">
          <reference field="4294967294" count="1">
            <x v="3"/>
          </reference>
        </references>
      </pivotArea>
    </format>
    <format dxfId="19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95">
      <pivotArea dataOnly="0" labelOnly="1" fieldPosition="0">
        <references count="1">
          <reference field="4294967294" count="1">
            <x v="7"/>
          </reference>
        </references>
      </pivotArea>
    </format>
    <format dxfId="19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97">
      <pivotArea dataOnly="0" labelOnly="1" fieldPosition="0">
        <references count="1">
          <reference field="4294967294" count="1">
            <x v="14"/>
          </reference>
        </references>
      </pivotArea>
    </format>
    <format dxfId="19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99">
      <pivotArea dataOnly="0" labelOnly="1" fieldPosition="0">
        <references count="1">
          <reference field="4294967294" count="1">
            <x v="16"/>
          </reference>
        </references>
      </pivotArea>
    </format>
    <format dxfId="20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01">
      <pivotArea field="33" type="button" dataOnly="0" labelOnly="1" outline="0" fieldPosition="0"/>
    </format>
    <format dxfId="202">
      <pivotArea field="7" type="button" dataOnly="0" labelOnly="1" outline="0" fieldPosition="0"/>
    </format>
    <format dxfId="203">
      <pivotArea field="3" type="button" dataOnly="0" labelOnly="1" outline="0" fieldPosition="0"/>
    </format>
    <format dxfId="204">
      <pivotArea dataOnly="0" labelOnly="1" fieldPosition="0">
        <references count="1">
          <reference field="4294967294" count="1">
            <x v="17"/>
          </reference>
        </references>
      </pivotArea>
    </format>
    <format dxfId="20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206">
      <pivotArea dataOnly="0" labelOnly="1" fieldPosition="0">
        <references count="1">
          <reference field="4294967294" count="1">
            <x v="17"/>
          </reference>
        </references>
      </pivotArea>
    </format>
    <format dxfId="207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208">
      <pivotArea dataOnly="0" labelOnly="1" fieldPosition="0">
        <references count="1">
          <reference field="4294967294" count="1">
            <x v="17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V793" firstHeaderRow="0" firstDataRow="1" firstDataCol="4"/>
  <pivotFields count="41">
    <pivotField axis="axisRow" compact="0" sortType="descending" outline="0" subtotalTop="0" multipleItemSelectionAllowed="1" numFmtId="14" showAll="0">
      <items count="47"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42">
        <item x="40"/>
        <item x="15"/>
        <item x="0"/>
        <item x="13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outline="0" subtotalTop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compact="0" outline="0" subtotalTop="0" multipleItemSelectionAllowed="1" showAll="0">
      <items count="4">
        <item m="1" x="2"/>
        <item x="0"/>
        <item h="1" x="1"/>
        <item t="default"/>
      </items>
    </pivotField>
    <pivotField axis="axisRow" compact="0" defaultSubtotal="0" outline="0" subtotalTop="0" multipleItemSelectionAllowed="1" showAll="0">
      <items count="44">
        <item x="28"/>
        <item x="0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/>
    <pivotField dataField="1" compact="0" outline="0" subtotalTop="0" showAll="0">
      <items count="664">
        <item x="7"/>
        <item x="662"/>
        <item x="0"/>
        <item x="218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t="default"/>
      </items>
    </pivotField>
    <pivotField dataField="1" compact="0" outline="0" subtotalTop="0" showAll="0">
      <items count="623">
        <item x="621"/>
        <item x="158"/>
        <item x="181"/>
        <item x="222"/>
        <item x="284"/>
        <item x="0"/>
        <item x="302"/>
        <item x="59"/>
        <item x="182"/>
        <item x="294"/>
        <item x="62"/>
        <item x="45"/>
        <item x="272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t="default"/>
      </items>
    </pivotField>
    <pivotField dataField="1" compact="0" outline="0" subtotalTop="0" showAll="0">
      <items count="286">
        <item x="96"/>
        <item x="77"/>
        <item x="82"/>
        <item x="151"/>
        <item x="6"/>
        <item x="56"/>
        <item x="90"/>
        <item x="181"/>
        <item x="91"/>
        <item x="74"/>
        <item x="26"/>
        <item x="108"/>
        <item x="27"/>
        <item x="21"/>
        <item x="88"/>
        <item x="16"/>
        <item x="177"/>
        <item x="129"/>
        <item x="149"/>
        <item x="69"/>
        <item x="8"/>
        <item x="106"/>
        <item x="64"/>
        <item x="116"/>
        <item x="153"/>
        <item x="130"/>
        <item x="284"/>
        <item x="100"/>
        <item x="75"/>
        <item x="186"/>
        <item x="44"/>
        <item x="155"/>
        <item x="127"/>
        <item x="0"/>
        <item x="68"/>
        <item x="165"/>
        <item x="63"/>
        <item x="92"/>
        <item x="36"/>
        <item x="35"/>
        <item x="59"/>
        <item x="157"/>
        <item x="49"/>
        <item x="167"/>
        <item x="83"/>
        <item x="22"/>
        <item x="115"/>
        <item x="182"/>
        <item x="30"/>
        <item x="133"/>
        <item x="93"/>
        <item x="38"/>
        <item x="97"/>
        <item x="104"/>
        <item x="174"/>
        <item x="113"/>
        <item x="89"/>
        <item x="78"/>
        <item x="184"/>
        <item x="179"/>
        <item x="136"/>
        <item x="172"/>
        <item x="80"/>
        <item x="175"/>
        <item x="11"/>
        <item x="173"/>
        <item x="15"/>
        <item x="118"/>
        <item x="32"/>
        <item x="110"/>
        <item x="23"/>
        <item x="120"/>
        <item x="159"/>
        <item x="189"/>
        <item x="188"/>
        <item x="152"/>
        <item x="55"/>
        <item x="105"/>
        <item x="180"/>
        <item x="131"/>
        <item x="111"/>
        <item x="137"/>
        <item x="190"/>
        <item x="138"/>
        <item x="94"/>
        <item x="135"/>
        <item x="125"/>
        <item x="147"/>
        <item x="81"/>
        <item x="117"/>
        <item x="171"/>
        <item x="1"/>
        <item x="2"/>
        <item x="3"/>
        <item x="4"/>
        <item x="5"/>
        <item x="7"/>
        <item x="9"/>
        <item x="10"/>
        <item x="12"/>
        <item x="13"/>
        <item x="14"/>
        <item x="17"/>
        <item x="18"/>
        <item x="19"/>
        <item x="20"/>
        <item x="24"/>
        <item x="25"/>
        <item x="28"/>
        <item x="29"/>
        <item x="31"/>
        <item x="33"/>
        <item x="34"/>
        <item x="37"/>
        <item x="39"/>
        <item x="40"/>
        <item x="41"/>
        <item x="42"/>
        <item x="43"/>
        <item x="45"/>
        <item x="46"/>
        <item x="47"/>
        <item x="48"/>
        <item x="50"/>
        <item x="51"/>
        <item x="52"/>
        <item x="53"/>
        <item x="54"/>
        <item x="57"/>
        <item x="58"/>
        <item x="60"/>
        <item x="61"/>
        <item x="62"/>
        <item x="65"/>
        <item x="66"/>
        <item x="67"/>
        <item x="70"/>
        <item x="71"/>
        <item x="72"/>
        <item x="73"/>
        <item x="76"/>
        <item x="79"/>
        <item x="84"/>
        <item x="85"/>
        <item x="86"/>
        <item x="87"/>
        <item x="95"/>
        <item x="98"/>
        <item x="99"/>
        <item x="101"/>
        <item x="102"/>
        <item x="103"/>
        <item x="107"/>
        <item x="109"/>
        <item x="112"/>
        <item x="114"/>
        <item x="119"/>
        <item x="121"/>
        <item x="122"/>
        <item x="123"/>
        <item x="124"/>
        <item x="126"/>
        <item x="128"/>
        <item x="132"/>
        <item x="134"/>
        <item x="139"/>
        <item x="140"/>
        <item x="141"/>
        <item x="142"/>
        <item x="143"/>
        <item x="144"/>
        <item x="145"/>
        <item x="146"/>
        <item x="148"/>
        <item x="150"/>
        <item x="154"/>
        <item x="156"/>
        <item x="158"/>
        <item x="160"/>
        <item x="161"/>
        <item x="162"/>
        <item x="163"/>
        <item x="164"/>
        <item x="166"/>
        <item x="168"/>
        <item x="169"/>
        <item x="170"/>
        <item x="176"/>
        <item x="178"/>
        <item x="183"/>
        <item x="185"/>
        <item x="18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outline="0" subtotalTop="0" numFmtId="10" showAll="0">
      <items count="411">
        <item x="7"/>
        <item x="409"/>
        <item x="129"/>
        <item x="149"/>
        <item x="99"/>
        <item x="50"/>
        <item x="69"/>
        <item x="122"/>
        <item x="58"/>
        <item x="100"/>
        <item x="206"/>
        <item x="0"/>
        <item x="170"/>
        <item x="94"/>
        <item x="1"/>
        <item x="158"/>
        <item x="199"/>
        <item x="106"/>
        <item x="174"/>
        <item x="21"/>
        <item x="244"/>
        <item x="109"/>
        <item x="184"/>
        <item x="6"/>
        <item x="259"/>
        <item x="44"/>
        <item x="246"/>
        <item x="243"/>
        <item x="165"/>
        <item x="250"/>
        <item x="98"/>
        <item x="171"/>
        <item x="238"/>
        <item x="210"/>
        <item x="90"/>
        <item x="159"/>
        <item x="118"/>
        <item x="234"/>
        <item x="66"/>
        <item x="226"/>
        <item x="101"/>
        <item x="227"/>
        <item x="18"/>
        <item x="181"/>
        <item x="142"/>
        <item x="137"/>
        <item x="91"/>
        <item x="155"/>
        <item x="252"/>
        <item x="126"/>
        <item x="5"/>
        <item x="208"/>
        <item x="229"/>
        <item x="190"/>
        <item x="113"/>
        <item x="167"/>
        <item x="242"/>
        <item x="85"/>
        <item x="108"/>
        <item x="111"/>
        <item x="128"/>
        <item x="64"/>
        <item x="241"/>
        <item x="80"/>
        <item x="166"/>
        <item x="222"/>
        <item x="213"/>
        <item x="179"/>
        <item x="151"/>
        <item x="104"/>
        <item x="48"/>
        <item x="205"/>
        <item x="146"/>
        <item x="61"/>
        <item x="102"/>
        <item x="223"/>
        <item x="157"/>
        <item x="86"/>
        <item x="39"/>
        <item x="207"/>
        <item x="77"/>
        <item x="185"/>
        <item x="31"/>
        <item x="202"/>
        <item x="62"/>
        <item x="164"/>
        <item x="72"/>
        <item x="2"/>
        <item x="3"/>
        <item x="4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9"/>
        <item x="51"/>
        <item x="52"/>
        <item x="53"/>
        <item x="54"/>
        <item x="55"/>
        <item x="56"/>
        <item x="57"/>
        <item x="59"/>
        <item x="60"/>
        <item x="63"/>
        <item x="65"/>
        <item x="67"/>
        <item x="68"/>
        <item x="70"/>
        <item x="71"/>
        <item x="73"/>
        <item x="74"/>
        <item x="75"/>
        <item x="76"/>
        <item x="78"/>
        <item x="79"/>
        <item x="81"/>
        <item x="82"/>
        <item x="83"/>
        <item x="84"/>
        <item x="87"/>
        <item x="88"/>
        <item x="89"/>
        <item x="92"/>
        <item x="93"/>
        <item x="95"/>
        <item x="96"/>
        <item x="97"/>
        <item x="103"/>
        <item x="105"/>
        <item x="107"/>
        <item x="110"/>
        <item x="112"/>
        <item x="114"/>
        <item x="115"/>
        <item x="116"/>
        <item x="117"/>
        <item x="119"/>
        <item x="120"/>
        <item x="121"/>
        <item x="123"/>
        <item x="124"/>
        <item x="125"/>
        <item x="127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7"/>
        <item x="148"/>
        <item x="150"/>
        <item x="152"/>
        <item x="153"/>
        <item x="154"/>
        <item x="156"/>
        <item x="160"/>
        <item x="161"/>
        <item x="162"/>
        <item x="163"/>
        <item x="168"/>
        <item x="169"/>
        <item x="172"/>
        <item x="173"/>
        <item x="175"/>
        <item x="176"/>
        <item x="177"/>
        <item x="178"/>
        <item x="180"/>
        <item x="182"/>
        <item x="183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9"/>
        <item x="211"/>
        <item x="212"/>
        <item x="214"/>
        <item x="215"/>
        <item x="216"/>
        <item x="217"/>
        <item x="218"/>
        <item x="219"/>
        <item x="220"/>
        <item x="221"/>
        <item x="224"/>
        <item x="225"/>
        <item x="228"/>
        <item x="230"/>
        <item x="231"/>
        <item x="232"/>
        <item x="233"/>
        <item x="235"/>
        <item x="236"/>
        <item x="237"/>
        <item x="239"/>
        <item x="240"/>
        <item x="245"/>
        <item x="247"/>
        <item x="248"/>
        <item x="249"/>
        <item x="251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compact="0" outline="0" subtotalTop="0" showAll="0">
      <items count="103">
        <item x="31"/>
        <item x="45"/>
        <item x="29"/>
        <item x="70"/>
        <item x="1"/>
        <item x="23"/>
        <item x="67"/>
        <item x="6"/>
        <item x="54"/>
        <item x="79"/>
        <item x="47"/>
        <item x="15"/>
        <item x="24"/>
        <item x="53"/>
        <item x="40"/>
        <item x="26"/>
        <item x="7"/>
        <item x="43"/>
        <item x="17"/>
        <item x="81"/>
        <item x="58"/>
        <item x="42"/>
        <item x="11"/>
        <item x="52"/>
        <item x="46"/>
        <item x="55"/>
        <item x="61"/>
        <item x="20"/>
        <item x="19"/>
        <item x="65"/>
        <item x="101"/>
        <item x="28"/>
        <item x="32"/>
        <item x="44"/>
        <item x="39"/>
        <item x="27"/>
        <item x="14"/>
        <item x="73"/>
        <item x="9"/>
        <item x="72"/>
        <item x="38"/>
        <item x="59"/>
        <item x="12"/>
        <item x="35"/>
        <item x="62"/>
        <item x="51"/>
        <item x="41"/>
        <item x="2"/>
        <item x="33"/>
        <item x="22"/>
        <item x="30"/>
        <item x="48"/>
        <item x="84"/>
        <item x="57"/>
        <item x="63"/>
        <item x="18"/>
        <item x="82"/>
        <item x="36"/>
        <item x="83"/>
        <item x="49"/>
        <item x="78"/>
        <item x="0"/>
        <item x="34"/>
        <item x="10"/>
        <item x="71"/>
        <item x="60"/>
        <item x="25"/>
        <item x="21"/>
        <item x="3"/>
        <item x="4"/>
        <item x="5"/>
        <item x="8"/>
        <item x="13"/>
        <item x="16"/>
        <item x="37"/>
        <item x="50"/>
        <item x="56"/>
        <item x="64"/>
        <item x="66"/>
        <item x="68"/>
        <item x="69"/>
        <item x="74"/>
        <item x="75"/>
        <item x="76"/>
        <item x="77"/>
        <item x="80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outline="0" subtotalTop="0" showAll="0">
      <items count="629">
        <item x="7"/>
        <item x="627"/>
        <item x="315"/>
        <item x="178"/>
        <item x="40"/>
        <item x="242"/>
        <item x="245"/>
        <item x="137"/>
        <item x="0"/>
        <item x="326"/>
        <item x="283"/>
        <item x="268"/>
        <item x="156"/>
        <item x="229"/>
        <item x="263"/>
        <item x="235"/>
        <item x="128"/>
        <item x="54"/>
        <item x="322"/>
        <item x="292"/>
        <item x="209"/>
        <item x="277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6"/>
        <item x="317"/>
        <item x="318"/>
        <item x="319"/>
        <item x="320"/>
        <item x="321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dataField="1" compact="0" outline="0" subtotalTop="0" showAll="0">
      <items count="11">
        <item x="4"/>
        <item x="0"/>
        <item x="1"/>
        <item x="7"/>
        <item x="5"/>
        <item x="2"/>
        <item x="6"/>
        <item x="3"/>
        <item x="9"/>
        <item x="8"/>
        <item t="default"/>
      </items>
    </pivotField>
    <pivotField dataField="1" compact="0" outline="0" subtotalTop="0" showAll="0">
      <items count="10">
        <item x="1"/>
        <item x="3"/>
        <item x="0"/>
        <item x="2"/>
        <item x="8"/>
        <item x="4"/>
        <item x="5"/>
        <item x="6"/>
        <item x="7"/>
        <item t="default"/>
      </items>
    </pivotField>
    <pivotField dataField="1" compact="0" outline="0" subtotalTop="0" showAll="0">
      <items count="7">
        <item x="0"/>
        <item x="1"/>
        <item x="2"/>
        <item x="3"/>
        <item x="5"/>
        <item x="4"/>
        <item t="default"/>
      </items>
    </pivotField>
    <pivotField dataField="1" compact="0" outline="0" subtotalTop="0" showAll="0">
      <items count="9">
        <item x="0"/>
        <item x="4"/>
        <item x="2"/>
        <item x="7"/>
        <item x="3"/>
        <item x="5"/>
        <item x="1"/>
        <item x="6"/>
        <item t="default"/>
      </items>
    </pivotField>
    <pivotField dataField="1" compact="0" outline="0" subtotalTop="0" showAll="0">
      <items count="5">
        <item x="1"/>
        <item x="0"/>
        <item x="2"/>
        <item x="3"/>
        <item t="default"/>
      </items>
    </pivotField>
    <pivotField dataField="1" compact="0" outline="0" subtotalTop="0" showAll="0">
      <items count="20">
        <item x="5"/>
        <item x="1"/>
        <item x="7"/>
        <item x="4"/>
        <item x="10"/>
        <item x="8"/>
        <item x="0"/>
        <item x="13"/>
        <item x="3"/>
        <item x="14"/>
        <item x="2"/>
        <item x="18"/>
        <item x="11"/>
        <item x="15"/>
        <item x="9"/>
        <item x="12"/>
        <item x="6"/>
        <item x="16"/>
        <item x="17"/>
        <item t="default"/>
      </items>
    </pivotField>
    <pivotField compact="0" outline="0" subtotalTop="0" showAll="0">
      <items count="458">
        <item x="1"/>
        <item x="456"/>
        <item x="160"/>
        <item x="108"/>
        <item x="10"/>
        <item x="209"/>
        <item x="178"/>
        <item x="0"/>
        <item x="118"/>
        <item x="172"/>
        <item x="1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compact="0" outline="0" subtotalTop="0" showAll="0">
      <items count="20">
        <item x="8"/>
        <item x="1"/>
        <item x="4"/>
        <item x="2"/>
        <item x="0"/>
        <item x="15"/>
        <item x="7"/>
        <item x="12"/>
        <item x="18"/>
        <item x="10"/>
        <item x="9"/>
        <item x="3"/>
        <item x="6"/>
        <item x="11"/>
        <item x="5"/>
        <item x="13"/>
        <item x="17"/>
        <item x="14"/>
        <item x="16"/>
        <item t="default"/>
      </items>
    </pivotField>
    <pivotField compact="0" outline="0" subtotalTop="0" numFmtId="10" showAll="0">
      <items count="241">
        <item x="1"/>
        <item x="126"/>
        <item x="78"/>
        <item x="47"/>
        <item x="2"/>
        <item x="85"/>
        <item x="41"/>
        <item x="39"/>
        <item x="132"/>
        <item x="239"/>
        <item x="105"/>
        <item x="86"/>
        <item x="6"/>
        <item x="91"/>
        <item x="82"/>
        <item x="42"/>
        <item x="69"/>
        <item x="9"/>
        <item x="75"/>
        <item x="24"/>
        <item x="84"/>
        <item x="54"/>
        <item x="107"/>
        <item x="81"/>
        <item x="119"/>
        <item x="28"/>
        <item x="18"/>
        <item x="16"/>
        <item x="80"/>
        <item x="71"/>
        <item x="102"/>
        <item x="65"/>
        <item x="122"/>
        <item x="77"/>
        <item x="97"/>
        <item x="100"/>
        <item x="111"/>
        <item x="40"/>
        <item x="73"/>
        <item x="74"/>
        <item x="104"/>
        <item x="76"/>
        <item x="135"/>
        <item x="43"/>
        <item x="127"/>
        <item x="46"/>
        <item x="0"/>
        <item x="19"/>
        <item x="44"/>
        <item x="115"/>
        <item x="79"/>
        <item x="118"/>
        <item x="93"/>
        <item x="3"/>
        <item x="4"/>
        <item x="5"/>
        <item x="7"/>
        <item x="8"/>
        <item x="10"/>
        <item x="11"/>
        <item x="12"/>
        <item x="13"/>
        <item x="14"/>
        <item x="15"/>
        <item x="17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45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70"/>
        <item x="72"/>
        <item x="83"/>
        <item x="87"/>
        <item x="88"/>
        <item x="89"/>
        <item x="90"/>
        <item x="92"/>
        <item x="94"/>
        <item x="95"/>
        <item x="96"/>
        <item x="98"/>
        <item x="99"/>
        <item x="101"/>
        <item x="103"/>
        <item x="106"/>
        <item x="108"/>
        <item x="109"/>
        <item x="110"/>
        <item x="112"/>
        <item x="113"/>
        <item x="114"/>
        <item x="116"/>
        <item x="117"/>
        <item x="120"/>
        <item x="121"/>
        <item x="123"/>
        <item x="124"/>
        <item x="125"/>
        <item x="128"/>
        <item x="129"/>
        <item x="130"/>
        <item x="131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outline="0" subtotalTop="0" showAll="0">
      <items count="12">
        <item x="2"/>
        <item x="1"/>
        <item x="6"/>
        <item x="0"/>
        <item x="5"/>
        <item x="3"/>
        <item x="10"/>
        <item x="7"/>
        <item x="4"/>
        <item x="8"/>
        <item x="9"/>
        <item t="default"/>
      </items>
    </pivotField>
    <pivotField compact="0" outline="0" subtotalTop="0" showAll="0">
      <items count="13">
        <item x="1"/>
        <item x="3"/>
        <item x="0"/>
        <item x="4"/>
        <item x="8"/>
        <item x="11"/>
        <item x="6"/>
        <item x="2"/>
        <item x="5"/>
        <item x="7"/>
        <item x="9"/>
        <item x="10"/>
        <item t="default"/>
      </items>
    </pivotField>
    <pivotField dataField="1" compact="0" outline="0" subtotalTop="0" showAll="0">
      <items count="18">
        <item x="2"/>
        <item x="1"/>
        <item x="7"/>
        <item x="4"/>
        <item x="9"/>
        <item x="11"/>
        <item x="0"/>
        <item x="3"/>
        <item x="16"/>
        <item x="15"/>
        <item x="6"/>
        <item x="8"/>
        <item x="10"/>
        <item x="5"/>
        <item x="12"/>
        <item x="13"/>
        <item x="14"/>
        <item t="default"/>
      </items>
    </pivotField>
    <pivotField compact="0" outline="0" subtotalTop="0" showAll="0">
      <items count="35">
        <item x="8"/>
        <item x="1"/>
        <item x="15"/>
        <item x="4"/>
        <item x="13"/>
        <item x="12"/>
        <item x="10"/>
        <item x="7"/>
        <item x="2"/>
        <item x="6"/>
        <item x="19"/>
        <item x="21"/>
        <item x="22"/>
        <item x="11"/>
        <item x="33"/>
        <item x="29"/>
        <item x="0"/>
        <item x="30"/>
        <item x="18"/>
        <item x="16"/>
        <item x="23"/>
        <item x="26"/>
        <item x="24"/>
        <item x="5"/>
        <item x="3"/>
        <item x="9"/>
        <item x="14"/>
        <item x="17"/>
        <item x="20"/>
        <item x="25"/>
        <item x="27"/>
        <item x="28"/>
        <item x="31"/>
        <item x="32"/>
        <item t="default"/>
      </items>
    </pivotField>
    <pivotField compact="0" outline="0" subtotalTop="0" showAll="0">
      <items count="19">
        <item x="2"/>
        <item x="1"/>
        <item x="9"/>
        <item x="4"/>
        <item x="7"/>
        <item x="10"/>
        <item x="0"/>
        <item x="8"/>
        <item x="17"/>
        <item x="13"/>
        <item x="6"/>
        <item x="15"/>
        <item x="5"/>
        <item x="3"/>
        <item x="12"/>
        <item x="11"/>
        <item x="14"/>
        <item x="16"/>
        <item t="default"/>
      </items>
    </pivotField>
    <pivotField dataField="1" compact="0" outline="0" subtotalTop="0" showAll="0">
      <items count="11">
        <item x="0"/>
        <item x="1"/>
        <item x="4"/>
        <item x="7"/>
        <item x="2"/>
        <item x="6"/>
        <item x="9"/>
        <item x="5"/>
        <item x="3"/>
        <item x="8"/>
        <item t="default"/>
      </items>
    </pivotField>
    <pivotField compact="0" outline="0" subtotalTop="0" showAll="0">
      <items count="399">
        <item x="1"/>
        <item x="397"/>
        <item x="151"/>
        <item x="0"/>
        <item x="61"/>
        <item x="174"/>
        <item x="38"/>
        <item x="157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compact="0" outline="0" subtotalTop="0" showAll="0">
      <items count="244">
        <item x="1"/>
        <item x="242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axis="axisRow" compact="0" outline="0" subtotalTop="0" multipleItemSelectionAllowed="1" showAll="0">
      <items count="53">
        <item x="27"/>
        <item m="1" x="43"/>
        <item m="1" x="28"/>
        <item m="1" x="29"/>
        <item m="1" x="44"/>
        <item m="1" x="45"/>
        <item m="1" x="46"/>
        <item m="1" x="47"/>
        <item m="1" x="34"/>
        <item m="1" x="48"/>
        <item m="1" x="36"/>
        <item m="1" x="37"/>
        <item m="1" x="38"/>
        <item m="1" x="39"/>
        <item m="1" x="49"/>
        <item m="1" x="50"/>
        <item m="1" x="51"/>
        <item x="1"/>
        <item m="1" x="30"/>
        <item m="1" x="31"/>
        <item m="1" x="32"/>
        <item m="1" x="33"/>
        <item m="1" x="35"/>
        <item m="1" x="40"/>
        <item m="1" x="41"/>
        <item m="1" x="42"/>
        <item x="0"/>
        <item x="4"/>
        <item x="5"/>
        <item x="7"/>
        <item x="8"/>
        <item x="9"/>
        <item x="10"/>
        <item x="14"/>
        <item x="16"/>
        <item x="18"/>
        <item x="15"/>
        <item x="17"/>
        <item x="19"/>
        <item x="20"/>
        <item x="12"/>
        <item x="13"/>
        <item x="2"/>
        <item x="3"/>
        <item x="6"/>
        <item x="21"/>
        <item x="11"/>
        <item x="22"/>
        <item x="23"/>
        <item x="24"/>
        <item x="25"/>
        <item x="26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4">
    <field x="0"/>
    <field x="3"/>
    <field x="4"/>
    <field x="33"/>
  </rowFields>
  <rowItems count="790">
    <i>
      <x v="1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1"/>
    </i>
    <i>
      <x v="2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2"/>
    </i>
    <i>
      <x v="3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3"/>
    </i>
    <i>
      <x v="4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4"/>
    </i>
    <i>
      <x v="5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5"/>
    </i>
    <i>
      <x v="6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6"/>
    </i>
    <i>
      <x v="7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3"/>
      <x v="51"/>
    </i>
    <i t="default" r="1">
      <x v="1"/>
    </i>
    <i t="default">
      <x v="7"/>
    </i>
    <i>
      <x v="8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2"/>
      <x v="50"/>
    </i>
    <i r="2">
      <x v="43"/>
      <x v="51"/>
    </i>
    <i t="default" r="1">
      <x v="1"/>
    </i>
    <i t="default">
      <x v="8"/>
    </i>
    <i>
      <x v="9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r="2">
      <x v="42"/>
      <x v="50"/>
    </i>
    <i t="default" r="1">
      <x v="1"/>
    </i>
    <i t="default">
      <x v="9"/>
    </i>
    <i>
      <x v="10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r="2">
      <x v="40"/>
      <x v="48"/>
    </i>
    <i r="2">
      <x v="41"/>
      <x v="49"/>
    </i>
    <i t="default" r="1">
      <x v="1"/>
    </i>
    <i t="default">
      <x v="10"/>
    </i>
    <i>
      <x v="11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t="default" r="1">
      <x v="1"/>
    </i>
    <i t="default">
      <x v="11"/>
    </i>
    <i>
      <x v="12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t="default" r="1">
      <x v="1"/>
    </i>
    <i t="default">
      <x v="12"/>
    </i>
    <i>
      <x v="13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t="default" r="1">
      <x v="1"/>
    </i>
    <i t="default">
      <x v="13"/>
    </i>
    <i>
      <x v="14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7"/>
      <x v="39"/>
    </i>
    <i t="default" r="1">
      <x v="1"/>
    </i>
    <i t="default">
      <x v="14"/>
    </i>
    <i>
      <x v="15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6"/>
      <x v="38"/>
    </i>
    <i r="2">
      <x v="37"/>
      <x v="39"/>
    </i>
    <i r="2">
      <x v="39"/>
      <x v="47"/>
    </i>
    <i t="default" r="1">
      <x v="1"/>
    </i>
    <i t="default">
      <x v="15"/>
    </i>
    <i>
      <x v="16"/>
      <x v="1"/>
      <x v="17"/>
      <x v="17"/>
    </i>
    <i r="2">
      <x v="18"/>
      <x v="42"/>
    </i>
    <i r="2">
      <x v="19"/>
      <x v="43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6"/>
      <x v="38"/>
    </i>
    <i r="2">
      <x v="37"/>
      <x v="39"/>
    </i>
    <i t="default" r="1">
      <x v="1"/>
    </i>
    <i t="default">
      <x v="16"/>
    </i>
    <i>
      <x v="17"/>
      <x v="1"/>
      <x v="17"/>
      <x v="17"/>
    </i>
    <i r="2">
      <x v="18"/>
      <x v="42"/>
    </i>
    <i r="2">
      <x v="19"/>
      <x v="43"/>
    </i>
    <i r="2">
      <x v="20"/>
      <x v="27"/>
    </i>
    <i r="2">
      <x v="22"/>
      <x v="44"/>
    </i>
    <i r="2">
      <x v="23"/>
      <x v="29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4"/>
      <x v="37"/>
    </i>
    <i r="2">
      <x v="36"/>
      <x v="38"/>
    </i>
    <i r="2">
      <x v="37"/>
      <x v="39"/>
    </i>
    <i t="default" r="1">
      <x v="1"/>
    </i>
    <i t="default">
      <x v="17"/>
    </i>
    <i>
      <x v="18"/>
      <x v="1"/>
      <x v="17"/>
      <x v="17"/>
    </i>
    <i r="2">
      <x v="18"/>
      <x v="42"/>
    </i>
    <i r="2">
      <x v="19"/>
      <x v="43"/>
    </i>
    <i r="2">
      <x v="20"/>
      <x v="27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18"/>
    </i>
    <i>
      <x v="19"/>
      <x v="1"/>
      <x v="17"/>
      <x v="17"/>
    </i>
    <i r="2">
      <x v="18"/>
      <x v="42"/>
    </i>
    <i r="2">
      <x v="19"/>
      <x v="43"/>
    </i>
    <i r="2">
      <x v="20"/>
      <x v="27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19"/>
    </i>
    <i>
      <x v="20"/>
      <x v="1"/>
      <x v="17"/>
      <x v="17"/>
    </i>
    <i r="2">
      <x v="18"/>
      <x v="42"/>
    </i>
    <i r="2">
      <x v="19"/>
      <x v="43"/>
    </i>
    <i r="2">
      <x v="20"/>
      <x v="27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0"/>
    </i>
    <i>
      <x v="21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1"/>
    </i>
    <i>
      <x v="22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2"/>
    </i>
    <i>
      <x v="23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3"/>
    </i>
    <i>
      <x v="24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r="2">
      <x v="38"/>
      <x v="45"/>
    </i>
    <i t="default" r="1">
      <x v="1"/>
    </i>
    <i t="default">
      <x v="24"/>
    </i>
    <i>
      <x v="25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5"/>
    </i>
    <i>
      <x v="26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6"/>
    </i>
    <i>
      <x v="27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7"/>
    </i>
    <i>
      <x v="28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8"/>
    </i>
    <i>
      <x v="29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29"/>
    </i>
    <i>
      <x v="30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3"/>
      <x v="34"/>
    </i>
    <i r="2">
      <x v="34"/>
      <x v="37"/>
    </i>
    <i r="2">
      <x v="36"/>
      <x v="38"/>
    </i>
    <i r="2">
      <x v="37"/>
      <x v="39"/>
    </i>
    <i t="default" r="1">
      <x v="1"/>
    </i>
    <i t="default">
      <x v="30"/>
    </i>
    <i>
      <x v="31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t="default" r="1">
      <x v="1"/>
    </i>
    <i t="default">
      <x v="31"/>
    </i>
    <i>
      <x v="32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t="default" r="1">
      <x v="1"/>
    </i>
    <i t="default">
      <x v="32"/>
    </i>
    <i>
      <x v="33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r="2">
      <x v="35"/>
      <x v="35"/>
    </i>
    <i t="default" r="1">
      <x v="1"/>
    </i>
    <i t="default">
      <x v="33"/>
    </i>
    <i>
      <x v="34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t="default" r="1">
      <x v="1"/>
    </i>
    <i t="default">
      <x v="34"/>
    </i>
    <i>
      <x v="35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t="default" r="1">
      <x v="1"/>
    </i>
    <i t="default">
      <x v="35"/>
    </i>
    <i>
      <x v="36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t="default" r="1">
      <x v="1"/>
    </i>
    <i t="default">
      <x v="36"/>
    </i>
    <i>
      <x v="37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r="2">
      <x v="34"/>
      <x v="37"/>
    </i>
    <i t="default" r="1">
      <x v="1"/>
    </i>
    <i t="default">
      <x v="37"/>
    </i>
    <i>
      <x v="38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t="default" r="1">
      <x v="1"/>
    </i>
    <i t="default">
      <x v="38"/>
    </i>
    <i>
      <x v="39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t="default" r="1">
      <x v="1"/>
    </i>
    <i t="default">
      <x v="39"/>
    </i>
    <i>
      <x v="40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t="default" r="1">
      <x v="1"/>
    </i>
    <i t="default">
      <x v="40"/>
    </i>
    <i>
      <x v="41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t="default" r="1">
      <x v="1"/>
    </i>
    <i t="default">
      <x v="41"/>
    </i>
    <i>
      <x v="42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t="default" r="1">
      <x v="1"/>
    </i>
    <i t="default">
      <x v="42"/>
    </i>
    <i>
      <x v="43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r="2">
      <x v="33"/>
      <x v="34"/>
    </i>
    <i t="default" r="1">
      <x v="1"/>
    </i>
    <i t="default">
      <x v="43"/>
    </i>
    <i>
      <x v="44"/>
      <x v="1"/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r="2">
      <x v="32"/>
      <x v="26"/>
    </i>
    <i t="default" r="1">
      <x v="1"/>
    </i>
    <i t="default">
      <x v="44"/>
    </i>
    <i>
      <x v="45"/>
      <x v="1"/>
      <x v="1"/>
      <x v="26"/>
    </i>
    <i r="2">
      <x v="17"/>
      <x v="17"/>
    </i>
    <i r="2">
      <x v="18"/>
      <x v="42"/>
    </i>
    <i r="2">
      <x v="19"/>
      <x v="43"/>
    </i>
    <i r="2">
      <x v="20"/>
      <x v="27"/>
    </i>
    <i r="2">
      <x v="21"/>
      <x v="28"/>
    </i>
    <i r="2">
      <x v="22"/>
      <x v="44"/>
    </i>
    <i r="2">
      <x v="23"/>
      <x v="29"/>
    </i>
    <i r="2">
      <x v="24"/>
      <x v="30"/>
    </i>
    <i r="2">
      <x v="25"/>
      <x v="31"/>
    </i>
    <i r="2">
      <x v="26"/>
      <x v="32"/>
    </i>
    <i r="2">
      <x v="27"/>
      <x v="46"/>
    </i>
    <i r="2">
      <x v="28"/>
      <x v="40"/>
    </i>
    <i r="2">
      <x v="29"/>
      <x v="41"/>
    </i>
    <i r="2">
      <x v="30"/>
      <x v="33"/>
    </i>
    <i r="2">
      <x v="31"/>
      <x v="36"/>
    </i>
    <i t="default" r="1">
      <x v="1"/>
    </i>
    <i t="default">
      <x v="45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 消费" fld="10" baseField="0" baseItem="45"/>
    <dataField name=" 展现量" fld="11" baseField="0" baseItem="45"/>
    <dataField name=" 点击量" fld="12" baseField="0" baseItem="45"/>
    <dataField name="  点击率" fld="34" baseField="0" baseItem="45"/>
    <dataField name=" 点击成本" fld="35" baseField="0" baseItem="45"/>
    <dataField name=" 千展费用" fld="36" baseField="0" baseItem="45"/>
    <dataField name=" 点赞" fld="16" baseField="0" baseItem="45"/>
    <dataField name=" 评论" fld="17" baseField="0" baseItem="45"/>
    <dataField name=" 收藏" fld="18" baseField="0" baseItem="45"/>
    <dataField name=" 关注" fld="19" baseField="0" baseItem="45"/>
    <dataField name=" 分享" fld="20" baseField="0" baseItem="45"/>
    <dataField name=" 互动量" fld="21" baseField="0" baseItem="45"/>
    <dataField name=" 互动成本" fld="39" baseField="0" baseItem="45"/>
    <dataField name="私信人数" fld="27" baseField="0" baseItem="45"/>
    <dataField name=" 私信成本" fld="37" baseField="0" baseItem="45"/>
    <dataField name="开口数" fld="30" baseField="0" baseItem="45"/>
    <dataField name=" 开口成本" fld="38" baseField="0" baseItem="45"/>
    <dataField name=" 私信率" fld="40" baseField="0" baseItem="45"/>
  </dataFields>
  <formats count="107">
    <format dxfId="20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1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1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1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4">
      <pivotArea type="all" dataOnly="0" outline="0" fieldPosition="0"/>
    </format>
    <format dxfId="225">
      <pivotArea type="all" dataOnly="0" outline="0" fieldPosition="0"/>
    </format>
    <format dxfId="226">
      <pivotArea type="all" dataOnly="0" outline="0" fieldPosition="0"/>
    </format>
    <format dxfId="227">
      <pivotArea type="all" dataOnly="0" outline="0" fieldPosition="0"/>
    </format>
    <format dxfId="228">
      <pivotArea type="all" dataOnly="0" outline="0" fieldPosition="0"/>
    </format>
    <format dxfId="22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5">
      <pivotArea field="0" type="button" dataOnly="0" labelOnly="1" outline="0" fieldPosition="0"/>
    </format>
    <format dxfId="246">
      <pivotArea dataOnly="0" labelOnly="1" fieldPosition="0">
        <references count="1">
          <reference field="4294967294" count="1">
            <x v="0"/>
          </reference>
        </references>
      </pivotArea>
    </format>
    <format dxfId="247">
      <pivotArea dataOnly="0" labelOnly="1" fieldPosition="0">
        <references count="1">
          <reference field="4294967294" count="1">
            <x v="1"/>
          </reference>
        </references>
      </pivotArea>
    </format>
    <format dxfId="248">
      <pivotArea dataOnly="0" labelOnly="1" fieldPosition="0">
        <references count="1">
          <reference field="4294967294" count="1">
            <x v="2"/>
          </reference>
        </references>
      </pivotArea>
    </format>
    <format dxfId="249">
      <pivotArea dataOnly="0" labelOnly="1" fieldPosition="0">
        <references count="1">
          <reference field="4294967294" count="1">
            <x v="3"/>
          </reference>
        </references>
      </pivotArea>
    </format>
    <format dxfId="250">
      <pivotArea dataOnly="0" labelOnly="1" fieldPosition="0">
        <references count="1">
          <reference field="4294967294" count="1">
            <x v="4"/>
          </reference>
        </references>
      </pivotArea>
    </format>
    <format dxfId="251">
      <pivotArea dataOnly="0" labelOnly="1" fieldPosition="0">
        <references count="1">
          <reference field="4294967294" count="1">
            <x v="5"/>
          </reference>
        </references>
      </pivotArea>
    </format>
    <format dxfId="252">
      <pivotArea dataOnly="0" labelOnly="1" fieldPosition="0">
        <references count="1">
          <reference field="4294967294" count="1">
            <x v="6"/>
          </reference>
        </references>
      </pivotArea>
    </format>
    <format dxfId="253">
      <pivotArea dataOnly="0" labelOnly="1" fieldPosition="0">
        <references count="1">
          <reference field="4294967294" count="1">
            <x v="7"/>
          </reference>
        </references>
      </pivotArea>
    </format>
    <format dxfId="254">
      <pivotArea dataOnly="0" labelOnly="1" fieldPosition="0">
        <references count="1">
          <reference field="4294967294" count="1">
            <x v="8"/>
          </reference>
        </references>
      </pivotArea>
    </format>
    <format dxfId="255">
      <pivotArea dataOnly="0" labelOnly="1" fieldPosition="0">
        <references count="1">
          <reference field="4294967294" count="1">
            <x v="9"/>
          </reference>
        </references>
      </pivotArea>
    </format>
    <format dxfId="256">
      <pivotArea dataOnly="0" labelOnly="1" fieldPosition="0">
        <references count="1">
          <reference field="4294967294" count="1">
            <x v="10"/>
          </reference>
        </references>
      </pivotArea>
    </format>
    <format dxfId="257">
      <pivotArea dataOnly="0" labelOnly="1" fieldPosition="0">
        <references count="1">
          <reference field="4294967294" count="1">
            <x v="11"/>
          </reference>
        </references>
      </pivotArea>
    </format>
    <format dxfId="258">
      <pivotArea dataOnly="0" labelOnly="1" fieldPosition="0">
        <references count="1">
          <reference field="4294967294" count="1">
            <x v="12"/>
          </reference>
        </references>
      </pivotArea>
    </format>
    <format dxfId="259">
      <pivotArea dataOnly="0" labelOnly="1" fieldPosition="0">
        <references count="1">
          <reference field="4294967294" count="1">
            <x v="13"/>
          </reference>
        </references>
      </pivotArea>
    </format>
    <format dxfId="260">
      <pivotArea dataOnly="0" labelOnly="1" fieldPosition="0">
        <references count="1">
          <reference field="4294967294" count="1">
            <x v="14"/>
          </reference>
        </references>
      </pivotArea>
    </format>
    <format dxfId="261">
      <pivotArea dataOnly="0" labelOnly="1" fieldPosition="0">
        <references count="1">
          <reference field="4294967294" count="1">
            <x v="15"/>
          </reference>
        </references>
      </pivotArea>
    </format>
    <format dxfId="262">
      <pivotArea dataOnly="0" labelOnly="1" fieldPosition="0">
        <references count="1">
          <reference field="4294967294" count="1">
            <x v="16"/>
          </reference>
        </references>
      </pivotArea>
    </format>
    <format dxfId="263">
      <pivotArea dataOnly="0" labelOnly="1" grandRow="1" fieldPosition="0"/>
    </format>
    <format dxfId="264">
      <pivotArea grandRow="1" collapsedLevelsAreSubtotals="1" fieldPosition="0"/>
    </format>
    <format dxfId="265">
      <pivotArea dataOnly="0" labelOnly="1" fieldPosition="0">
        <references count="1">
          <reference field="4294967294" count="1">
            <x v="3"/>
          </reference>
        </references>
      </pivotArea>
    </format>
    <format dxfId="26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67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6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6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70">
      <pivotArea dataOnly="0" labelOnly="1" grandRow="1" fieldPosition="0"/>
    </format>
    <format dxfId="271">
      <pivotArea grandRow="1" collapsedLevelsAreSubtotals="1" fieldPosition="0"/>
    </format>
    <format dxfId="272">
      <pivotArea dataOnly="0" labelOnly="1" grandRow="1" fieldPosition="0"/>
    </format>
    <format dxfId="273">
      <pivotArea grandRow="1" collapsedLevelsAreSubtotals="1" fieldPosition="0"/>
    </format>
    <format dxfId="274">
      <pivotArea dataOnly="0" labelOnly="1" fieldPosition="0">
        <references count="1">
          <reference field="0" count="1">
            <x v="0"/>
          </reference>
        </references>
      </pivotArea>
    </format>
    <format dxfId="275">
      <pivotArea collapsedLevelsAreSubtotals="1" fieldPosition="0">
        <references count="1">
          <reference field="0" count="1" selected="0">
            <x v="0"/>
          </reference>
        </references>
      </pivotArea>
    </format>
    <format dxfId="276">
      <pivotArea dataOnly="0" labelOnly="1" fieldPosition="0">
        <references count="1">
          <reference field="4294967294" count="1">
            <x v="3"/>
          </reference>
        </references>
      </pivotArea>
    </format>
    <format dxfId="27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78">
      <pivotArea dataOnly="0" labelOnly="1" grandRow="1" fieldPosition="0"/>
    </format>
    <format dxfId="279">
      <pivotArea grandRow="1" collapsedLevelsAreSubtotals="1" fieldPosition="0"/>
    </format>
    <format dxfId="280">
      <pivotArea type="all" dataOnly="0" outline="0" fieldPosition="0"/>
    </format>
    <format dxfId="281">
      <pivotArea field="0" type="button" dataOnly="0" labelOnly="1" outline="0" fieldPosition="0"/>
    </format>
    <format dxfId="282">
      <pivotArea dataOnly="0" labelOnly="1" fieldPosition="0">
        <references count="1">
          <reference field="4294967294" count="1">
            <x v="0"/>
          </reference>
        </references>
      </pivotArea>
    </format>
    <format dxfId="283">
      <pivotArea dataOnly="0" labelOnly="1" fieldPosition="0">
        <references count="1">
          <reference field="4294967294" count="1">
            <x v="1"/>
          </reference>
        </references>
      </pivotArea>
    </format>
    <format dxfId="284">
      <pivotArea dataOnly="0" labelOnly="1" fieldPosition="0">
        <references count="1">
          <reference field="4294967294" count="1">
            <x v="2"/>
          </reference>
        </references>
      </pivotArea>
    </format>
    <format dxfId="285">
      <pivotArea dataOnly="0" labelOnly="1" fieldPosition="0">
        <references count="1">
          <reference field="4294967294" count="1">
            <x v="3"/>
          </reference>
        </references>
      </pivotArea>
    </format>
    <format dxfId="286">
      <pivotArea dataOnly="0" labelOnly="1" fieldPosition="0">
        <references count="1">
          <reference field="4294967294" count="1">
            <x v="4"/>
          </reference>
        </references>
      </pivotArea>
    </format>
    <format dxfId="287">
      <pivotArea dataOnly="0" labelOnly="1" fieldPosition="0">
        <references count="1">
          <reference field="4294967294" count="1">
            <x v="5"/>
          </reference>
        </references>
      </pivotArea>
    </format>
    <format dxfId="288">
      <pivotArea dataOnly="0" labelOnly="1" fieldPosition="0">
        <references count="1">
          <reference field="4294967294" count="1">
            <x v="6"/>
          </reference>
        </references>
      </pivotArea>
    </format>
    <format dxfId="289">
      <pivotArea dataOnly="0" labelOnly="1" fieldPosition="0">
        <references count="1">
          <reference field="4294967294" count="1">
            <x v="7"/>
          </reference>
        </references>
      </pivotArea>
    </format>
    <format dxfId="290">
      <pivotArea dataOnly="0" labelOnly="1" fieldPosition="0">
        <references count="1">
          <reference field="4294967294" count="1">
            <x v="8"/>
          </reference>
        </references>
      </pivotArea>
    </format>
    <format dxfId="291">
      <pivotArea dataOnly="0" labelOnly="1" fieldPosition="0">
        <references count="1">
          <reference field="4294967294" count="1">
            <x v="9"/>
          </reference>
        </references>
      </pivotArea>
    </format>
    <format dxfId="292">
      <pivotArea dataOnly="0" labelOnly="1" fieldPosition="0">
        <references count="1">
          <reference field="4294967294" count="1">
            <x v="10"/>
          </reference>
        </references>
      </pivotArea>
    </format>
    <format dxfId="293">
      <pivotArea dataOnly="0" labelOnly="1" fieldPosition="0">
        <references count="1">
          <reference field="4294967294" count="1">
            <x v="11"/>
          </reference>
        </references>
      </pivotArea>
    </format>
    <format dxfId="294">
      <pivotArea dataOnly="0" labelOnly="1" fieldPosition="0">
        <references count="1">
          <reference field="4294967294" count="1">
            <x v="12"/>
          </reference>
        </references>
      </pivotArea>
    </format>
    <format dxfId="295">
      <pivotArea dataOnly="0" labelOnly="1" fieldPosition="0">
        <references count="1">
          <reference field="4294967294" count="1">
            <x v="13"/>
          </reference>
        </references>
      </pivotArea>
    </format>
    <format dxfId="296">
      <pivotArea dataOnly="0" labelOnly="1" fieldPosition="0">
        <references count="1">
          <reference field="4294967294" count="1">
            <x v="14"/>
          </reference>
        </references>
      </pivotArea>
    </format>
    <format dxfId="297">
      <pivotArea dataOnly="0" labelOnly="1" fieldPosition="0">
        <references count="1">
          <reference field="4294967294" count="1">
            <x v="15"/>
          </reference>
        </references>
      </pivotArea>
    </format>
    <format dxfId="298">
      <pivotArea dataOnly="0" labelOnly="1" fieldPosition="0">
        <references count="1">
          <reference field="4294967294" count="1">
            <x v="16"/>
          </reference>
        </references>
      </pivotArea>
    </format>
    <format dxfId="299">
      <pivotArea dataOnly="0" labelOnly="1" fieldPosition="0">
        <references count="1">
          <reference field="4294967294" count="1">
            <x v="3"/>
          </reference>
        </references>
      </pivotArea>
    </format>
    <format dxfId="30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01">
      <pivotArea dataOnly="0" labelOnly="1" fieldPosition="0">
        <references count="1">
          <reference field="4294967294" count="1">
            <x v="7"/>
          </reference>
        </references>
      </pivotArea>
    </format>
    <format dxfId="30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03">
      <pivotArea dataOnly="0" labelOnly="1" fieldPosition="0">
        <references count="1">
          <reference field="4294967294" count="1">
            <x v="14"/>
          </reference>
        </references>
      </pivotArea>
    </format>
    <format dxfId="30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05">
      <pivotArea dataOnly="0" labelOnly="1" fieldPosition="0">
        <references count="1">
          <reference field="4294967294" count="1">
            <x v="16"/>
          </reference>
        </references>
      </pivotArea>
    </format>
    <format dxfId="30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07">
      <pivotArea field="33" type="button" dataOnly="0" labelOnly="1" outline="0" fieldPosition="0"/>
    </format>
    <format dxfId="308">
      <pivotArea field="7" type="button" dataOnly="0" labelOnly="1" outline="0" fieldPosition="0"/>
    </format>
    <format dxfId="309">
      <pivotArea field="3" type="button" dataOnly="0" labelOnly="1" outline="0" fieldPosition="0"/>
    </format>
    <format dxfId="310">
      <pivotArea dataOnly="0" labelOnly="1" fieldPosition="0">
        <references count="1">
          <reference field="4294967294" count="1">
            <x v="17"/>
          </reference>
        </references>
      </pivotArea>
    </format>
    <format dxfId="311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312">
      <pivotArea dataOnly="0" labelOnly="1" fieldPosition="0">
        <references count="1">
          <reference field="4294967294" count="1">
            <x v="17"/>
          </reference>
        </references>
      </pivotArea>
    </format>
    <format dxfId="313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314">
      <pivotArea dataOnly="0" labelOnly="1" fieldPosition="0">
        <references count="1">
          <reference field="4294967294" count="1">
            <x v="17"/>
          </reference>
        </references>
      </pivotArea>
    </format>
    <format dxfId="315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3:U22" firstHeaderRow="0" firstDataRow="1" firstDataCol="3" rowPageCount="1" colPageCount="1"/>
  <pivotFields count="41">
    <pivotField axis="axisPage" compact="0" sortType="ascending" outline="0" subtotalTop="0" multipleItemSelectionAllowed="1" numFmtId="14" showAll="0">
      <items count="4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t="default"/>
      </items>
    </pivotField>
    <pivotField compact="0" outline="0" subtotalTop="0" showAll="0">
      <items count="42">
        <item x="40"/>
        <item x="0"/>
        <item x="13"/>
        <item x="15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outline="0" subtotalTop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compact="0" outline="0" subtotalTop="0" showAll="0">
      <items count="4">
        <item m="1" x="2"/>
        <item x="0"/>
        <item x="1"/>
        <item t="default"/>
      </items>
    </pivotField>
    <pivotField axis="axisRow" compact="0" defaultSubtotal="0" outline="0" subtotalTop="0" showAll="0">
      <items count="44">
        <item x="28"/>
        <item x="0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/>
    <pivotField dataField="1" compact="0" outline="0" subtotalTop="0" showAll="0">
      <items count="664">
        <item x="662"/>
        <item x="7"/>
        <item x="0"/>
        <item x="218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t="default"/>
      </items>
    </pivotField>
    <pivotField dataField="1" compact="0" outline="0" subtotalTop="0" showAll="0">
      <items count="623">
        <item x="621"/>
        <item x="0"/>
        <item x="59"/>
        <item x="284"/>
        <item x="302"/>
        <item x="182"/>
        <item x="294"/>
        <item x="181"/>
        <item x="158"/>
        <item x="62"/>
        <item x="45"/>
        <item x="272"/>
        <item x="222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t="default"/>
      </items>
    </pivotField>
    <pivotField dataField="1" compact="0" outline="0" subtotalTop="0" showAll="0">
      <items count="286">
        <item x="96"/>
        <item x="82"/>
        <item x="91"/>
        <item x="27"/>
        <item x="129"/>
        <item x="8"/>
        <item x="130"/>
        <item x="284"/>
        <item x="174"/>
        <item x="118"/>
        <item x="113"/>
        <item x="6"/>
        <item x="22"/>
        <item x="21"/>
        <item x="104"/>
        <item x="93"/>
        <item x="125"/>
        <item x="152"/>
        <item x="120"/>
        <item x="49"/>
        <item x="68"/>
        <item x="32"/>
        <item x="16"/>
        <item x="92"/>
        <item x="44"/>
        <item x="165"/>
        <item x="89"/>
        <item x="74"/>
        <item x="23"/>
        <item x="26"/>
        <item x="100"/>
        <item x="106"/>
        <item x="133"/>
        <item x="153"/>
        <item x="59"/>
        <item x="127"/>
        <item x="137"/>
        <item x="0"/>
        <item x="175"/>
        <item x="110"/>
        <item x="131"/>
        <item x="75"/>
        <item x="151"/>
        <item x="155"/>
        <item x="190"/>
        <item x="135"/>
        <item x="116"/>
        <item x="78"/>
        <item x="188"/>
        <item x="15"/>
        <item x="63"/>
        <item x="111"/>
        <item x="159"/>
        <item x="11"/>
        <item x="177"/>
        <item x="77"/>
        <item x="38"/>
        <item x="181"/>
        <item x="55"/>
        <item x="172"/>
        <item x="105"/>
        <item x="186"/>
        <item x="80"/>
        <item x="167"/>
        <item x="182"/>
        <item x="90"/>
        <item x="173"/>
        <item x="108"/>
        <item x="184"/>
        <item x="35"/>
        <item x="83"/>
        <item x="115"/>
        <item x="88"/>
        <item x="136"/>
        <item x="179"/>
        <item x="56"/>
        <item x="157"/>
        <item x="149"/>
        <item x="30"/>
        <item x="36"/>
        <item x="97"/>
        <item x="69"/>
        <item x="138"/>
        <item x="94"/>
        <item x="180"/>
        <item x="64"/>
        <item x="189"/>
        <item x="147"/>
        <item x="81"/>
        <item x="117"/>
        <item x="171"/>
        <item x="1"/>
        <item x="2"/>
        <item x="3"/>
        <item x="4"/>
        <item x="5"/>
        <item x="7"/>
        <item x="9"/>
        <item x="10"/>
        <item x="12"/>
        <item x="13"/>
        <item x="14"/>
        <item x="17"/>
        <item x="18"/>
        <item x="19"/>
        <item x="20"/>
        <item x="24"/>
        <item x="25"/>
        <item x="28"/>
        <item x="29"/>
        <item x="31"/>
        <item x="33"/>
        <item x="34"/>
        <item x="37"/>
        <item x="39"/>
        <item x="40"/>
        <item x="41"/>
        <item x="42"/>
        <item x="43"/>
        <item x="45"/>
        <item x="46"/>
        <item x="47"/>
        <item x="48"/>
        <item x="50"/>
        <item x="51"/>
        <item x="52"/>
        <item x="53"/>
        <item x="54"/>
        <item x="57"/>
        <item x="58"/>
        <item x="60"/>
        <item x="61"/>
        <item x="62"/>
        <item x="65"/>
        <item x="66"/>
        <item x="67"/>
        <item x="70"/>
        <item x="71"/>
        <item x="72"/>
        <item x="73"/>
        <item x="76"/>
        <item x="79"/>
        <item x="84"/>
        <item x="85"/>
        <item x="86"/>
        <item x="87"/>
        <item x="95"/>
        <item x="98"/>
        <item x="99"/>
        <item x="101"/>
        <item x="102"/>
        <item x="103"/>
        <item x="107"/>
        <item x="109"/>
        <item x="112"/>
        <item x="114"/>
        <item x="119"/>
        <item x="121"/>
        <item x="122"/>
        <item x="123"/>
        <item x="124"/>
        <item x="126"/>
        <item x="128"/>
        <item x="132"/>
        <item x="134"/>
        <item x="139"/>
        <item x="140"/>
        <item x="141"/>
        <item x="142"/>
        <item x="143"/>
        <item x="144"/>
        <item x="145"/>
        <item x="146"/>
        <item x="148"/>
        <item x="150"/>
        <item x="154"/>
        <item x="156"/>
        <item x="158"/>
        <item x="160"/>
        <item x="161"/>
        <item x="162"/>
        <item x="163"/>
        <item x="164"/>
        <item x="166"/>
        <item x="168"/>
        <item x="169"/>
        <item x="170"/>
        <item x="176"/>
        <item x="178"/>
        <item x="183"/>
        <item x="185"/>
        <item x="18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outline="0" subtotalTop="0" numFmtId="10" showAll="0">
      <items count="411">
        <item x="409"/>
        <item x="1"/>
        <item x="7"/>
        <item x="0"/>
        <item x="234"/>
        <item x="66"/>
        <item x="243"/>
        <item x="226"/>
        <item x="165"/>
        <item x="101"/>
        <item x="170"/>
        <item x="118"/>
        <item x="98"/>
        <item x="227"/>
        <item x="18"/>
        <item x="109"/>
        <item x="90"/>
        <item x="181"/>
        <item x="142"/>
        <item x="58"/>
        <item x="137"/>
        <item x="91"/>
        <item x="122"/>
        <item x="159"/>
        <item x="250"/>
        <item x="206"/>
        <item x="99"/>
        <item x="155"/>
        <item x="252"/>
        <item x="244"/>
        <item x="126"/>
        <item x="5"/>
        <item x="100"/>
        <item x="208"/>
        <item x="229"/>
        <item x="190"/>
        <item x="158"/>
        <item x="113"/>
        <item x="21"/>
        <item x="246"/>
        <item x="184"/>
        <item x="167"/>
        <item x="242"/>
        <item x="85"/>
        <item x="69"/>
        <item x="94"/>
        <item x="108"/>
        <item x="111"/>
        <item x="128"/>
        <item x="64"/>
        <item x="241"/>
        <item x="80"/>
        <item x="166"/>
        <item x="222"/>
        <item x="213"/>
        <item x="50"/>
        <item x="179"/>
        <item x="44"/>
        <item x="129"/>
        <item x="6"/>
        <item x="259"/>
        <item x="151"/>
        <item x="104"/>
        <item x="149"/>
        <item x="48"/>
        <item x="106"/>
        <item x="205"/>
        <item x="146"/>
        <item x="61"/>
        <item x="210"/>
        <item x="174"/>
        <item x="102"/>
        <item x="223"/>
        <item x="157"/>
        <item x="86"/>
        <item x="39"/>
        <item x="238"/>
        <item x="207"/>
        <item x="77"/>
        <item x="185"/>
        <item x="31"/>
        <item x="171"/>
        <item x="199"/>
        <item x="202"/>
        <item x="62"/>
        <item x="164"/>
        <item x="72"/>
        <item x="2"/>
        <item x="3"/>
        <item x="4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9"/>
        <item x="51"/>
        <item x="52"/>
        <item x="53"/>
        <item x="54"/>
        <item x="55"/>
        <item x="56"/>
        <item x="57"/>
        <item x="59"/>
        <item x="60"/>
        <item x="63"/>
        <item x="65"/>
        <item x="67"/>
        <item x="68"/>
        <item x="70"/>
        <item x="71"/>
        <item x="73"/>
        <item x="74"/>
        <item x="75"/>
        <item x="76"/>
        <item x="78"/>
        <item x="79"/>
        <item x="81"/>
        <item x="82"/>
        <item x="83"/>
        <item x="84"/>
        <item x="87"/>
        <item x="88"/>
        <item x="89"/>
        <item x="92"/>
        <item x="93"/>
        <item x="95"/>
        <item x="96"/>
        <item x="97"/>
        <item x="103"/>
        <item x="105"/>
        <item x="107"/>
        <item x="110"/>
        <item x="112"/>
        <item x="114"/>
        <item x="115"/>
        <item x="116"/>
        <item x="117"/>
        <item x="119"/>
        <item x="120"/>
        <item x="121"/>
        <item x="123"/>
        <item x="124"/>
        <item x="125"/>
        <item x="127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7"/>
        <item x="148"/>
        <item x="150"/>
        <item x="152"/>
        <item x="153"/>
        <item x="154"/>
        <item x="156"/>
        <item x="160"/>
        <item x="161"/>
        <item x="162"/>
        <item x="163"/>
        <item x="168"/>
        <item x="169"/>
        <item x="172"/>
        <item x="173"/>
        <item x="175"/>
        <item x="176"/>
        <item x="177"/>
        <item x="178"/>
        <item x="180"/>
        <item x="182"/>
        <item x="183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9"/>
        <item x="211"/>
        <item x="212"/>
        <item x="214"/>
        <item x="215"/>
        <item x="216"/>
        <item x="217"/>
        <item x="218"/>
        <item x="219"/>
        <item x="220"/>
        <item x="221"/>
        <item x="224"/>
        <item x="225"/>
        <item x="228"/>
        <item x="230"/>
        <item x="231"/>
        <item x="232"/>
        <item x="233"/>
        <item x="235"/>
        <item x="236"/>
        <item x="237"/>
        <item x="239"/>
        <item x="240"/>
        <item x="245"/>
        <item x="247"/>
        <item x="248"/>
        <item x="249"/>
        <item x="251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compact="0" outline="0" subtotalTop="0" showAll="0">
      <items count="103">
        <item x="1"/>
        <item x="81"/>
        <item x="55"/>
        <item x="101"/>
        <item x="39"/>
        <item x="82"/>
        <item x="36"/>
        <item x="71"/>
        <item x="60"/>
        <item x="54"/>
        <item x="79"/>
        <item x="7"/>
        <item x="40"/>
        <item x="49"/>
        <item x="59"/>
        <item x="44"/>
        <item x="48"/>
        <item x="24"/>
        <item x="70"/>
        <item x="18"/>
        <item x="42"/>
        <item x="29"/>
        <item x="63"/>
        <item x="43"/>
        <item x="52"/>
        <item x="58"/>
        <item x="31"/>
        <item x="67"/>
        <item x="6"/>
        <item x="32"/>
        <item x="17"/>
        <item x="35"/>
        <item x="9"/>
        <item x="22"/>
        <item x="15"/>
        <item x="45"/>
        <item x="11"/>
        <item x="47"/>
        <item x="0"/>
        <item x="41"/>
        <item x="33"/>
        <item x="25"/>
        <item x="51"/>
        <item x="46"/>
        <item x="61"/>
        <item x="26"/>
        <item x="65"/>
        <item x="62"/>
        <item x="19"/>
        <item x="2"/>
        <item x="78"/>
        <item x="83"/>
        <item x="23"/>
        <item x="72"/>
        <item x="30"/>
        <item x="57"/>
        <item x="73"/>
        <item x="12"/>
        <item x="53"/>
        <item x="38"/>
        <item x="14"/>
        <item x="10"/>
        <item x="84"/>
        <item x="34"/>
        <item x="28"/>
        <item x="20"/>
        <item x="27"/>
        <item x="21"/>
        <item x="3"/>
        <item x="4"/>
        <item x="5"/>
        <item x="8"/>
        <item x="13"/>
        <item x="16"/>
        <item x="37"/>
        <item x="50"/>
        <item x="56"/>
        <item x="64"/>
        <item x="66"/>
        <item x="68"/>
        <item x="69"/>
        <item x="74"/>
        <item x="75"/>
        <item x="76"/>
        <item x="77"/>
        <item x="80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outline="0" subtotalTop="0" showAll="0">
      <items count="629">
        <item x="627"/>
        <item x="7"/>
        <item x="245"/>
        <item x="0"/>
        <item x="40"/>
        <item x="326"/>
        <item x="137"/>
        <item x="283"/>
        <item x="268"/>
        <item x="156"/>
        <item x="178"/>
        <item x="229"/>
        <item x="263"/>
        <item x="235"/>
        <item x="128"/>
        <item x="54"/>
        <item x="322"/>
        <item x="292"/>
        <item x="242"/>
        <item x="209"/>
        <item x="315"/>
        <item x="277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6"/>
        <item x="317"/>
        <item x="318"/>
        <item x="319"/>
        <item x="320"/>
        <item x="321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dataField="1" compact="0" outline="0" subtotalTop="0" showAll="0">
      <items count="11">
        <item x="4"/>
        <item x="0"/>
        <item x="1"/>
        <item x="5"/>
        <item x="2"/>
        <item x="6"/>
        <item x="9"/>
        <item x="3"/>
        <item x="7"/>
        <item x="8"/>
        <item t="default"/>
      </items>
    </pivotField>
    <pivotField dataField="1" compact="0" outline="0" subtotalTop="0" showAll="0">
      <items count="10">
        <item x="1"/>
        <item x="3"/>
        <item x="0"/>
        <item x="2"/>
        <item x="8"/>
        <item x="4"/>
        <item x="5"/>
        <item x="6"/>
        <item x="7"/>
        <item t="default"/>
      </items>
    </pivotField>
    <pivotField dataField="1" compact="0" outline="0" subtotalTop="0" showAll="0">
      <items count="7">
        <item x="0"/>
        <item x="1"/>
        <item x="2"/>
        <item x="3"/>
        <item x="5"/>
        <item x="4"/>
        <item t="default"/>
      </items>
    </pivotField>
    <pivotField dataField="1" compact="0" outline="0" subtotalTop="0" showAll="0">
      <items count="9">
        <item x="0"/>
        <item x="4"/>
        <item x="2"/>
        <item x="7"/>
        <item x="3"/>
        <item x="1"/>
        <item x="6"/>
        <item x="5"/>
        <item t="default"/>
      </items>
    </pivotField>
    <pivotField dataField="1" compact="0" outline="0" subtotalTop="0" showAll="0">
      <items count="5">
        <item x="1"/>
        <item x="0"/>
        <item x="2"/>
        <item x="3"/>
        <item t="default"/>
      </items>
    </pivotField>
    <pivotField dataField="1" compact="0" outline="0" subtotalTop="0" showAll="0">
      <items count="20">
        <item x="5"/>
        <item x="1"/>
        <item x="7"/>
        <item x="4"/>
        <item x="10"/>
        <item x="8"/>
        <item x="0"/>
        <item x="13"/>
        <item x="3"/>
        <item x="14"/>
        <item x="2"/>
        <item x="18"/>
        <item x="11"/>
        <item x="15"/>
        <item x="9"/>
        <item x="6"/>
        <item x="12"/>
        <item x="16"/>
        <item x="17"/>
        <item t="default"/>
      </items>
    </pivotField>
    <pivotField compact="0" outline="0" subtotalTop="0" showAll="0">
      <items count="458">
        <item x="1"/>
        <item x="456"/>
        <item x="0"/>
        <item x="108"/>
        <item x="118"/>
        <item x="10"/>
        <item x="178"/>
        <item x="172"/>
        <item x="160"/>
        <item x="209"/>
        <item x="1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compact="0" outline="0" subtotalTop="0" showAll="0">
      <items count="20">
        <item x="8"/>
        <item x="1"/>
        <item x="4"/>
        <item x="2"/>
        <item x="0"/>
        <item x="15"/>
        <item x="7"/>
        <item x="12"/>
        <item x="18"/>
        <item x="10"/>
        <item x="6"/>
        <item x="11"/>
        <item x="9"/>
        <item x="5"/>
        <item x="17"/>
        <item x="3"/>
        <item x="13"/>
        <item x="14"/>
        <item x="16"/>
        <item t="default"/>
      </items>
    </pivotField>
    <pivotField compact="0" outline="0" subtotalTop="0" numFmtId="10" showAll="0">
      <items count="241">
        <item x="1"/>
        <item x="2"/>
        <item x="239"/>
        <item x="75"/>
        <item x="54"/>
        <item x="81"/>
        <item x="102"/>
        <item x="100"/>
        <item x="76"/>
        <item x="69"/>
        <item x="135"/>
        <item x="24"/>
        <item x="42"/>
        <item x="82"/>
        <item x="122"/>
        <item x="78"/>
        <item x="9"/>
        <item x="91"/>
        <item x="39"/>
        <item x="47"/>
        <item x="85"/>
        <item x="77"/>
        <item x="80"/>
        <item x="6"/>
        <item x="84"/>
        <item x="0"/>
        <item x="107"/>
        <item x="86"/>
        <item x="132"/>
        <item x="43"/>
        <item x="115"/>
        <item x="65"/>
        <item x="97"/>
        <item x="18"/>
        <item x="46"/>
        <item x="104"/>
        <item x="41"/>
        <item x="19"/>
        <item x="79"/>
        <item x="71"/>
        <item x="73"/>
        <item x="118"/>
        <item x="40"/>
        <item x="44"/>
        <item x="126"/>
        <item x="127"/>
        <item x="28"/>
        <item x="74"/>
        <item x="119"/>
        <item x="105"/>
        <item x="111"/>
        <item x="16"/>
        <item x="93"/>
        <item x="3"/>
        <item x="4"/>
        <item x="5"/>
        <item x="7"/>
        <item x="8"/>
        <item x="10"/>
        <item x="11"/>
        <item x="12"/>
        <item x="13"/>
        <item x="14"/>
        <item x="15"/>
        <item x="17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45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70"/>
        <item x="72"/>
        <item x="83"/>
        <item x="87"/>
        <item x="88"/>
        <item x="89"/>
        <item x="90"/>
        <item x="92"/>
        <item x="94"/>
        <item x="95"/>
        <item x="96"/>
        <item x="98"/>
        <item x="99"/>
        <item x="101"/>
        <item x="103"/>
        <item x="106"/>
        <item x="108"/>
        <item x="109"/>
        <item x="110"/>
        <item x="112"/>
        <item x="113"/>
        <item x="114"/>
        <item x="116"/>
        <item x="117"/>
        <item x="120"/>
        <item x="121"/>
        <item x="123"/>
        <item x="124"/>
        <item x="125"/>
        <item x="128"/>
        <item x="129"/>
        <item x="130"/>
        <item x="131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outline="0" subtotalTop="0" showAll="0">
      <items count="12">
        <item x="2"/>
        <item x="1"/>
        <item x="0"/>
        <item x="5"/>
        <item x="3"/>
        <item x="10"/>
        <item x="4"/>
        <item x="6"/>
        <item x="7"/>
        <item x="8"/>
        <item x="9"/>
        <item t="default"/>
      </items>
    </pivotField>
    <pivotField compact="0" outline="0" subtotalTop="0" showAll="0">
      <items count="13">
        <item x="1"/>
        <item x="0"/>
        <item x="11"/>
        <item x="2"/>
        <item x="5"/>
        <item x="3"/>
        <item x="6"/>
        <item x="4"/>
        <item x="8"/>
        <item x="7"/>
        <item x="9"/>
        <item x="10"/>
        <item t="default"/>
      </items>
    </pivotField>
    <pivotField dataField="1" compact="0" outline="0" subtotalTop="0" showAll="0">
      <items count="18">
        <item x="2"/>
        <item x="1"/>
        <item x="7"/>
        <item x="4"/>
        <item x="9"/>
        <item x="11"/>
        <item x="0"/>
        <item x="16"/>
        <item x="6"/>
        <item x="8"/>
        <item x="10"/>
        <item x="5"/>
        <item x="12"/>
        <item x="3"/>
        <item x="15"/>
        <item x="13"/>
        <item x="14"/>
        <item t="default"/>
      </items>
    </pivotField>
    <pivotField compact="0" outline="0" subtotalTop="0" showAll="0">
      <items count="35">
        <item x="8"/>
        <item x="1"/>
        <item x="15"/>
        <item x="4"/>
        <item x="12"/>
        <item x="7"/>
        <item x="2"/>
        <item x="6"/>
        <item x="21"/>
        <item x="22"/>
        <item x="33"/>
        <item x="29"/>
        <item x="0"/>
        <item x="30"/>
        <item x="23"/>
        <item x="24"/>
        <item x="19"/>
        <item x="10"/>
        <item x="11"/>
        <item x="16"/>
        <item x="13"/>
        <item x="26"/>
        <item x="18"/>
        <item x="5"/>
        <item x="3"/>
        <item x="9"/>
        <item x="14"/>
        <item x="17"/>
        <item x="20"/>
        <item x="25"/>
        <item x="27"/>
        <item x="28"/>
        <item x="31"/>
        <item x="32"/>
        <item t="default"/>
      </items>
    </pivotField>
    <pivotField compact="0" outline="0" subtotalTop="0" showAll="0">
      <items count="19">
        <item x="2"/>
        <item x="1"/>
        <item x="9"/>
        <item x="4"/>
        <item x="7"/>
        <item x="10"/>
        <item x="0"/>
        <item x="8"/>
        <item x="17"/>
        <item x="6"/>
        <item x="15"/>
        <item x="5"/>
        <item x="12"/>
        <item x="3"/>
        <item x="13"/>
        <item x="11"/>
        <item x="14"/>
        <item x="16"/>
        <item t="default"/>
      </items>
    </pivotField>
    <pivotField dataField="1" compact="0" outline="0" subtotalTop="0" showAll="0">
      <items count="11">
        <item x="0"/>
        <item x="1"/>
        <item x="4"/>
        <item x="7"/>
        <item x="2"/>
        <item x="9"/>
        <item x="5"/>
        <item x="3"/>
        <item x="8"/>
        <item x="6"/>
        <item t="default"/>
      </items>
    </pivotField>
    <pivotField compact="0" outline="0" subtotalTop="0" showAll="0">
      <items count="399">
        <item x="1"/>
        <item x="397"/>
        <item x="0"/>
        <item x="151"/>
        <item x="61"/>
        <item x="174"/>
        <item x="38"/>
        <item x="157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compact="0" outline="0" subtotalTop="0" showAll="0">
      <items count="244">
        <item x="1"/>
        <item x="242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axis="axisRow" compact="0" outline="0" subtotalTop="0" showAll="0">
      <items count="53">
        <item x="27"/>
        <item x="1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x="0"/>
        <item x="4"/>
        <item x="5"/>
        <item x="7"/>
        <item x="8"/>
        <item x="9"/>
        <item x="10"/>
        <item x="14"/>
        <item x="16"/>
        <item x="18"/>
        <item x="15"/>
        <item x="17"/>
        <item x="19"/>
        <item x="20"/>
        <item x="12"/>
        <item x="13"/>
        <item x="2"/>
        <item x="3"/>
        <item x="6"/>
        <item x="21"/>
        <item x="11"/>
        <item x="22"/>
        <item x="23"/>
        <item x="24"/>
        <item x="25"/>
        <item x="26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3">
    <field x="3"/>
    <field x="4"/>
    <field x="33"/>
  </rowFields>
  <rowItems count="19">
    <i>
      <x v="1"/>
      <x v="17"/>
      <x v="1"/>
    </i>
    <i r="1">
      <x v="18"/>
      <x v="42"/>
    </i>
    <i r="1">
      <x v="19"/>
      <x v="43"/>
    </i>
    <i r="1">
      <x v="20"/>
      <x v="27"/>
    </i>
    <i r="1">
      <x v="21"/>
      <x v="28"/>
    </i>
    <i r="1">
      <x v="22"/>
      <x v="44"/>
    </i>
    <i r="1">
      <x v="23"/>
      <x v="29"/>
    </i>
    <i r="1">
      <x v="26"/>
      <x v="32"/>
    </i>
    <i r="1">
      <x v="28"/>
      <x v="40"/>
    </i>
    <i r="1">
      <x v="29"/>
      <x v="41"/>
    </i>
    <i r="1">
      <x v="30"/>
      <x v="33"/>
    </i>
    <i r="1">
      <x v="31"/>
      <x v="36"/>
    </i>
    <i r="1">
      <x v="33"/>
      <x v="34"/>
    </i>
    <i r="1">
      <x v="34"/>
      <x v="37"/>
    </i>
    <i r="1">
      <x v="36"/>
      <x v="38"/>
    </i>
    <i r="1">
      <x v="37"/>
      <x v="39"/>
    </i>
    <i r="1">
      <x v="38"/>
      <x v="45"/>
    </i>
    <i t="default">
      <x v="1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1"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31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1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1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1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3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31">
      <pivotArea type="all" dataOnly="0" outline="0" fieldPosition="0"/>
    </format>
    <format dxfId="332">
      <pivotArea type="all" dataOnly="0" outline="0" fieldPosition="0"/>
    </format>
    <format dxfId="333">
      <pivotArea type="all" dataOnly="0" outline="0" fieldPosition="0"/>
    </format>
    <format dxfId="334">
      <pivotArea type="all" dataOnly="0" outline="0" fieldPosition="0"/>
    </format>
    <format dxfId="335">
      <pivotArea type="all" dataOnly="0" outline="0" fieldPosition="0"/>
    </format>
    <format dxfId="33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3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3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3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4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2">
      <pivotArea field="0" type="button" dataOnly="0" labelOnly="1" outline="0" fieldPosition="0"/>
    </format>
    <format dxfId="353">
      <pivotArea dataOnly="0" labelOnly="1" fieldPosition="0">
        <references count="1">
          <reference field="4294967294" count="1">
            <x v="0"/>
          </reference>
        </references>
      </pivotArea>
    </format>
    <format dxfId="354">
      <pivotArea dataOnly="0" labelOnly="1" fieldPosition="0">
        <references count="1">
          <reference field="4294967294" count="1">
            <x v="1"/>
          </reference>
        </references>
      </pivotArea>
    </format>
    <format dxfId="355">
      <pivotArea dataOnly="0" labelOnly="1" fieldPosition="0">
        <references count="1">
          <reference field="4294967294" count="1">
            <x v="2"/>
          </reference>
        </references>
      </pivotArea>
    </format>
    <format dxfId="356">
      <pivotArea dataOnly="0" labelOnly="1" fieldPosition="0">
        <references count="1">
          <reference field="4294967294" count="1">
            <x v="3"/>
          </reference>
        </references>
      </pivotArea>
    </format>
    <format dxfId="357">
      <pivotArea dataOnly="0" labelOnly="1" fieldPosition="0">
        <references count="1">
          <reference field="4294967294" count="1">
            <x v="4"/>
          </reference>
        </references>
      </pivotArea>
    </format>
    <format dxfId="358">
      <pivotArea dataOnly="0" labelOnly="1" fieldPosition="0">
        <references count="1">
          <reference field="4294967294" count="1">
            <x v="5"/>
          </reference>
        </references>
      </pivotArea>
    </format>
    <format dxfId="359">
      <pivotArea dataOnly="0" labelOnly="1" fieldPosition="0">
        <references count="1">
          <reference field="4294967294" count="1">
            <x v="6"/>
          </reference>
        </references>
      </pivotArea>
    </format>
    <format dxfId="360">
      <pivotArea dataOnly="0" labelOnly="1" fieldPosition="0">
        <references count="1">
          <reference field="4294967294" count="1">
            <x v="7"/>
          </reference>
        </references>
      </pivotArea>
    </format>
    <format dxfId="361">
      <pivotArea dataOnly="0" labelOnly="1" fieldPosition="0">
        <references count="1">
          <reference field="4294967294" count="1">
            <x v="8"/>
          </reference>
        </references>
      </pivotArea>
    </format>
    <format dxfId="362">
      <pivotArea dataOnly="0" labelOnly="1" fieldPosition="0">
        <references count="1">
          <reference field="4294967294" count="1">
            <x v="9"/>
          </reference>
        </references>
      </pivotArea>
    </format>
    <format dxfId="363">
      <pivotArea dataOnly="0" labelOnly="1" fieldPosition="0">
        <references count="1">
          <reference field="4294967294" count="1">
            <x v="10"/>
          </reference>
        </references>
      </pivotArea>
    </format>
    <format dxfId="364">
      <pivotArea dataOnly="0" labelOnly="1" fieldPosition="0">
        <references count="1">
          <reference field="4294967294" count="1">
            <x v="11"/>
          </reference>
        </references>
      </pivotArea>
    </format>
    <format dxfId="365">
      <pivotArea dataOnly="0" labelOnly="1" fieldPosition="0">
        <references count="1">
          <reference field="4294967294" count="1">
            <x v="12"/>
          </reference>
        </references>
      </pivotArea>
    </format>
    <format dxfId="366">
      <pivotArea dataOnly="0" labelOnly="1" fieldPosition="0">
        <references count="1">
          <reference field="4294967294" count="1">
            <x v="13"/>
          </reference>
        </references>
      </pivotArea>
    </format>
    <format dxfId="367">
      <pivotArea dataOnly="0" labelOnly="1" fieldPosition="0">
        <references count="1">
          <reference field="4294967294" count="1">
            <x v="14"/>
          </reference>
        </references>
      </pivotArea>
    </format>
    <format dxfId="368">
      <pivotArea dataOnly="0" labelOnly="1" fieldPosition="0">
        <references count="1">
          <reference field="4294967294" count="1">
            <x v="15"/>
          </reference>
        </references>
      </pivotArea>
    </format>
    <format dxfId="369">
      <pivotArea dataOnly="0" labelOnly="1" fieldPosition="0">
        <references count="1">
          <reference field="4294967294" count="1">
            <x v="16"/>
          </reference>
        </references>
      </pivotArea>
    </format>
    <format dxfId="370">
      <pivotArea dataOnly="0" labelOnly="1" grandRow="1" fieldPosition="0"/>
    </format>
    <format dxfId="371">
      <pivotArea grandRow="1" collapsedLevelsAreSubtotals="1" fieldPosition="0"/>
    </format>
    <format dxfId="372">
      <pivotArea dataOnly="0" labelOnly="1" fieldPosition="0">
        <references count="1">
          <reference field="4294967294" count="1">
            <x v="3"/>
          </reference>
        </references>
      </pivotArea>
    </format>
    <format dxfId="37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74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7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7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77">
      <pivotArea dataOnly="0" labelOnly="1" grandRow="1" fieldPosition="0"/>
    </format>
    <format dxfId="378">
      <pivotArea grandRow="1" collapsedLevelsAreSubtotals="1" fieldPosition="0"/>
    </format>
    <format dxfId="379">
      <pivotArea dataOnly="0" labelOnly="1" grandRow="1" fieldPosition="0"/>
    </format>
    <format dxfId="380">
      <pivotArea grandRow="1" collapsedLevelsAreSubtotals="1" fieldPosition="0"/>
    </format>
    <format dxfId="381">
      <pivotArea dataOnly="0" labelOnly="1" fieldPosition="0">
        <references count="1">
          <reference field="0" count="1">
            <x v="45"/>
          </reference>
        </references>
      </pivotArea>
    </format>
    <format dxfId="382">
      <pivotArea collapsedLevelsAreSubtotals="1" fieldPosition="0">
        <references count="1">
          <reference field="0" count="1" selected="0">
            <x v="45"/>
          </reference>
        </references>
      </pivotArea>
    </format>
    <format dxfId="383">
      <pivotArea dataOnly="0" labelOnly="1" fieldPosition="0">
        <references count="1">
          <reference field="4294967294" count="1">
            <x v="3"/>
          </reference>
        </references>
      </pivotArea>
    </format>
    <format dxfId="38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85">
      <pivotArea dataOnly="0" labelOnly="1" grandRow="1" fieldPosition="0"/>
    </format>
    <format dxfId="386">
      <pivotArea grandRow="1" collapsedLevelsAreSubtotals="1" fieldPosition="0"/>
    </format>
    <format dxfId="387">
      <pivotArea type="all" dataOnly="0" outline="0" fieldPosition="0"/>
    </format>
    <format dxfId="388">
      <pivotArea field="0" type="button" dataOnly="0" labelOnly="1" outline="0" fieldPosition="0"/>
    </format>
    <format dxfId="389">
      <pivotArea dataOnly="0" labelOnly="1" fieldPosition="0">
        <references count="1">
          <reference field="4294967294" count="1">
            <x v="0"/>
          </reference>
        </references>
      </pivotArea>
    </format>
    <format dxfId="390">
      <pivotArea dataOnly="0" labelOnly="1" fieldPosition="0">
        <references count="1">
          <reference field="4294967294" count="1">
            <x v="1"/>
          </reference>
        </references>
      </pivotArea>
    </format>
    <format dxfId="391">
      <pivotArea dataOnly="0" labelOnly="1" fieldPosition="0">
        <references count="1">
          <reference field="4294967294" count="1">
            <x v="2"/>
          </reference>
        </references>
      </pivotArea>
    </format>
    <format dxfId="392">
      <pivotArea dataOnly="0" labelOnly="1" fieldPosition="0">
        <references count="1">
          <reference field="4294967294" count="1">
            <x v="3"/>
          </reference>
        </references>
      </pivotArea>
    </format>
    <format dxfId="393">
      <pivotArea dataOnly="0" labelOnly="1" fieldPosition="0">
        <references count="1">
          <reference field="4294967294" count="1">
            <x v="4"/>
          </reference>
        </references>
      </pivotArea>
    </format>
    <format dxfId="394">
      <pivotArea dataOnly="0" labelOnly="1" fieldPosition="0">
        <references count="1">
          <reference field="4294967294" count="1">
            <x v="5"/>
          </reference>
        </references>
      </pivotArea>
    </format>
    <format dxfId="395">
      <pivotArea dataOnly="0" labelOnly="1" fieldPosition="0">
        <references count="1">
          <reference field="4294967294" count="1">
            <x v="6"/>
          </reference>
        </references>
      </pivotArea>
    </format>
    <format dxfId="396">
      <pivotArea dataOnly="0" labelOnly="1" fieldPosition="0">
        <references count="1">
          <reference field="4294967294" count="1">
            <x v="7"/>
          </reference>
        </references>
      </pivotArea>
    </format>
    <format dxfId="397">
      <pivotArea dataOnly="0" labelOnly="1" fieldPosition="0">
        <references count="1">
          <reference field="4294967294" count="1">
            <x v="8"/>
          </reference>
        </references>
      </pivotArea>
    </format>
    <format dxfId="398">
      <pivotArea dataOnly="0" labelOnly="1" fieldPosition="0">
        <references count="1">
          <reference field="4294967294" count="1">
            <x v="9"/>
          </reference>
        </references>
      </pivotArea>
    </format>
    <format dxfId="399">
      <pivotArea dataOnly="0" labelOnly="1" fieldPosition="0">
        <references count="1">
          <reference field="4294967294" count="1">
            <x v="10"/>
          </reference>
        </references>
      </pivotArea>
    </format>
    <format dxfId="400">
      <pivotArea dataOnly="0" labelOnly="1" fieldPosition="0">
        <references count="1">
          <reference field="4294967294" count="1">
            <x v="11"/>
          </reference>
        </references>
      </pivotArea>
    </format>
    <format dxfId="401">
      <pivotArea dataOnly="0" labelOnly="1" fieldPosition="0">
        <references count="1">
          <reference field="4294967294" count="1">
            <x v="12"/>
          </reference>
        </references>
      </pivotArea>
    </format>
    <format dxfId="402">
      <pivotArea dataOnly="0" labelOnly="1" fieldPosition="0">
        <references count="1">
          <reference field="4294967294" count="1">
            <x v="13"/>
          </reference>
        </references>
      </pivotArea>
    </format>
    <format dxfId="403">
      <pivotArea dataOnly="0" labelOnly="1" fieldPosition="0">
        <references count="1">
          <reference field="4294967294" count="1">
            <x v="14"/>
          </reference>
        </references>
      </pivotArea>
    </format>
    <format dxfId="404">
      <pivotArea dataOnly="0" labelOnly="1" fieldPosition="0">
        <references count="1">
          <reference field="4294967294" count="1">
            <x v="15"/>
          </reference>
        </references>
      </pivotArea>
    </format>
    <format dxfId="405">
      <pivotArea dataOnly="0" labelOnly="1" fieldPosition="0">
        <references count="1">
          <reference field="4294967294" count="1">
            <x v="16"/>
          </reference>
        </references>
      </pivotArea>
    </format>
    <format dxfId="406">
      <pivotArea dataOnly="0" labelOnly="1" fieldPosition="0">
        <references count="1">
          <reference field="4294967294" count="1">
            <x v="3"/>
          </reference>
        </references>
      </pivotArea>
    </format>
    <format dxfId="40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08">
      <pivotArea dataOnly="0" labelOnly="1" fieldPosition="0">
        <references count="1">
          <reference field="4294967294" count="1">
            <x v="7"/>
          </reference>
        </references>
      </pivotArea>
    </format>
    <format dxfId="409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10">
      <pivotArea dataOnly="0" labelOnly="1" fieldPosition="0">
        <references count="1">
          <reference field="4294967294" count="1">
            <x v="14"/>
          </reference>
        </references>
      </pivotArea>
    </format>
    <format dxfId="41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12">
      <pivotArea dataOnly="0" labelOnly="1" fieldPosition="0">
        <references count="1">
          <reference field="4294967294" count="1">
            <x v="16"/>
          </reference>
        </references>
      </pivotArea>
    </format>
    <format dxfId="41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14">
      <pivotArea field="33" type="button" dataOnly="0" labelOnly="1" outline="0" fieldPosition="0"/>
    </format>
    <format dxfId="415">
      <pivotArea field="7" type="button" dataOnly="0" labelOnly="1" outline="0" fieldPosition="0"/>
    </format>
    <format dxfId="416">
      <pivotArea field="3" type="button" dataOnly="0" labelOnly="1" outline="0" fieldPosition="0"/>
    </format>
    <format dxfId="417">
      <pivotArea dataOnly="0" labelOnly="1" fieldPosition="0">
        <references count="1">
          <reference field="4294967294" count="1">
            <x v="17"/>
          </reference>
        </references>
      </pivotArea>
    </format>
    <format dxfId="418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19">
      <pivotArea dataOnly="0" labelOnly="1" fieldPosition="0">
        <references count="1">
          <reference field="4294967294" count="1">
            <x v="17"/>
          </reference>
        </references>
      </pivotArea>
    </format>
    <format dxfId="420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21">
      <pivotArea dataOnly="0" labelOnly="1" fieldPosition="0">
        <references count="1">
          <reference field="4294967294" count="1">
            <x v="17"/>
          </reference>
        </references>
      </pivotArea>
    </format>
    <format dxfId="422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32" firstHeaderRow="0" firstDataRow="1" firstDataCol="1" rowPageCount="2" colPageCount="1"/>
  <pivotFields count="41">
    <pivotField axis="axisPage" compact="0" sortType="ascending" outline="0" subtotalTop="0" multipleItemSelectionAllowed="1" numFmtId="14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2">
        <item x="40"/>
        <item x="15"/>
        <item x="0"/>
        <item x="13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outline="0" subtotalTop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Page" compact="0" outline="0" subtotalTop="0" multipleItemSelectionAllowed="1" showAll="0">
      <items count="4">
        <item h="1" m="1" x="2"/>
        <item x="0"/>
        <item h="1" x="1"/>
        <item t="default"/>
      </items>
    </pivotField>
    <pivotField axis="axisRow" compact="0" outline="0" subtotalTop="0" showAll="0">
      <items count="45">
        <item x="28"/>
        <item x="0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/>
    <pivotField dataField="1" compact="0" outline="0" subtotalTop="0" showAll="0">
      <items count="664">
        <item x="7"/>
        <item x="662"/>
        <item x="0"/>
        <item x="218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t="default"/>
      </items>
    </pivotField>
    <pivotField dataField="1" compact="0" outline="0" subtotalTop="0" showAll="0">
      <items count="623">
        <item x="621"/>
        <item x="158"/>
        <item x="181"/>
        <item x="222"/>
        <item x="284"/>
        <item x="0"/>
        <item x="302"/>
        <item x="59"/>
        <item x="182"/>
        <item x="294"/>
        <item x="62"/>
        <item x="45"/>
        <item x="272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t="default"/>
      </items>
    </pivotField>
    <pivotField dataField="1" compact="0" outline="0" subtotalTop="0" showAll="0">
      <items count="286">
        <item x="96"/>
        <item x="77"/>
        <item x="82"/>
        <item x="151"/>
        <item x="6"/>
        <item x="56"/>
        <item x="90"/>
        <item x="181"/>
        <item x="91"/>
        <item x="74"/>
        <item x="26"/>
        <item x="108"/>
        <item x="27"/>
        <item x="21"/>
        <item x="88"/>
        <item x="16"/>
        <item x="177"/>
        <item x="129"/>
        <item x="149"/>
        <item x="69"/>
        <item x="8"/>
        <item x="106"/>
        <item x="64"/>
        <item x="116"/>
        <item x="153"/>
        <item x="130"/>
        <item x="284"/>
        <item x="100"/>
        <item x="75"/>
        <item x="186"/>
        <item x="44"/>
        <item x="155"/>
        <item x="127"/>
        <item x="0"/>
        <item x="68"/>
        <item x="165"/>
        <item x="63"/>
        <item x="92"/>
        <item x="36"/>
        <item x="35"/>
        <item x="59"/>
        <item x="157"/>
        <item x="49"/>
        <item x="167"/>
        <item x="83"/>
        <item x="22"/>
        <item x="115"/>
        <item x="182"/>
        <item x="30"/>
        <item x="133"/>
        <item x="93"/>
        <item x="38"/>
        <item x="97"/>
        <item x="104"/>
        <item x="174"/>
        <item x="113"/>
        <item x="89"/>
        <item x="78"/>
        <item x="184"/>
        <item x="179"/>
        <item x="136"/>
        <item x="172"/>
        <item x="80"/>
        <item x="175"/>
        <item x="11"/>
        <item x="173"/>
        <item x="15"/>
        <item x="118"/>
        <item x="32"/>
        <item x="110"/>
        <item x="23"/>
        <item x="120"/>
        <item x="159"/>
        <item x="189"/>
        <item x="188"/>
        <item x="152"/>
        <item x="55"/>
        <item x="105"/>
        <item x="180"/>
        <item x="131"/>
        <item x="111"/>
        <item x="137"/>
        <item x="190"/>
        <item x="138"/>
        <item x="94"/>
        <item x="135"/>
        <item x="125"/>
        <item x="147"/>
        <item x="81"/>
        <item x="117"/>
        <item x="171"/>
        <item x="1"/>
        <item x="2"/>
        <item x="3"/>
        <item x="4"/>
        <item x="5"/>
        <item x="7"/>
        <item x="9"/>
        <item x="10"/>
        <item x="12"/>
        <item x="13"/>
        <item x="14"/>
        <item x="17"/>
        <item x="18"/>
        <item x="19"/>
        <item x="20"/>
        <item x="24"/>
        <item x="25"/>
        <item x="28"/>
        <item x="29"/>
        <item x="31"/>
        <item x="33"/>
        <item x="34"/>
        <item x="37"/>
        <item x="39"/>
        <item x="40"/>
        <item x="41"/>
        <item x="42"/>
        <item x="43"/>
        <item x="45"/>
        <item x="46"/>
        <item x="47"/>
        <item x="48"/>
        <item x="50"/>
        <item x="51"/>
        <item x="52"/>
        <item x="53"/>
        <item x="54"/>
        <item x="57"/>
        <item x="58"/>
        <item x="60"/>
        <item x="61"/>
        <item x="62"/>
        <item x="65"/>
        <item x="66"/>
        <item x="67"/>
        <item x="70"/>
        <item x="71"/>
        <item x="72"/>
        <item x="73"/>
        <item x="76"/>
        <item x="79"/>
        <item x="84"/>
        <item x="85"/>
        <item x="86"/>
        <item x="87"/>
        <item x="95"/>
        <item x="98"/>
        <item x="99"/>
        <item x="101"/>
        <item x="102"/>
        <item x="103"/>
        <item x="107"/>
        <item x="109"/>
        <item x="112"/>
        <item x="114"/>
        <item x="119"/>
        <item x="121"/>
        <item x="122"/>
        <item x="123"/>
        <item x="124"/>
        <item x="126"/>
        <item x="128"/>
        <item x="132"/>
        <item x="134"/>
        <item x="139"/>
        <item x="140"/>
        <item x="141"/>
        <item x="142"/>
        <item x="143"/>
        <item x="144"/>
        <item x="145"/>
        <item x="146"/>
        <item x="148"/>
        <item x="150"/>
        <item x="154"/>
        <item x="156"/>
        <item x="158"/>
        <item x="160"/>
        <item x="161"/>
        <item x="162"/>
        <item x="163"/>
        <item x="164"/>
        <item x="166"/>
        <item x="168"/>
        <item x="169"/>
        <item x="170"/>
        <item x="176"/>
        <item x="178"/>
        <item x="183"/>
        <item x="185"/>
        <item x="18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outline="0" subtotalTop="0" numFmtId="10" showAll="0">
      <items count="411">
        <item x="7"/>
        <item x="409"/>
        <item x="129"/>
        <item x="149"/>
        <item x="99"/>
        <item x="50"/>
        <item x="69"/>
        <item x="122"/>
        <item x="58"/>
        <item x="100"/>
        <item x="206"/>
        <item x="0"/>
        <item x="170"/>
        <item x="94"/>
        <item x="1"/>
        <item x="158"/>
        <item x="199"/>
        <item x="106"/>
        <item x="174"/>
        <item x="21"/>
        <item x="244"/>
        <item x="109"/>
        <item x="184"/>
        <item x="6"/>
        <item x="259"/>
        <item x="44"/>
        <item x="246"/>
        <item x="243"/>
        <item x="165"/>
        <item x="250"/>
        <item x="98"/>
        <item x="171"/>
        <item x="238"/>
        <item x="210"/>
        <item x="90"/>
        <item x="159"/>
        <item x="118"/>
        <item x="234"/>
        <item x="66"/>
        <item x="226"/>
        <item x="101"/>
        <item x="227"/>
        <item x="18"/>
        <item x="181"/>
        <item x="142"/>
        <item x="137"/>
        <item x="91"/>
        <item x="155"/>
        <item x="252"/>
        <item x="126"/>
        <item x="5"/>
        <item x="208"/>
        <item x="229"/>
        <item x="190"/>
        <item x="113"/>
        <item x="167"/>
        <item x="242"/>
        <item x="85"/>
        <item x="108"/>
        <item x="111"/>
        <item x="128"/>
        <item x="64"/>
        <item x="241"/>
        <item x="80"/>
        <item x="166"/>
        <item x="222"/>
        <item x="213"/>
        <item x="179"/>
        <item x="151"/>
        <item x="104"/>
        <item x="48"/>
        <item x="205"/>
        <item x="146"/>
        <item x="61"/>
        <item x="102"/>
        <item x="223"/>
        <item x="157"/>
        <item x="86"/>
        <item x="39"/>
        <item x="207"/>
        <item x="77"/>
        <item x="185"/>
        <item x="31"/>
        <item x="202"/>
        <item x="62"/>
        <item x="164"/>
        <item x="72"/>
        <item x="2"/>
        <item x="3"/>
        <item x="4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9"/>
        <item x="51"/>
        <item x="52"/>
        <item x="53"/>
        <item x="54"/>
        <item x="55"/>
        <item x="56"/>
        <item x="57"/>
        <item x="59"/>
        <item x="60"/>
        <item x="63"/>
        <item x="65"/>
        <item x="67"/>
        <item x="68"/>
        <item x="70"/>
        <item x="71"/>
        <item x="73"/>
        <item x="74"/>
        <item x="75"/>
        <item x="76"/>
        <item x="78"/>
        <item x="79"/>
        <item x="81"/>
        <item x="82"/>
        <item x="83"/>
        <item x="84"/>
        <item x="87"/>
        <item x="88"/>
        <item x="89"/>
        <item x="92"/>
        <item x="93"/>
        <item x="95"/>
        <item x="96"/>
        <item x="97"/>
        <item x="103"/>
        <item x="105"/>
        <item x="107"/>
        <item x="110"/>
        <item x="112"/>
        <item x="114"/>
        <item x="115"/>
        <item x="116"/>
        <item x="117"/>
        <item x="119"/>
        <item x="120"/>
        <item x="121"/>
        <item x="123"/>
        <item x="124"/>
        <item x="125"/>
        <item x="127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7"/>
        <item x="148"/>
        <item x="150"/>
        <item x="152"/>
        <item x="153"/>
        <item x="154"/>
        <item x="156"/>
        <item x="160"/>
        <item x="161"/>
        <item x="162"/>
        <item x="163"/>
        <item x="168"/>
        <item x="169"/>
        <item x="172"/>
        <item x="173"/>
        <item x="175"/>
        <item x="176"/>
        <item x="177"/>
        <item x="178"/>
        <item x="180"/>
        <item x="182"/>
        <item x="183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9"/>
        <item x="211"/>
        <item x="212"/>
        <item x="214"/>
        <item x="215"/>
        <item x="216"/>
        <item x="217"/>
        <item x="218"/>
        <item x="219"/>
        <item x="220"/>
        <item x="221"/>
        <item x="224"/>
        <item x="225"/>
        <item x="228"/>
        <item x="230"/>
        <item x="231"/>
        <item x="232"/>
        <item x="233"/>
        <item x="235"/>
        <item x="236"/>
        <item x="237"/>
        <item x="239"/>
        <item x="240"/>
        <item x="245"/>
        <item x="247"/>
        <item x="248"/>
        <item x="249"/>
        <item x="251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compact="0" outline="0" subtotalTop="0" showAll="0">
      <items count="103">
        <item x="31"/>
        <item x="45"/>
        <item x="29"/>
        <item x="70"/>
        <item x="1"/>
        <item x="23"/>
        <item x="67"/>
        <item x="6"/>
        <item x="54"/>
        <item x="79"/>
        <item x="47"/>
        <item x="15"/>
        <item x="24"/>
        <item x="53"/>
        <item x="40"/>
        <item x="26"/>
        <item x="7"/>
        <item x="43"/>
        <item x="17"/>
        <item x="81"/>
        <item x="58"/>
        <item x="42"/>
        <item x="11"/>
        <item x="52"/>
        <item x="46"/>
        <item x="55"/>
        <item x="61"/>
        <item x="20"/>
        <item x="19"/>
        <item x="65"/>
        <item x="101"/>
        <item x="28"/>
        <item x="32"/>
        <item x="44"/>
        <item x="39"/>
        <item x="27"/>
        <item x="14"/>
        <item x="73"/>
        <item x="9"/>
        <item x="72"/>
        <item x="38"/>
        <item x="59"/>
        <item x="12"/>
        <item x="35"/>
        <item x="62"/>
        <item x="51"/>
        <item x="41"/>
        <item x="2"/>
        <item x="33"/>
        <item x="22"/>
        <item x="30"/>
        <item x="48"/>
        <item x="84"/>
        <item x="57"/>
        <item x="63"/>
        <item x="18"/>
        <item x="82"/>
        <item x="36"/>
        <item x="83"/>
        <item x="49"/>
        <item x="78"/>
        <item x="0"/>
        <item x="34"/>
        <item x="10"/>
        <item x="71"/>
        <item x="60"/>
        <item x="25"/>
        <item x="21"/>
        <item x="3"/>
        <item x="4"/>
        <item x="5"/>
        <item x="8"/>
        <item x="13"/>
        <item x="16"/>
        <item x="37"/>
        <item x="50"/>
        <item x="56"/>
        <item x="64"/>
        <item x="66"/>
        <item x="68"/>
        <item x="69"/>
        <item x="74"/>
        <item x="75"/>
        <item x="76"/>
        <item x="77"/>
        <item x="80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outline="0" subtotalTop="0" showAll="0">
      <items count="629">
        <item x="7"/>
        <item x="627"/>
        <item x="315"/>
        <item x="178"/>
        <item x="40"/>
        <item x="242"/>
        <item x="245"/>
        <item x="137"/>
        <item x="0"/>
        <item x="326"/>
        <item x="283"/>
        <item x="268"/>
        <item x="156"/>
        <item x="229"/>
        <item x="263"/>
        <item x="235"/>
        <item x="128"/>
        <item x="54"/>
        <item x="322"/>
        <item x="292"/>
        <item x="209"/>
        <item x="277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6"/>
        <item x="317"/>
        <item x="318"/>
        <item x="319"/>
        <item x="320"/>
        <item x="321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dataField="1" compact="0" outline="0" subtotalTop="0" showAll="0">
      <items count="11">
        <item x="4"/>
        <item x="0"/>
        <item x="1"/>
        <item x="7"/>
        <item x="5"/>
        <item x="2"/>
        <item x="6"/>
        <item x="3"/>
        <item x="9"/>
        <item x="8"/>
        <item t="default"/>
      </items>
    </pivotField>
    <pivotField dataField="1" compact="0" outline="0" subtotalTop="0" showAll="0">
      <items count="10">
        <item x="1"/>
        <item x="3"/>
        <item x="0"/>
        <item x="2"/>
        <item x="8"/>
        <item x="4"/>
        <item x="5"/>
        <item x="6"/>
        <item x="7"/>
        <item t="default"/>
      </items>
    </pivotField>
    <pivotField dataField="1" compact="0" outline="0" subtotalTop="0" showAll="0">
      <items count="7">
        <item x="0"/>
        <item x="1"/>
        <item x="2"/>
        <item x="3"/>
        <item x="5"/>
        <item x="4"/>
        <item t="default"/>
      </items>
    </pivotField>
    <pivotField dataField="1" compact="0" outline="0" subtotalTop="0" showAll="0">
      <items count="9">
        <item x="0"/>
        <item x="4"/>
        <item x="2"/>
        <item x="7"/>
        <item x="3"/>
        <item x="5"/>
        <item x="1"/>
        <item x="6"/>
        <item t="default"/>
      </items>
    </pivotField>
    <pivotField dataField="1" compact="0" outline="0" subtotalTop="0" showAll="0">
      <items count="5">
        <item x="1"/>
        <item x="0"/>
        <item x="2"/>
        <item x="3"/>
        <item t="default"/>
      </items>
    </pivotField>
    <pivotField dataField="1" compact="0" outline="0" subtotalTop="0" showAll="0">
      <items count="20">
        <item x="5"/>
        <item x="1"/>
        <item x="7"/>
        <item x="4"/>
        <item x="10"/>
        <item x="8"/>
        <item x="0"/>
        <item x="13"/>
        <item x="3"/>
        <item x="14"/>
        <item x="2"/>
        <item x="18"/>
        <item x="11"/>
        <item x="15"/>
        <item x="9"/>
        <item x="12"/>
        <item x="6"/>
        <item x="16"/>
        <item x="17"/>
        <item t="default"/>
      </items>
    </pivotField>
    <pivotField compact="0" outline="0" subtotalTop="0" showAll="0">
      <items count="458">
        <item x="1"/>
        <item x="456"/>
        <item x="160"/>
        <item x="108"/>
        <item x="10"/>
        <item x="209"/>
        <item x="178"/>
        <item x="0"/>
        <item x="118"/>
        <item x="172"/>
        <item x="1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compact="0" outline="0" subtotalTop="0" showAll="0">
      <items count="20">
        <item x="8"/>
        <item x="1"/>
        <item x="4"/>
        <item x="2"/>
        <item x="0"/>
        <item x="15"/>
        <item x="7"/>
        <item x="12"/>
        <item x="18"/>
        <item x="10"/>
        <item x="9"/>
        <item x="3"/>
        <item x="6"/>
        <item x="11"/>
        <item x="5"/>
        <item x="13"/>
        <item x="17"/>
        <item x="14"/>
        <item x="16"/>
        <item t="default"/>
      </items>
    </pivotField>
    <pivotField compact="0" outline="0" subtotalTop="0" numFmtId="10" showAll="0">
      <items count="241">
        <item x="1"/>
        <item x="126"/>
        <item x="78"/>
        <item x="47"/>
        <item x="2"/>
        <item x="85"/>
        <item x="41"/>
        <item x="39"/>
        <item x="132"/>
        <item x="239"/>
        <item x="105"/>
        <item x="86"/>
        <item x="6"/>
        <item x="91"/>
        <item x="82"/>
        <item x="42"/>
        <item x="69"/>
        <item x="9"/>
        <item x="75"/>
        <item x="24"/>
        <item x="84"/>
        <item x="54"/>
        <item x="107"/>
        <item x="81"/>
        <item x="119"/>
        <item x="28"/>
        <item x="18"/>
        <item x="16"/>
        <item x="80"/>
        <item x="71"/>
        <item x="102"/>
        <item x="65"/>
        <item x="122"/>
        <item x="77"/>
        <item x="97"/>
        <item x="100"/>
        <item x="111"/>
        <item x="40"/>
        <item x="73"/>
        <item x="74"/>
        <item x="104"/>
        <item x="76"/>
        <item x="135"/>
        <item x="43"/>
        <item x="127"/>
        <item x="46"/>
        <item x="0"/>
        <item x="19"/>
        <item x="44"/>
        <item x="115"/>
        <item x="79"/>
        <item x="118"/>
        <item x="93"/>
        <item x="3"/>
        <item x="4"/>
        <item x="5"/>
        <item x="7"/>
        <item x="8"/>
        <item x="10"/>
        <item x="11"/>
        <item x="12"/>
        <item x="13"/>
        <item x="14"/>
        <item x="15"/>
        <item x="17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45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70"/>
        <item x="72"/>
        <item x="83"/>
        <item x="87"/>
        <item x="88"/>
        <item x="89"/>
        <item x="90"/>
        <item x="92"/>
        <item x="94"/>
        <item x="95"/>
        <item x="96"/>
        <item x="98"/>
        <item x="99"/>
        <item x="101"/>
        <item x="103"/>
        <item x="106"/>
        <item x="108"/>
        <item x="109"/>
        <item x="110"/>
        <item x="112"/>
        <item x="113"/>
        <item x="114"/>
        <item x="116"/>
        <item x="117"/>
        <item x="120"/>
        <item x="121"/>
        <item x="123"/>
        <item x="124"/>
        <item x="125"/>
        <item x="128"/>
        <item x="129"/>
        <item x="130"/>
        <item x="131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outline="0" subtotalTop="0" showAll="0">
      <items count="12">
        <item x="2"/>
        <item x="1"/>
        <item x="6"/>
        <item x="0"/>
        <item x="5"/>
        <item x="3"/>
        <item x="10"/>
        <item x="7"/>
        <item x="4"/>
        <item x="8"/>
        <item x="9"/>
        <item t="default"/>
      </items>
    </pivotField>
    <pivotField compact="0" outline="0" subtotalTop="0" showAll="0">
      <items count="13">
        <item x="1"/>
        <item x="3"/>
        <item x="0"/>
        <item x="4"/>
        <item x="8"/>
        <item x="11"/>
        <item x="6"/>
        <item x="2"/>
        <item x="5"/>
        <item x="7"/>
        <item x="9"/>
        <item x="10"/>
        <item t="default"/>
      </items>
    </pivotField>
    <pivotField dataField="1" compact="0" outline="0" subtotalTop="0" showAll="0">
      <items count="18">
        <item x="2"/>
        <item x="1"/>
        <item x="7"/>
        <item x="4"/>
        <item x="9"/>
        <item x="11"/>
        <item x="0"/>
        <item x="3"/>
        <item x="16"/>
        <item x="15"/>
        <item x="6"/>
        <item x="8"/>
        <item x="10"/>
        <item x="5"/>
        <item x="12"/>
        <item x="13"/>
        <item x="14"/>
        <item t="default"/>
      </items>
    </pivotField>
    <pivotField compact="0" outline="0" subtotalTop="0" showAll="0">
      <items count="35">
        <item x="8"/>
        <item x="1"/>
        <item x="15"/>
        <item x="4"/>
        <item x="13"/>
        <item x="12"/>
        <item x="10"/>
        <item x="7"/>
        <item x="2"/>
        <item x="6"/>
        <item x="19"/>
        <item x="21"/>
        <item x="22"/>
        <item x="11"/>
        <item x="33"/>
        <item x="29"/>
        <item x="0"/>
        <item x="30"/>
        <item x="18"/>
        <item x="16"/>
        <item x="23"/>
        <item x="26"/>
        <item x="24"/>
        <item x="5"/>
        <item x="3"/>
        <item x="9"/>
        <item x="14"/>
        <item x="17"/>
        <item x="20"/>
        <item x="25"/>
        <item x="27"/>
        <item x="28"/>
        <item x="31"/>
        <item x="32"/>
        <item t="default"/>
      </items>
    </pivotField>
    <pivotField compact="0" outline="0" subtotalTop="0" showAll="0">
      <items count="19">
        <item x="2"/>
        <item x="1"/>
        <item x="9"/>
        <item x="4"/>
        <item x="7"/>
        <item x="10"/>
        <item x="0"/>
        <item x="8"/>
        <item x="17"/>
        <item x="13"/>
        <item x="6"/>
        <item x="15"/>
        <item x="5"/>
        <item x="3"/>
        <item x="12"/>
        <item x="11"/>
        <item x="14"/>
        <item x="16"/>
        <item t="default"/>
      </items>
    </pivotField>
    <pivotField dataField="1" compact="0" outline="0" subtotalTop="0" showAll="0">
      <items count="11">
        <item x="0"/>
        <item x="1"/>
        <item x="4"/>
        <item x="7"/>
        <item x="2"/>
        <item x="6"/>
        <item x="9"/>
        <item x="5"/>
        <item x="3"/>
        <item x="8"/>
        <item t="default"/>
      </items>
    </pivotField>
    <pivotField compact="0" outline="0" subtotalTop="0" showAll="0">
      <items count="399">
        <item x="1"/>
        <item x="397"/>
        <item x="151"/>
        <item x="0"/>
        <item x="61"/>
        <item x="174"/>
        <item x="38"/>
        <item x="157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compact="0" outline="0" subtotalTop="0" showAll="0">
      <items count="244">
        <item x="1"/>
        <item x="242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outline="0" subtotalTop="0" showAll="0">
      <items count="53">
        <item x="27"/>
        <item x="1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x="0"/>
        <item x="4"/>
        <item x="5"/>
        <item x="7"/>
        <item x="8"/>
        <item x="9"/>
        <item x="10"/>
        <item x="14"/>
        <item x="16"/>
        <item x="18"/>
        <item x="15"/>
        <item x="17"/>
        <item x="19"/>
        <item x="20"/>
        <item x="12"/>
        <item x="13"/>
        <item x="2"/>
        <item x="3"/>
        <item x="6"/>
        <item x="21"/>
        <item x="11"/>
        <item x="22"/>
        <item x="23"/>
        <item x="24"/>
        <item x="25"/>
        <item x="26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28">
    <i>
      <x v="1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42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8">
      <pivotArea type="all" dataOnly="0" outline="0" fieldPosition="0"/>
    </format>
    <format dxfId="439">
      <pivotArea type="all" dataOnly="0" outline="0" fieldPosition="0"/>
    </format>
    <format dxfId="440">
      <pivotArea type="all" dataOnly="0" outline="0" fieldPosition="0"/>
    </format>
    <format dxfId="441">
      <pivotArea type="all" dataOnly="0" outline="0" fieldPosition="0"/>
    </format>
    <format dxfId="442">
      <pivotArea type="all" dataOnly="0" outline="0" fieldPosition="0"/>
    </format>
    <format dxfId="44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4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4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9">
      <pivotArea field="0" type="button" dataOnly="0" labelOnly="1" outline="0" fieldPosition="0"/>
    </format>
    <format dxfId="460">
      <pivotArea dataOnly="0" labelOnly="1" fieldPosition="0">
        <references count="1">
          <reference field="4294967294" count="1">
            <x v="0"/>
          </reference>
        </references>
      </pivotArea>
    </format>
    <format dxfId="461">
      <pivotArea dataOnly="0" labelOnly="1" fieldPosition="0">
        <references count="1">
          <reference field="4294967294" count="1">
            <x v="1"/>
          </reference>
        </references>
      </pivotArea>
    </format>
    <format dxfId="462">
      <pivotArea dataOnly="0" labelOnly="1" fieldPosition="0">
        <references count="1">
          <reference field="4294967294" count="1">
            <x v="2"/>
          </reference>
        </references>
      </pivotArea>
    </format>
    <format dxfId="463">
      <pivotArea dataOnly="0" labelOnly="1" fieldPosition="0">
        <references count="1">
          <reference field="4294967294" count="1">
            <x v="3"/>
          </reference>
        </references>
      </pivotArea>
    </format>
    <format dxfId="464">
      <pivotArea dataOnly="0" labelOnly="1" fieldPosition="0">
        <references count="1">
          <reference field="4294967294" count="1">
            <x v="4"/>
          </reference>
        </references>
      </pivotArea>
    </format>
    <format dxfId="465">
      <pivotArea dataOnly="0" labelOnly="1" fieldPosition="0">
        <references count="1">
          <reference field="4294967294" count="1">
            <x v="5"/>
          </reference>
        </references>
      </pivotArea>
    </format>
    <format dxfId="466">
      <pivotArea dataOnly="0" labelOnly="1" fieldPosition="0">
        <references count="1">
          <reference field="4294967294" count="1">
            <x v="6"/>
          </reference>
        </references>
      </pivotArea>
    </format>
    <format dxfId="467">
      <pivotArea dataOnly="0" labelOnly="1" fieldPosition="0">
        <references count="1">
          <reference field="4294967294" count="1">
            <x v="7"/>
          </reference>
        </references>
      </pivotArea>
    </format>
    <format dxfId="468">
      <pivotArea dataOnly="0" labelOnly="1" fieldPosition="0">
        <references count="1">
          <reference field="4294967294" count="1">
            <x v="8"/>
          </reference>
        </references>
      </pivotArea>
    </format>
    <format dxfId="469">
      <pivotArea dataOnly="0" labelOnly="1" fieldPosition="0">
        <references count="1">
          <reference field="4294967294" count="1">
            <x v="9"/>
          </reference>
        </references>
      </pivotArea>
    </format>
    <format dxfId="470">
      <pivotArea dataOnly="0" labelOnly="1" fieldPosition="0">
        <references count="1">
          <reference field="4294967294" count="1">
            <x v="10"/>
          </reference>
        </references>
      </pivotArea>
    </format>
    <format dxfId="471">
      <pivotArea dataOnly="0" labelOnly="1" fieldPosition="0">
        <references count="1">
          <reference field="4294967294" count="1">
            <x v="11"/>
          </reference>
        </references>
      </pivotArea>
    </format>
    <format dxfId="472">
      <pivotArea dataOnly="0" labelOnly="1" fieldPosition="0">
        <references count="1">
          <reference field="4294967294" count="1">
            <x v="12"/>
          </reference>
        </references>
      </pivotArea>
    </format>
    <format dxfId="473">
      <pivotArea dataOnly="0" labelOnly="1" fieldPosition="0">
        <references count="1">
          <reference field="4294967294" count="1">
            <x v="13"/>
          </reference>
        </references>
      </pivotArea>
    </format>
    <format dxfId="474">
      <pivotArea dataOnly="0" labelOnly="1" fieldPosition="0">
        <references count="1">
          <reference field="4294967294" count="1">
            <x v="14"/>
          </reference>
        </references>
      </pivotArea>
    </format>
    <format dxfId="475">
      <pivotArea dataOnly="0" labelOnly="1" fieldPosition="0">
        <references count="1">
          <reference field="4294967294" count="1">
            <x v="15"/>
          </reference>
        </references>
      </pivotArea>
    </format>
    <format dxfId="476">
      <pivotArea dataOnly="0" labelOnly="1" fieldPosition="0">
        <references count="1">
          <reference field="4294967294" count="1">
            <x v="16"/>
          </reference>
        </references>
      </pivotArea>
    </format>
    <format dxfId="477">
      <pivotArea dataOnly="0" labelOnly="1" grandRow="1" fieldPosition="0"/>
    </format>
    <format dxfId="478">
      <pivotArea grandRow="1" collapsedLevelsAreSubtotals="1" fieldPosition="0"/>
    </format>
    <format dxfId="479">
      <pivotArea dataOnly="0" labelOnly="1" fieldPosition="0">
        <references count="1">
          <reference field="4294967294" count="1">
            <x v="3"/>
          </reference>
        </references>
      </pivotArea>
    </format>
    <format dxfId="4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8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8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8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84">
      <pivotArea dataOnly="0" labelOnly="1" grandRow="1" fieldPosition="0"/>
    </format>
    <format dxfId="485">
      <pivotArea grandRow="1" collapsedLevelsAreSubtotals="1" fieldPosition="0"/>
    </format>
    <format dxfId="486">
      <pivotArea dataOnly="0" labelOnly="1" grandRow="1" fieldPosition="0"/>
    </format>
    <format dxfId="487">
      <pivotArea grandRow="1" collapsedLevelsAreSubtotals="1" fieldPosition="0"/>
    </format>
    <format dxfId="488">
      <pivotArea dataOnly="0" labelOnly="1" fieldPosition="0">
        <references count="1">
          <reference field="0" count="1">
            <x v="45"/>
          </reference>
        </references>
      </pivotArea>
    </format>
    <format dxfId="489">
      <pivotArea collapsedLevelsAreSubtotals="1" fieldPosition="0">
        <references count="1">
          <reference field="0" count="1" selected="0">
            <x v="45"/>
          </reference>
        </references>
      </pivotArea>
    </format>
    <format dxfId="490">
      <pivotArea dataOnly="0" labelOnly="1" fieldPosition="0">
        <references count="1">
          <reference field="4294967294" count="1">
            <x v="3"/>
          </reference>
        </references>
      </pivotArea>
    </format>
    <format dxfId="49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92">
      <pivotArea dataOnly="0" labelOnly="1" grandRow="1" fieldPosition="0"/>
    </format>
    <format dxfId="493">
      <pivotArea grandRow="1" collapsedLevelsAreSubtotals="1" fieldPosition="0"/>
    </format>
    <format dxfId="494">
      <pivotArea type="all" dataOnly="0" outline="0" fieldPosition="0"/>
    </format>
    <format dxfId="495">
      <pivotArea field="0" type="button" dataOnly="0" labelOnly="1" outline="0" fieldPosition="0"/>
    </format>
    <format dxfId="496">
      <pivotArea dataOnly="0" labelOnly="1" fieldPosition="0">
        <references count="1">
          <reference field="4294967294" count="1">
            <x v="0"/>
          </reference>
        </references>
      </pivotArea>
    </format>
    <format dxfId="497">
      <pivotArea dataOnly="0" labelOnly="1" fieldPosition="0">
        <references count="1">
          <reference field="4294967294" count="1">
            <x v="1"/>
          </reference>
        </references>
      </pivotArea>
    </format>
    <format dxfId="498">
      <pivotArea dataOnly="0" labelOnly="1" fieldPosition="0">
        <references count="1">
          <reference field="4294967294" count="1">
            <x v="2"/>
          </reference>
        </references>
      </pivotArea>
    </format>
    <format dxfId="499">
      <pivotArea dataOnly="0" labelOnly="1" fieldPosition="0">
        <references count="1">
          <reference field="4294967294" count="1">
            <x v="3"/>
          </reference>
        </references>
      </pivotArea>
    </format>
    <format dxfId="500">
      <pivotArea dataOnly="0" labelOnly="1" fieldPosition="0">
        <references count="1">
          <reference field="4294967294" count="1">
            <x v="4"/>
          </reference>
        </references>
      </pivotArea>
    </format>
    <format dxfId="501">
      <pivotArea dataOnly="0" labelOnly="1" fieldPosition="0">
        <references count="1">
          <reference field="4294967294" count="1">
            <x v="5"/>
          </reference>
        </references>
      </pivotArea>
    </format>
    <format dxfId="502">
      <pivotArea dataOnly="0" labelOnly="1" fieldPosition="0">
        <references count="1">
          <reference field="4294967294" count="1">
            <x v="6"/>
          </reference>
        </references>
      </pivotArea>
    </format>
    <format dxfId="503">
      <pivotArea dataOnly="0" labelOnly="1" fieldPosition="0">
        <references count="1">
          <reference field="4294967294" count="1">
            <x v="7"/>
          </reference>
        </references>
      </pivotArea>
    </format>
    <format dxfId="504">
      <pivotArea dataOnly="0" labelOnly="1" fieldPosition="0">
        <references count="1">
          <reference field="4294967294" count="1">
            <x v="8"/>
          </reference>
        </references>
      </pivotArea>
    </format>
    <format dxfId="505">
      <pivotArea dataOnly="0" labelOnly="1" fieldPosition="0">
        <references count="1">
          <reference field="4294967294" count="1">
            <x v="9"/>
          </reference>
        </references>
      </pivotArea>
    </format>
    <format dxfId="506">
      <pivotArea dataOnly="0" labelOnly="1" fieldPosition="0">
        <references count="1">
          <reference field="4294967294" count="1">
            <x v="10"/>
          </reference>
        </references>
      </pivotArea>
    </format>
    <format dxfId="507">
      <pivotArea dataOnly="0" labelOnly="1" fieldPosition="0">
        <references count="1">
          <reference field="4294967294" count="1">
            <x v="11"/>
          </reference>
        </references>
      </pivotArea>
    </format>
    <format dxfId="508">
      <pivotArea dataOnly="0" labelOnly="1" fieldPosition="0">
        <references count="1">
          <reference field="4294967294" count="1">
            <x v="12"/>
          </reference>
        </references>
      </pivotArea>
    </format>
    <format dxfId="509">
      <pivotArea dataOnly="0" labelOnly="1" fieldPosition="0">
        <references count="1">
          <reference field="4294967294" count="1">
            <x v="13"/>
          </reference>
        </references>
      </pivotArea>
    </format>
    <format dxfId="510">
      <pivotArea dataOnly="0" labelOnly="1" fieldPosition="0">
        <references count="1">
          <reference field="4294967294" count="1">
            <x v="14"/>
          </reference>
        </references>
      </pivotArea>
    </format>
    <format dxfId="511">
      <pivotArea dataOnly="0" labelOnly="1" fieldPosition="0">
        <references count="1">
          <reference field="4294967294" count="1">
            <x v="15"/>
          </reference>
        </references>
      </pivotArea>
    </format>
    <format dxfId="512">
      <pivotArea dataOnly="0" labelOnly="1" fieldPosition="0">
        <references count="1">
          <reference field="4294967294" count="1">
            <x v="16"/>
          </reference>
        </references>
      </pivotArea>
    </format>
    <format dxfId="513">
      <pivotArea dataOnly="0" labelOnly="1" fieldPosition="0">
        <references count="1">
          <reference field="4294967294" count="1">
            <x v="3"/>
          </reference>
        </references>
      </pivotArea>
    </format>
    <format dxfId="51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15">
      <pivotArea dataOnly="0" labelOnly="1" fieldPosition="0">
        <references count="1">
          <reference field="4294967294" count="1">
            <x v="7"/>
          </reference>
        </references>
      </pivotArea>
    </format>
    <format dxfId="51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17">
      <pivotArea dataOnly="0" labelOnly="1" fieldPosition="0">
        <references count="1">
          <reference field="4294967294" count="1">
            <x v="14"/>
          </reference>
        </references>
      </pivotArea>
    </format>
    <format dxfId="51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19">
      <pivotArea dataOnly="0" labelOnly="1" fieldPosition="0">
        <references count="1">
          <reference field="4294967294" count="1">
            <x v="16"/>
          </reference>
        </references>
      </pivotArea>
    </format>
    <format dxfId="52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21">
      <pivotArea field="33" type="button" dataOnly="0" labelOnly="1" outline="0" fieldPosition="0"/>
    </format>
    <format dxfId="522">
      <pivotArea field="7" type="button" dataOnly="0" labelOnly="1" outline="0" fieldPosition="0"/>
    </format>
    <format dxfId="523">
      <pivotArea field="3" type="button" dataOnly="0" labelOnly="1" outline="0" fieldPosition="0"/>
    </format>
    <format dxfId="524">
      <pivotArea dataOnly="0" labelOnly="1" fieldPosition="0">
        <references count="1">
          <reference field="4294967294" count="1">
            <x v="17"/>
          </reference>
        </references>
      </pivotArea>
    </format>
    <format dxfId="52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26">
      <pivotArea dataOnly="0" labelOnly="1" fieldPosition="0">
        <references count="1">
          <reference field="4294967294" count="1">
            <x v="17"/>
          </reference>
        </references>
      </pivotArea>
    </format>
    <format dxfId="527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28">
      <pivotArea dataOnly="0" labelOnly="1" fieldPosition="0">
        <references count="1">
          <reference field="4294967294" count="1">
            <x v="17"/>
          </reference>
        </references>
      </pivotArea>
    </format>
    <format dxfId="529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5" firstHeaderRow="0" firstDataRow="1" firstDataCol="1" rowPageCount="2" colPageCount="1"/>
  <pivotFields count="41">
    <pivotField axis="axisPage" compact="0" sortType="ascending" outline="0" subtotalTop="0" multipleItemSelectionAllowed="1" numFmtId="14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2">
        <item x="40"/>
        <item x="15"/>
        <item x="0"/>
        <item x="13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outline="0" subtotalTop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Page" compact="0" outline="0" subtotalTop="0" multipleItemSelectionAllowed="1" showAll="0">
      <items count="4">
        <item h="1" m="1" x="2"/>
        <item h="1" x="0"/>
        <item x="1"/>
        <item t="default"/>
      </items>
    </pivotField>
    <pivotField axis="axisRow" compact="0" outline="0" subtotalTop="0" showAll="0">
      <items count="45">
        <item x="28"/>
        <item x="0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/>
    <pivotField dataField="1" compact="0" outline="0" subtotalTop="0" showAll="0">
      <items count="664">
        <item x="7"/>
        <item x="662"/>
        <item x="0"/>
        <item x="218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t="default"/>
      </items>
    </pivotField>
    <pivotField dataField="1" compact="0" outline="0" subtotalTop="0" showAll="0">
      <items count="623">
        <item x="621"/>
        <item x="158"/>
        <item x="181"/>
        <item x="222"/>
        <item x="284"/>
        <item x="0"/>
        <item x="302"/>
        <item x="59"/>
        <item x="182"/>
        <item x="294"/>
        <item x="62"/>
        <item x="45"/>
        <item x="272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t="default"/>
      </items>
    </pivotField>
    <pivotField dataField="1" compact="0" outline="0" subtotalTop="0" showAll="0">
      <items count="286">
        <item x="96"/>
        <item x="77"/>
        <item x="82"/>
        <item x="151"/>
        <item x="6"/>
        <item x="56"/>
        <item x="90"/>
        <item x="181"/>
        <item x="91"/>
        <item x="74"/>
        <item x="26"/>
        <item x="108"/>
        <item x="27"/>
        <item x="21"/>
        <item x="88"/>
        <item x="16"/>
        <item x="177"/>
        <item x="129"/>
        <item x="149"/>
        <item x="69"/>
        <item x="8"/>
        <item x="106"/>
        <item x="64"/>
        <item x="116"/>
        <item x="153"/>
        <item x="130"/>
        <item x="284"/>
        <item x="100"/>
        <item x="75"/>
        <item x="186"/>
        <item x="44"/>
        <item x="155"/>
        <item x="127"/>
        <item x="0"/>
        <item x="68"/>
        <item x="165"/>
        <item x="63"/>
        <item x="92"/>
        <item x="36"/>
        <item x="35"/>
        <item x="59"/>
        <item x="157"/>
        <item x="49"/>
        <item x="167"/>
        <item x="83"/>
        <item x="22"/>
        <item x="115"/>
        <item x="182"/>
        <item x="30"/>
        <item x="133"/>
        <item x="93"/>
        <item x="38"/>
        <item x="97"/>
        <item x="104"/>
        <item x="174"/>
        <item x="113"/>
        <item x="89"/>
        <item x="78"/>
        <item x="184"/>
        <item x="179"/>
        <item x="136"/>
        <item x="172"/>
        <item x="80"/>
        <item x="175"/>
        <item x="11"/>
        <item x="173"/>
        <item x="15"/>
        <item x="118"/>
        <item x="32"/>
        <item x="110"/>
        <item x="23"/>
        <item x="120"/>
        <item x="159"/>
        <item x="189"/>
        <item x="188"/>
        <item x="152"/>
        <item x="55"/>
        <item x="105"/>
        <item x="180"/>
        <item x="131"/>
        <item x="111"/>
        <item x="137"/>
        <item x="190"/>
        <item x="138"/>
        <item x="94"/>
        <item x="135"/>
        <item x="125"/>
        <item x="147"/>
        <item x="81"/>
        <item x="117"/>
        <item x="171"/>
        <item x="1"/>
        <item x="2"/>
        <item x="3"/>
        <item x="4"/>
        <item x="5"/>
        <item x="7"/>
        <item x="9"/>
        <item x="10"/>
        <item x="12"/>
        <item x="13"/>
        <item x="14"/>
        <item x="17"/>
        <item x="18"/>
        <item x="19"/>
        <item x="20"/>
        <item x="24"/>
        <item x="25"/>
        <item x="28"/>
        <item x="29"/>
        <item x="31"/>
        <item x="33"/>
        <item x="34"/>
        <item x="37"/>
        <item x="39"/>
        <item x="40"/>
        <item x="41"/>
        <item x="42"/>
        <item x="43"/>
        <item x="45"/>
        <item x="46"/>
        <item x="47"/>
        <item x="48"/>
        <item x="50"/>
        <item x="51"/>
        <item x="52"/>
        <item x="53"/>
        <item x="54"/>
        <item x="57"/>
        <item x="58"/>
        <item x="60"/>
        <item x="61"/>
        <item x="62"/>
        <item x="65"/>
        <item x="66"/>
        <item x="67"/>
        <item x="70"/>
        <item x="71"/>
        <item x="72"/>
        <item x="73"/>
        <item x="76"/>
        <item x="79"/>
        <item x="84"/>
        <item x="85"/>
        <item x="86"/>
        <item x="87"/>
        <item x="95"/>
        <item x="98"/>
        <item x="99"/>
        <item x="101"/>
        <item x="102"/>
        <item x="103"/>
        <item x="107"/>
        <item x="109"/>
        <item x="112"/>
        <item x="114"/>
        <item x="119"/>
        <item x="121"/>
        <item x="122"/>
        <item x="123"/>
        <item x="124"/>
        <item x="126"/>
        <item x="128"/>
        <item x="132"/>
        <item x="134"/>
        <item x="139"/>
        <item x="140"/>
        <item x="141"/>
        <item x="142"/>
        <item x="143"/>
        <item x="144"/>
        <item x="145"/>
        <item x="146"/>
        <item x="148"/>
        <item x="150"/>
        <item x="154"/>
        <item x="156"/>
        <item x="158"/>
        <item x="160"/>
        <item x="161"/>
        <item x="162"/>
        <item x="163"/>
        <item x="164"/>
        <item x="166"/>
        <item x="168"/>
        <item x="169"/>
        <item x="170"/>
        <item x="176"/>
        <item x="178"/>
        <item x="183"/>
        <item x="185"/>
        <item x="18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outline="0" subtotalTop="0" numFmtId="10" showAll="0">
      <items count="411">
        <item x="7"/>
        <item x="409"/>
        <item x="129"/>
        <item x="149"/>
        <item x="99"/>
        <item x="50"/>
        <item x="69"/>
        <item x="122"/>
        <item x="58"/>
        <item x="100"/>
        <item x="206"/>
        <item x="0"/>
        <item x="170"/>
        <item x="94"/>
        <item x="1"/>
        <item x="158"/>
        <item x="199"/>
        <item x="106"/>
        <item x="174"/>
        <item x="21"/>
        <item x="244"/>
        <item x="109"/>
        <item x="184"/>
        <item x="6"/>
        <item x="259"/>
        <item x="44"/>
        <item x="246"/>
        <item x="243"/>
        <item x="165"/>
        <item x="250"/>
        <item x="98"/>
        <item x="171"/>
        <item x="238"/>
        <item x="210"/>
        <item x="90"/>
        <item x="159"/>
        <item x="118"/>
        <item x="234"/>
        <item x="66"/>
        <item x="226"/>
        <item x="101"/>
        <item x="227"/>
        <item x="18"/>
        <item x="181"/>
        <item x="142"/>
        <item x="137"/>
        <item x="91"/>
        <item x="155"/>
        <item x="252"/>
        <item x="126"/>
        <item x="5"/>
        <item x="208"/>
        <item x="229"/>
        <item x="190"/>
        <item x="113"/>
        <item x="167"/>
        <item x="242"/>
        <item x="85"/>
        <item x="108"/>
        <item x="111"/>
        <item x="128"/>
        <item x="64"/>
        <item x="241"/>
        <item x="80"/>
        <item x="166"/>
        <item x="222"/>
        <item x="213"/>
        <item x="179"/>
        <item x="151"/>
        <item x="104"/>
        <item x="48"/>
        <item x="205"/>
        <item x="146"/>
        <item x="61"/>
        <item x="102"/>
        <item x="223"/>
        <item x="157"/>
        <item x="86"/>
        <item x="39"/>
        <item x="207"/>
        <item x="77"/>
        <item x="185"/>
        <item x="31"/>
        <item x="202"/>
        <item x="62"/>
        <item x="164"/>
        <item x="72"/>
        <item x="2"/>
        <item x="3"/>
        <item x="4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9"/>
        <item x="51"/>
        <item x="52"/>
        <item x="53"/>
        <item x="54"/>
        <item x="55"/>
        <item x="56"/>
        <item x="57"/>
        <item x="59"/>
        <item x="60"/>
        <item x="63"/>
        <item x="65"/>
        <item x="67"/>
        <item x="68"/>
        <item x="70"/>
        <item x="71"/>
        <item x="73"/>
        <item x="74"/>
        <item x="75"/>
        <item x="76"/>
        <item x="78"/>
        <item x="79"/>
        <item x="81"/>
        <item x="82"/>
        <item x="83"/>
        <item x="84"/>
        <item x="87"/>
        <item x="88"/>
        <item x="89"/>
        <item x="92"/>
        <item x="93"/>
        <item x="95"/>
        <item x="96"/>
        <item x="97"/>
        <item x="103"/>
        <item x="105"/>
        <item x="107"/>
        <item x="110"/>
        <item x="112"/>
        <item x="114"/>
        <item x="115"/>
        <item x="116"/>
        <item x="117"/>
        <item x="119"/>
        <item x="120"/>
        <item x="121"/>
        <item x="123"/>
        <item x="124"/>
        <item x="125"/>
        <item x="127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7"/>
        <item x="148"/>
        <item x="150"/>
        <item x="152"/>
        <item x="153"/>
        <item x="154"/>
        <item x="156"/>
        <item x="160"/>
        <item x="161"/>
        <item x="162"/>
        <item x="163"/>
        <item x="168"/>
        <item x="169"/>
        <item x="172"/>
        <item x="173"/>
        <item x="175"/>
        <item x="176"/>
        <item x="177"/>
        <item x="178"/>
        <item x="180"/>
        <item x="182"/>
        <item x="183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9"/>
        <item x="211"/>
        <item x="212"/>
        <item x="214"/>
        <item x="215"/>
        <item x="216"/>
        <item x="217"/>
        <item x="218"/>
        <item x="219"/>
        <item x="220"/>
        <item x="221"/>
        <item x="224"/>
        <item x="225"/>
        <item x="228"/>
        <item x="230"/>
        <item x="231"/>
        <item x="232"/>
        <item x="233"/>
        <item x="235"/>
        <item x="236"/>
        <item x="237"/>
        <item x="239"/>
        <item x="240"/>
        <item x="245"/>
        <item x="247"/>
        <item x="248"/>
        <item x="249"/>
        <item x="251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compact="0" outline="0" subtotalTop="0" showAll="0">
      <items count="103">
        <item x="31"/>
        <item x="45"/>
        <item x="29"/>
        <item x="70"/>
        <item x="1"/>
        <item x="23"/>
        <item x="67"/>
        <item x="6"/>
        <item x="54"/>
        <item x="79"/>
        <item x="47"/>
        <item x="15"/>
        <item x="24"/>
        <item x="53"/>
        <item x="40"/>
        <item x="26"/>
        <item x="7"/>
        <item x="43"/>
        <item x="17"/>
        <item x="81"/>
        <item x="58"/>
        <item x="42"/>
        <item x="11"/>
        <item x="52"/>
        <item x="46"/>
        <item x="55"/>
        <item x="61"/>
        <item x="20"/>
        <item x="19"/>
        <item x="65"/>
        <item x="101"/>
        <item x="28"/>
        <item x="32"/>
        <item x="44"/>
        <item x="39"/>
        <item x="27"/>
        <item x="14"/>
        <item x="73"/>
        <item x="9"/>
        <item x="72"/>
        <item x="38"/>
        <item x="59"/>
        <item x="12"/>
        <item x="35"/>
        <item x="62"/>
        <item x="51"/>
        <item x="41"/>
        <item x="2"/>
        <item x="33"/>
        <item x="22"/>
        <item x="30"/>
        <item x="48"/>
        <item x="84"/>
        <item x="57"/>
        <item x="63"/>
        <item x="18"/>
        <item x="82"/>
        <item x="36"/>
        <item x="83"/>
        <item x="49"/>
        <item x="78"/>
        <item x="0"/>
        <item x="34"/>
        <item x="10"/>
        <item x="71"/>
        <item x="60"/>
        <item x="25"/>
        <item x="21"/>
        <item x="3"/>
        <item x="4"/>
        <item x="5"/>
        <item x="8"/>
        <item x="13"/>
        <item x="16"/>
        <item x="37"/>
        <item x="50"/>
        <item x="56"/>
        <item x="64"/>
        <item x="66"/>
        <item x="68"/>
        <item x="69"/>
        <item x="74"/>
        <item x="75"/>
        <item x="76"/>
        <item x="77"/>
        <item x="80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outline="0" subtotalTop="0" showAll="0">
      <items count="629">
        <item x="7"/>
        <item x="627"/>
        <item x="315"/>
        <item x="178"/>
        <item x="40"/>
        <item x="242"/>
        <item x="245"/>
        <item x="137"/>
        <item x="0"/>
        <item x="326"/>
        <item x="283"/>
        <item x="268"/>
        <item x="156"/>
        <item x="229"/>
        <item x="263"/>
        <item x="235"/>
        <item x="128"/>
        <item x="54"/>
        <item x="322"/>
        <item x="292"/>
        <item x="209"/>
        <item x="277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6"/>
        <item x="317"/>
        <item x="318"/>
        <item x="319"/>
        <item x="320"/>
        <item x="321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dataField="1" compact="0" outline="0" subtotalTop="0" showAll="0">
      <items count="11">
        <item x="4"/>
        <item x="0"/>
        <item x="1"/>
        <item x="7"/>
        <item x="5"/>
        <item x="2"/>
        <item x="6"/>
        <item x="3"/>
        <item x="9"/>
        <item x="8"/>
        <item t="default"/>
      </items>
    </pivotField>
    <pivotField dataField="1" compact="0" outline="0" subtotalTop="0" showAll="0">
      <items count="10">
        <item x="1"/>
        <item x="3"/>
        <item x="0"/>
        <item x="2"/>
        <item x="8"/>
        <item x="4"/>
        <item x="5"/>
        <item x="6"/>
        <item x="7"/>
        <item t="default"/>
      </items>
    </pivotField>
    <pivotField dataField="1" compact="0" outline="0" subtotalTop="0" showAll="0">
      <items count="7">
        <item x="0"/>
        <item x="1"/>
        <item x="2"/>
        <item x="3"/>
        <item x="5"/>
        <item x="4"/>
        <item t="default"/>
      </items>
    </pivotField>
    <pivotField dataField="1" compact="0" outline="0" subtotalTop="0" showAll="0">
      <items count="9">
        <item x="0"/>
        <item x="4"/>
        <item x="2"/>
        <item x="7"/>
        <item x="3"/>
        <item x="5"/>
        <item x="1"/>
        <item x="6"/>
        <item t="default"/>
      </items>
    </pivotField>
    <pivotField dataField="1" compact="0" outline="0" subtotalTop="0" showAll="0">
      <items count="5">
        <item x="1"/>
        <item x="0"/>
        <item x="2"/>
        <item x="3"/>
        <item t="default"/>
      </items>
    </pivotField>
    <pivotField dataField="1" compact="0" outline="0" subtotalTop="0" showAll="0">
      <items count="20">
        <item x="5"/>
        <item x="1"/>
        <item x="7"/>
        <item x="4"/>
        <item x="10"/>
        <item x="8"/>
        <item x="0"/>
        <item x="13"/>
        <item x="3"/>
        <item x="14"/>
        <item x="2"/>
        <item x="18"/>
        <item x="11"/>
        <item x="15"/>
        <item x="9"/>
        <item x="12"/>
        <item x="6"/>
        <item x="16"/>
        <item x="17"/>
        <item t="default"/>
      </items>
    </pivotField>
    <pivotField compact="0" outline="0" subtotalTop="0" showAll="0">
      <items count="458">
        <item x="1"/>
        <item x="456"/>
        <item x="160"/>
        <item x="108"/>
        <item x="10"/>
        <item x="209"/>
        <item x="178"/>
        <item x="0"/>
        <item x="118"/>
        <item x="172"/>
        <item x="1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compact="0" outline="0" subtotalTop="0" showAll="0">
      <items count="20">
        <item x="8"/>
        <item x="1"/>
        <item x="4"/>
        <item x="2"/>
        <item x="0"/>
        <item x="15"/>
        <item x="7"/>
        <item x="12"/>
        <item x="18"/>
        <item x="10"/>
        <item x="9"/>
        <item x="3"/>
        <item x="6"/>
        <item x="11"/>
        <item x="5"/>
        <item x="13"/>
        <item x="17"/>
        <item x="14"/>
        <item x="16"/>
        <item t="default"/>
      </items>
    </pivotField>
    <pivotField compact="0" outline="0" subtotalTop="0" numFmtId="10" showAll="0">
      <items count="241">
        <item x="1"/>
        <item x="126"/>
        <item x="78"/>
        <item x="47"/>
        <item x="2"/>
        <item x="85"/>
        <item x="41"/>
        <item x="39"/>
        <item x="132"/>
        <item x="239"/>
        <item x="105"/>
        <item x="86"/>
        <item x="6"/>
        <item x="91"/>
        <item x="82"/>
        <item x="42"/>
        <item x="69"/>
        <item x="9"/>
        <item x="75"/>
        <item x="24"/>
        <item x="84"/>
        <item x="54"/>
        <item x="107"/>
        <item x="81"/>
        <item x="119"/>
        <item x="28"/>
        <item x="18"/>
        <item x="16"/>
        <item x="80"/>
        <item x="71"/>
        <item x="102"/>
        <item x="65"/>
        <item x="122"/>
        <item x="77"/>
        <item x="97"/>
        <item x="100"/>
        <item x="111"/>
        <item x="40"/>
        <item x="73"/>
        <item x="74"/>
        <item x="104"/>
        <item x="76"/>
        <item x="135"/>
        <item x="43"/>
        <item x="127"/>
        <item x="46"/>
        <item x="0"/>
        <item x="19"/>
        <item x="44"/>
        <item x="115"/>
        <item x="79"/>
        <item x="118"/>
        <item x="93"/>
        <item x="3"/>
        <item x="4"/>
        <item x="5"/>
        <item x="7"/>
        <item x="8"/>
        <item x="10"/>
        <item x="11"/>
        <item x="12"/>
        <item x="13"/>
        <item x="14"/>
        <item x="15"/>
        <item x="17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45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70"/>
        <item x="72"/>
        <item x="83"/>
        <item x="87"/>
        <item x="88"/>
        <item x="89"/>
        <item x="90"/>
        <item x="92"/>
        <item x="94"/>
        <item x="95"/>
        <item x="96"/>
        <item x="98"/>
        <item x="99"/>
        <item x="101"/>
        <item x="103"/>
        <item x="106"/>
        <item x="108"/>
        <item x="109"/>
        <item x="110"/>
        <item x="112"/>
        <item x="113"/>
        <item x="114"/>
        <item x="116"/>
        <item x="117"/>
        <item x="120"/>
        <item x="121"/>
        <item x="123"/>
        <item x="124"/>
        <item x="125"/>
        <item x="128"/>
        <item x="129"/>
        <item x="130"/>
        <item x="131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outline="0" subtotalTop="0" showAll="0">
      <items count="12">
        <item x="2"/>
        <item x="1"/>
        <item x="6"/>
        <item x="0"/>
        <item x="5"/>
        <item x="3"/>
        <item x="10"/>
        <item x="7"/>
        <item x="4"/>
        <item x="8"/>
        <item x="9"/>
        <item t="default"/>
      </items>
    </pivotField>
    <pivotField compact="0" outline="0" subtotalTop="0" showAll="0">
      <items count="13">
        <item x="1"/>
        <item x="3"/>
        <item x="0"/>
        <item x="4"/>
        <item x="8"/>
        <item x="11"/>
        <item x="6"/>
        <item x="2"/>
        <item x="5"/>
        <item x="7"/>
        <item x="9"/>
        <item x="10"/>
        <item t="default"/>
      </items>
    </pivotField>
    <pivotField dataField="1" compact="0" outline="0" subtotalTop="0" showAll="0">
      <items count="18">
        <item x="2"/>
        <item x="1"/>
        <item x="7"/>
        <item x="4"/>
        <item x="9"/>
        <item x="11"/>
        <item x="0"/>
        <item x="3"/>
        <item x="16"/>
        <item x="15"/>
        <item x="6"/>
        <item x="8"/>
        <item x="10"/>
        <item x="5"/>
        <item x="12"/>
        <item x="13"/>
        <item x="14"/>
        <item t="default"/>
      </items>
    </pivotField>
    <pivotField compact="0" outline="0" subtotalTop="0" showAll="0">
      <items count="35">
        <item x="8"/>
        <item x="1"/>
        <item x="15"/>
        <item x="4"/>
        <item x="13"/>
        <item x="12"/>
        <item x="10"/>
        <item x="7"/>
        <item x="2"/>
        <item x="6"/>
        <item x="19"/>
        <item x="21"/>
        <item x="22"/>
        <item x="11"/>
        <item x="33"/>
        <item x="29"/>
        <item x="0"/>
        <item x="30"/>
        <item x="18"/>
        <item x="16"/>
        <item x="23"/>
        <item x="26"/>
        <item x="24"/>
        <item x="5"/>
        <item x="3"/>
        <item x="9"/>
        <item x="14"/>
        <item x="17"/>
        <item x="20"/>
        <item x="25"/>
        <item x="27"/>
        <item x="28"/>
        <item x="31"/>
        <item x="32"/>
        <item t="default"/>
      </items>
    </pivotField>
    <pivotField compact="0" outline="0" subtotalTop="0" showAll="0">
      <items count="19">
        <item x="2"/>
        <item x="1"/>
        <item x="9"/>
        <item x="4"/>
        <item x="7"/>
        <item x="10"/>
        <item x="0"/>
        <item x="8"/>
        <item x="17"/>
        <item x="13"/>
        <item x="6"/>
        <item x="15"/>
        <item x="5"/>
        <item x="3"/>
        <item x="12"/>
        <item x="11"/>
        <item x="14"/>
        <item x="16"/>
        <item t="default"/>
      </items>
    </pivotField>
    <pivotField dataField="1" compact="0" outline="0" subtotalTop="0" showAll="0">
      <items count="11">
        <item x="0"/>
        <item x="1"/>
        <item x="4"/>
        <item x="7"/>
        <item x="2"/>
        <item x="6"/>
        <item x="9"/>
        <item x="5"/>
        <item x="3"/>
        <item x="8"/>
        <item t="default"/>
      </items>
    </pivotField>
    <pivotField compact="0" outline="0" subtotalTop="0" showAll="0">
      <items count="399">
        <item x="1"/>
        <item x="397"/>
        <item x="151"/>
        <item x="0"/>
        <item x="61"/>
        <item x="174"/>
        <item x="38"/>
        <item x="157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compact="0" outline="0" subtotalTop="0" showAll="0">
      <items count="244">
        <item x="1"/>
        <item x="242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outline="0" subtotalTop="0" showAll="0">
      <items count="53">
        <item x="27"/>
        <item x="1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x="0"/>
        <item x="4"/>
        <item x="5"/>
        <item x="7"/>
        <item x="8"/>
        <item x="9"/>
        <item x="10"/>
        <item x="14"/>
        <item x="16"/>
        <item x="18"/>
        <item x="15"/>
        <item x="17"/>
        <item x="19"/>
        <item x="20"/>
        <item x="12"/>
        <item x="13"/>
        <item x="2"/>
        <item x="3"/>
        <item x="6"/>
        <item x="21"/>
        <item x="11"/>
        <item x="22"/>
        <item x="23"/>
        <item x="24"/>
        <item x="25"/>
        <item x="26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">
    <i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53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5">
      <pivotArea type="all" dataOnly="0" outline="0" fieldPosition="0"/>
    </format>
    <format dxfId="546">
      <pivotArea type="all" dataOnly="0" outline="0" fieldPosition="0"/>
    </format>
    <format dxfId="547">
      <pivotArea type="all" dataOnly="0" outline="0" fieldPosition="0"/>
    </format>
    <format dxfId="548">
      <pivotArea type="all" dataOnly="0" outline="0" fieldPosition="0"/>
    </format>
    <format dxfId="549">
      <pivotArea type="all" dataOnly="0" outline="0" fieldPosition="0"/>
    </format>
    <format dxfId="55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6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6">
      <pivotArea field="0" type="button" dataOnly="0" labelOnly="1" outline="0" fieldPosition="0"/>
    </format>
    <format dxfId="567">
      <pivotArea dataOnly="0" labelOnly="1" fieldPosition="0">
        <references count="1">
          <reference field="4294967294" count="1">
            <x v="0"/>
          </reference>
        </references>
      </pivotArea>
    </format>
    <format dxfId="568">
      <pivotArea dataOnly="0" labelOnly="1" fieldPosition="0">
        <references count="1">
          <reference field="4294967294" count="1">
            <x v="1"/>
          </reference>
        </references>
      </pivotArea>
    </format>
    <format dxfId="569">
      <pivotArea dataOnly="0" labelOnly="1" fieldPosition="0">
        <references count="1">
          <reference field="4294967294" count="1">
            <x v="2"/>
          </reference>
        </references>
      </pivotArea>
    </format>
    <format dxfId="570">
      <pivotArea dataOnly="0" labelOnly="1" fieldPosition="0">
        <references count="1">
          <reference field="4294967294" count="1">
            <x v="3"/>
          </reference>
        </references>
      </pivotArea>
    </format>
    <format dxfId="571">
      <pivotArea dataOnly="0" labelOnly="1" fieldPosition="0">
        <references count="1">
          <reference field="4294967294" count="1">
            <x v="4"/>
          </reference>
        </references>
      </pivotArea>
    </format>
    <format dxfId="572">
      <pivotArea dataOnly="0" labelOnly="1" fieldPosition="0">
        <references count="1">
          <reference field="4294967294" count="1">
            <x v="5"/>
          </reference>
        </references>
      </pivotArea>
    </format>
    <format dxfId="573">
      <pivotArea dataOnly="0" labelOnly="1" fieldPosition="0">
        <references count="1">
          <reference field="4294967294" count="1">
            <x v="6"/>
          </reference>
        </references>
      </pivotArea>
    </format>
    <format dxfId="574">
      <pivotArea dataOnly="0" labelOnly="1" fieldPosition="0">
        <references count="1">
          <reference field="4294967294" count="1">
            <x v="7"/>
          </reference>
        </references>
      </pivotArea>
    </format>
    <format dxfId="575">
      <pivotArea dataOnly="0" labelOnly="1" fieldPosition="0">
        <references count="1">
          <reference field="4294967294" count="1">
            <x v="8"/>
          </reference>
        </references>
      </pivotArea>
    </format>
    <format dxfId="576">
      <pivotArea dataOnly="0" labelOnly="1" fieldPosition="0">
        <references count="1">
          <reference field="4294967294" count="1">
            <x v="9"/>
          </reference>
        </references>
      </pivotArea>
    </format>
    <format dxfId="577">
      <pivotArea dataOnly="0" labelOnly="1" fieldPosition="0">
        <references count="1">
          <reference field="4294967294" count="1">
            <x v="10"/>
          </reference>
        </references>
      </pivotArea>
    </format>
    <format dxfId="578">
      <pivotArea dataOnly="0" labelOnly="1" fieldPosition="0">
        <references count="1">
          <reference field="4294967294" count="1">
            <x v="11"/>
          </reference>
        </references>
      </pivotArea>
    </format>
    <format dxfId="579">
      <pivotArea dataOnly="0" labelOnly="1" fieldPosition="0">
        <references count="1">
          <reference field="4294967294" count="1">
            <x v="12"/>
          </reference>
        </references>
      </pivotArea>
    </format>
    <format dxfId="580">
      <pivotArea dataOnly="0" labelOnly="1" fieldPosition="0">
        <references count="1">
          <reference field="4294967294" count="1">
            <x v="13"/>
          </reference>
        </references>
      </pivotArea>
    </format>
    <format dxfId="581">
      <pivotArea dataOnly="0" labelOnly="1" fieldPosition="0">
        <references count="1">
          <reference field="4294967294" count="1">
            <x v="14"/>
          </reference>
        </references>
      </pivotArea>
    </format>
    <format dxfId="582">
      <pivotArea dataOnly="0" labelOnly="1" fieldPosition="0">
        <references count="1">
          <reference field="4294967294" count="1">
            <x v="15"/>
          </reference>
        </references>
      </pivotArea>
    </format>
    <format dxfId="583">
      <pivotArea dataOnly="0" labelOnly="1" fieldPosition="0">
        <references count="1">
          <reference field="4294967294" count="1">
            <x v="16"/>
          </reference>
        </references>
      </pivotArea>
    </format>
    <format dxfId="584">
      <pivotArea dataOnly="0" labelOnly="1" grandRow="1" fieldPosition="0"/>
    </format>
    <format dxfId="585">
      <pivotArea grandRow="1" collapsedLevelsAreSubtotals="1" fieldPosition="0"/>
    </format>
    <format dxfId="586">
      <pivotArea dataOnly="0" labelOnly="1" fieldPosition="0">
        <references count="1">
          <reference field="4294967294" count="1">
            <x v="3"/>
          </reference>
        </references>
      </pivotArea>
    </format>
    <format dxfId="58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8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8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9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91">
      <pivotArea dataOnly="0" labelOnly="1" grandRow="1" fieldPosition="0"/>
    </format>
    <format dxfId="592">
      <pivotArea grandRow="1" collapsedLevelsAreSubtotals="1" fieldPosition="0"/>
    </format>
    <format dxfId="593">
      <pivotArea dataOnly="0" labelOnly="1" grandRow="1" fieldPosition="0"/>
    </format>
    <format dxfId="594">
      <pivotArea grandRow="1" collapsedLevelsAreSubtotals="1" fieldPosition="0"/>
    </format>
    <format dxfId="595">
      <pivotArea dataOnly="0" labelOnly="1" fieldPosition="0">
        <references count="1">
          <reference field="0" count="1">
            <x v="45"/>
          </reference>
        </references>
      </pivotArea>
    </format>
    <format dxfId="596">
      <pivotArea collapsedLevelsAreSubtotals="1" fieldPosition="0">
        <references count="1">
          <reference field="0" count="1" selected="0">
            <x v="45"/>
          </reference>
        </references>
      </pivotArea>
    </format>
    <format dxfId="597">
      <pivotArea dataOnly="0" labelOnly="1" fieldPosition="0">
        <references count="1">
          <reference field="4294967294" count="1">
            <x v="3"/>
          </reference>
        </references>
      </pivotArea>
    </format>
    <format dxfId="59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99">
      <pivotArea dataOnly="0" labelOnly="1" grandRow="1" fieldPosition="0"/>
    </format>
    <format dxfId="600">
      <pivotArea grandRow="1" collapsedLevelsAreSubtotals="1" fieldPosition="0"/>
    </format>
    <format dxfId="601">
      <pivotArea type="all" dataOnly="0" outline="0" fieldPosition="0"/>
    </format>
    <format dxfId="602">
      <pivotArea field="0" type="button" dataOnly="0" labelOnly="1" outline="0" fieldPosition="0"/>
    </format>
    <format dxfId="603">
      <pivotArea dataOnly="0" labelOnly="1" fieldPosition="0">
        <references count="1">
          <reference field="4294967294" count="1">
            <x v="0"/>
          </reference>
        </references>
      </pivotArea>
    </format>
    <format dxfId="604">
      <pivotArea dataOnly="0" labelOnly="1" fieldPosition="0">
        <references count="1">
          <reference field="4294967294" count="1">
            <x v="1"/>
          </reference>
        </references>
      </pivotArea>
    </format>
    <format dxfId="605">
      <pivotArea dataOnly="0" labelOnly="1" fieldPosition="0">
        <references count="1">
          <reference field="4294967294" count="1">
            <x v="2"/>
          </reference>
        </references>
      </pivotArea>
    </format>
    <format dxfId="606">
      <pivotArea dataOnly="0" labelOnly="1" fieldPosition="0">
        <references count="1">
          <reference field="4294967294" count="1">
            <x v="3"/>
          </reference>
        </references>
      </pivotArea>
    </format>
    <format dxfId="607">
      <pivotArea dataOnly="0" labelOnly="1" fieldPosition="0">
        <references count="1">
          <reference field="4294967294" count="1">
            <x v="4"/>
          </reference>
        </references>
      </pivotArea>
    </format>
    <format dxfId="608">
      <pivotArea dataOnly="0" labelOnly="1" fieldPosition="0">
        <references count="1">
          <reference field="4294967294" count="1">
            <x v="5"/>
          </reference>
        </references>
      </pivotArea>
    </format>
    <format dxfId="609">
      <pivotArea dataOnly="0" labelOnly="1" fieldPosition="0">
        <references count="1">
          <reference field="4294967294" count="1">
            <x v="6"/>
          </reference>
        </references>
      </pivotArea>
    </format>
    <format dxfId="610">
      <pivotArea dataOnly="0" labelOnly="1" fieldPosition="0">
        <references count="1">
          <reference field="4294967294" count="1">
            <x v="7"/>
          </reference>
        </references>
      </pivotArea>
    </format>
    <format dxfId="611">
      <pivotArea dataOnly="0" labelOnly="1" fieldPosition="0">
        <references count="1">
          <reference field="4294967294" count="1">
            <x v="8"/>
          </reference>
        </references>
      </pivotArea>
    </format>
    <format dxfId="612">
      <pivotArea dataOnly="0" labelOnly="1" fieldPosition="0">
        <references count="1">
          <reference field="4294967294" count="1">
            <x v="9"/>
          </reference>
        </references>
      </pivotArea>
    </format>
    <format dxfId="613">
      <pivotArea dataOnly="0" labelOnly="1" fieldPosition="0">
        <references count="1">
          <reference field="4294967294" count="1">
            <x v="10"/>
          </reference>
        </references>
      </pivotArea>
    </format>
    <format dxfId="614">
      <pivotArea dataOnly="0" labelOnly="1" fieldPosition="0">
        <references count="1">
          <reference field="4294967294" count="1">
            <x v="11"/>
          </reference>
        </references>
      </pivotArea>
    </format>
    <format dxfId="615">
      <pivotArea dataOnly="0" labelOnly="1" fieldPosition="0">
        <references count="1">
          <reference field="4294967294" count="1">
            <x v="12"/>
          </reference>
        </references>
      </pivotArea>
    </format>
    <format dxfId="616">
      <pivotArea dataOnly="0" labelOnly="1" fieldPosition="0">
        <references count="1">
          <reference field="4294967294" count="1">
            <x v="13"/>
          </reference>
        </references>
      </pivotArea>
    </format>
    <format dxfId="617">
      <pivotArea dataOnly="0" labelOnly="1" fieldPosition="0">
        <references count="1">
          <reference field="4294967294" count="1">
            <x v="14"/>
          </reference>
        </references>
      </pivotArea>
    </format>
    <format dxfId="618">
      <pivotArea dataOnly="0" labelOnly="1" fieldPosition="0">
        <references count="1">
          <reference field="4294967294" count="1">
            <x v="15"/>
          </reference>
        </references>
      </pivotArea>
    </format>
    <format dxfId="619">
      <pivotArea dataOnly="0" labelOnly="1" fieldPosition="0">
        <references count="1">
          <reference field="4294967294" count="1">
            <x v="16"/>
          </reference>
        </references>
      </pivotArea>
    </format>
    <format dxfId="620">
      <pivotArea dataOnly="0" labelOnly="1" fieldPosition="0">
        <references count="1">
          <reference field="4294967294" count="1">
            <x v="3"/>
          </reference>
        </references>
      </pivotArea>
    </format>
    <format dxfId="62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22">
      <pivotArea dataOnly="0" labelOnly="1" fieldPosition="0">
        <references count="1">
          <reference field="4294967294" count="1">
            <x v="7"/>
          </reference>
        </references>
      </pivotArea>
    </format>
    <format dxfId="623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24">
      <pivotArea dataOnly="0" labelOnly="1" fieldPosition="0">
        <references count="1">
          <reference field="4294967294" count="1">
            <x v="14"/>
          </reference>
        </references>
      </pivotArea>
    </format>
    <format dxfId="62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26">
      <pivotArea dataOnly="0" labelOnly="1" fieldPosition="0">
        <references count="1">
          <reference field="4294967294" count="1">
            <x v="16"/>
          </reference>
        </references>
      </pivotArea>
    </format>
    <format dxfId="62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28">
      <pivotArea field="33" type="button" dataOnly="0" labelOnly="1" outline="0" fieldPosition="0"/>
    </format>
    <format dxfId="629">
      <pivotArea field="7" type="button" dataOnly="0" labelOnly="1" outline="0" fieldPosition="0"/>
    </format>
    <format dxfId="630">
      <pivotArea field="3" type="button" dataOnly="0" labelOnly="1" outline="0" fieldPosition="0"/>
    </format>
    <format dxfId="631">
      <pivotArea dataOnly="0" labelOnly="1" fieldPosition="0">
        <references count="1">
          <reference field="4294967294" count="1">
            <x v="17"/>
          </reference>
        </references>
      </pivotArea>
    </format>
    <format dxfId="632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633">
      <pivotArea dataOnly="0" labelOnly="1" fieldPosition="0">
        <references count="1">
          <reference field="4294967294" count="1">
            <x v="17"/>
          </reference>
        </references>
      </pivotArea>
    </format>
    <format dxfId="634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635">
      <pivotArea dataOnly="0" labelOnly="1" fieldPosition="0">
        <references count="1">
          <reference field="4294967294" count="1">
            <x v="17"/>
          </reference>
        </references>
      </pivotArea>
    </format>
    <format dxfId="636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B5" firstHeaderRow="0" firstDataRow="1" firstDataCol="1" rowPageCount="2" colPageCount="1"/>
  <pivotFields count="41">
    <pivotField axis="axisPage" compact="0" sortType="ascending" outline="0" subtotalTop="0" multipleItemSelectionAllowed="1" numFmtId="14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2">
        <item x="40"/>
        <item x="15"/>
        <item x="0"/>
        <item x="13"/>
        <item x="11"/>
        <item x="14"/>
        <item x="1"/>
        <item x="2"/>
        <item x="3"/>
        <item x="4"/>
        <item x="5"/>
        <item x="6"/>
        <item x="7"/>
        <item x="8"/>
        <item x="9"/>
        <item x="10"/>
        <item x="1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outline="0" subtotalTop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Page" compact="0" outline="0" subtotalTop="0" multipleItemSelectionAllowed="1" showAll="0">
      <items count="4">
        <item m="1" x="2"/>
        <item h="1" x="0"/>
        <item h="1" x="1"/>
        <item t="default"/>
      </items>
    </pivotField>
    <pivotField axis="axisRow" compact="0" outline="0" subtotalTop="0" showAll="0">
      <items count="45">
        <item x="28"/>
        <item x="0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/>
    <pivotField dataField="1" compact="0" outline="0" subtotalTop="0" showAll="0">
      <items count="664">
        <item x="7"/>
        <item x="662"/>
        <item x="0"/>
        <item x="218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t="default"/>
      </items>
    </pivotField>
    <pivotField dataField="1" compact="0" outline="0" subtotalTop="0" showAll="0">
      <items count="623">
        <item x="621"/>
        <item x="158"/>
        <item x="181"/>
        <item x="222"/>
        <item x="284"/>
        <item x="0"/>
        <item x="302"/>
        <item x="59"/>
        <item x="182"/>
        <item x="294"/>
        <item x="62"/>
        <item x="45"/>
        <item x="272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t="default"/>
      </items>
    </pivotField>
    <pivotField dataField="1" compact="0" outline="0" subtotalTop="0" showAll="0">
      <items count="286">
        <item x="96"/>
        <item x="77"/>
        <item x="82"/>
        <item x="151"/>
        <item x="6"/>
        <item x="56"/>
        <item x="90"/>
        <item x="181"/>
        <item x="91"/>
        <item x="74"/>
        <item x="26"/>
        <item x="108"/>
        <item x="27"/>
        <item x="21"/>
        <item x="88"/>
        <item x="16"/>
        <item x="177"/>
        <item x="129"/>
        <item x="149"/>
        <item x="69"/>
        <item x="8"/>
        <item x="106"/>
        <item x="64"/>
        <item x="116"/>
        <item x="153"/>
        <item x="130"/>
        <item x="284"/>
        <item x="100"/>
        <item x="75"/>
        <item x="186"/>
        <item x="44"/>
        <item x="155"/>
        <item x="127"/>
        <item x="0"/>
        <item x="68"/>
        <item x="165"/>
        <item x="63"/>
        <item x="92"/>
        <item x="36"/>
        <item x="35"/>
        <item x="59"/>
        <item x="157"/>
        <item x="49"/>
        <item x="167"/>
        <item x="83"/>
        <item x="22"/>
        <item x="115"/>
        <item x="182"/>
        <item x="30"/>
        <item x="133"/>
        <item x="93"/>
        <item x="38"/>
        <item x="97"/>
        <item x="104"/>
        <item x="174"/>
        <item x="113"/>
        <item x="89"/>
        <item x="78"/>
        <item x="184"/>
        <item x="179"/>
        <item x="136"/>
        <item x="172"/>
        <item x="80"/>
        <item x="175"/>
        <item x="11"/>
        <item x="173"/>
        <item x="15"/>
        <item x="118"/>
        <item x="32"/>
        <item x="110"/>
        <item x="23"/>
        <item x="120"/>
        <item x="159"/>
        <item x="189"/>
        <item x="188"/>
        <item x="152"/>
        <item x="55"/>
        <item x="105"/>
        <item x="180"/>
        <item x="131"/>
        <item x="111"/>
        <item x="137"/>
        <item x="190"/>
        <item x="138"/>
        <item x="94"/>
        <item x="135"/>
        <item x="125"/>
        <item x="147"/>
        <item x="81"/>
        <item x="117"/>
        <item x="171"/>
        <item x="1"/>
        <item x="2"/>
        <item x="3"/>
        <item x="4"/>
        <item x="5"/>
        <item x="7"/>
        <item x="9"/>
        <item x="10"/>
        <item x="12"/>
        <item x="13"/>
        <item x="14"/>
        <item x="17"/>
        <item x="18"/>
        <item x="19"/>
        <item x="20"/>
        <item x="24"/>
        <item x="25"/>
        <item x="28"/>
        <item x="29"/>
        <item x="31"/>
        <item x="33"/>
        <item x="34"/>
        <item x="37"/>
        <item x="39"/>
        <item x="40"/>
        <item x="41"/>
        <item x="42"/>
        <item x="43"/>
        <item x="45"/>
        <item x="46"/>
        <item x="47"/>
        <item x="48"/>
        <item x="50"/>
        <item x="51"/>
        <item x="52"/>
        <item x="53"/>
        <item x="54"/>
        <item x="57"/>
        <item x="58"/>
        <item x="60"/>
        <item x="61"/>
        <item x="62"/>
        <item x="65"/>
        <item x="66"/>
        <item x="67"/>
        <item x="70"/>
        <item x="71"/>
        <item x="72"/>
        <item x="73"/>
        <item x="76"/>
        <item x="79"/>
        <item x="84"/>
        <item x="85"/>
        <item x="86"/>
        <item x="87"/>
        <item x="95"/>
        <item x="98"/>
        <item x="99"/>
        <item x="101"/>
        <item x="102"/>
        <item x="103"/>
        <item x="107"/>
        <item x="109"/>
        <item x="112"/>
        <item x="114"/>
        <item x="119"/>
        <item x="121"/>
        <item x="122"/>
        <item x="123"/>
        <item x="124"/>
        <item x="126"/>
        <item x="128"/>
        <item x="132"/>
        <item x="134"/>
        <item x="139"/>
        <item x="140"/>
        <item x="141"/>
        <item x="142"/>
        <item x="143"/>
        <item x="144"/>
        <item x="145"/>
        <item x="146"/>
        <item x="148"/>
        <item x="150"/>
        <item x="154"/>
        <item x="156"/>
        <item x="158"/>
        <item x="160"/>
        <item x="161"/>
        <item x="162"/>
        <item x="163"/>
        <item x="164"/>
        <item x="166"/>
        <item x="168"/>
        <item x="169"/>
        <item x="170"/>
        <item x="176"/>
        <item x="178"/>
        <item x="183"/>
        <item x="185"/>
        <item x="187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outline="0" subtotalTop="0" numFmtId="10" showAll="0">
      <items count="411">
        <item x="7"/>
        <item x="409"/>
        <item x="129"/>
        <item x="149"/>
        <item x="99"/>
        <item x="50"/>
        <item x="69"/>
        <item x="122"/>
        <item x="58"/>
        <item x="100"/>
        <item x="206"/>
        <item x="0"/>
        <item x="170"/>
        <item x="94"/>
        <item x="1"/>
        <item x="158"/>
        <item x="199"/>
        <item x="106"/>
        <item x="174"/>
        <item x="21"/>
        <item x="244"/>
        <item x="109"/>
        <item x="184"/>
        <item x="6"/>
        <item x="259"/>
        <item x="44"/>
        <item x="246"/>
        <item x="243"/>
        <item x="165"/>
        <item x="250"/>
        <item x="98"/>
        <item x="171"/>
        <item x="238"/>
        <item x="210"/>
        <item x="90"/>
        <item x="159"/>
        <item x="118"/>
        <item x="234"/>
        <item x="66"/>
        <item x="226"/>
        <item x="101"/>
        <item x="227"/>
        <item x="18"/>
        <item x="181"/>
        <item x="142"/>
        <item x="137"/>
        <item x="91"/>
        <item x="155"/>
        <item x="252"/>
        <item x="126"/>
        <item x="5"/>
        <item x="208"/>
        <item x="229"/>
        <item x="190"/>
        <item x="113"/>
        <item x="167"/>
        <item x="242"/>
        <item x="85"/>
        <item x="108"/>
        <item x="111"/>
        <item x="128"/>
        <item x="64"/>
        <item x="241"/>
        <item x="80"/>
        <item x="166"/>
        <item x="222"/>
        <item x="213"/>
        <item x="179"/>
        <item x="151"/>
        <item x="104"/>
        <item x="48"/>
        <item x="205"/>
        <item x="146"/>
        <item x="61"/>
        <item x="102"/>
        <item x="223"/>
        <item x="157"/>
        <item x="86"/>
        <item x="39"/>
        <item x="207"/>
        <item x="77"/>
        <item x="185"/>
        <item x="31"/>
        <item x="202"/>
        <item x="62"/>
        <item x="164"/>
        <item x="72"/>
        <item x="2"/>
        <item x="3"/>
        <item x="4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9"/>
        <item x="51"/>
        <item x="52"/>
        <item x="53"/>
        <item x="54"/>
        <item x="55"/>
        <item x="56"/>
        <item x="57"/>
        <item x="59"/>
        <item x="60"/>
        <item x="63"/>
        <item x="65"/>
        <item x="67"/>
        <item x="68"/>
        <item x="70"/>
        <item x="71"/>
        <item x="73"/>
        <item x="74"/>
        <item x="75"/>
        <item x="76"/>
        <item x="78"/>
        <item x="79"/>
        <item x="81"/>
        <item x="82"/>
        <item x="83"/>
        <item x="84"/>
        <item x="87"/>
        <item x="88"/>
        <item x="89"/>
        <item x="92"/>
        <item x="93"/>
        <item x="95"/>
        <item x="96"/>
        <item x="97"/>
        <item x="103"/>
        <item x="105"/>
        <item x="107"/>
        <item x="110"/>
        <item x="112"/>
        <item x="114"/>
        <item x="115"/>
        <item x="116"/>
        <item x="117"/>
        <item x="119"/>
        <item x="120"/>
        <item x="121"/>
        <item x="123"/>
        <item x="124"/>
        <item x="125"/>
        <item x="127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7"/>
        <item x="148"/>
        <item x="150"/>
        <item x="152"/>
        <item x="153"/>
        <item x="154"/>
        <item x="156"/>
        <item x="160"/>
        <item x="161"/>
        <item x="162"/>
        <item x="163"/>
        <item x="168"/>
        <item x="169"/>
        <item x="172"/>
        <item x="173"/>
        <item x="175"/>
        <item x="176"/>
        <item x="177"/>
        <item x="178"/>
        <item x="180"/>
        <item x="182"/>
        <item x="183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9"/>
        <item x="211"/>
        <item x="212"/>
        <item x="214"/>
        <item x="215"/>
        <item x="216"/>
        <item x="217"/>
        <item x="218"/>
        <item x="219"/>
        <item x="220"/>
        <item x="221"/>
        <item x="224"/>
        <item x="225"/>
        <item x="228"/>
        <item x="230"/>
        <item x="231"/>
        <item x="232"/>
        <item x="233"/>
        <item x="235"/>
        <item x="236"/>
        <item x="237"/>
        <item x="239"/>
        <item x="240"/>
        <item x="245"/>
        <item x="247"/>
        <item x="248"/>
        <item x="249"/>
        <item x="251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compact="0" outline="0" subtotalTop="0" showAll="0">
      <items count="103">
        <item x="31"/>
        <item x="45"/>
        <item x="29"/>
        <item x="70"/>
        <item x="1"/>
        <item x="23"/>
        <item x="67"/>
        <item x="6"/>
        <item x="54"/>
        <item x="79"/>
        <item x="47"/>
        <item x="15"/>
        <item x="24"/>
        <item x="53"/>
        <item x="40"/>
        <item x="26"/>
        <item x="7"/>
        <item x="43"/>
        <item x="17"/>
        <item x="81"/>
        <item x="58"/>
        <item x="42"/>
        <item x="11"/>
        <item x="52"/>
        <item x="46"/>
        <item x="55"/>
        <item x="61"/>
        <item x="20"/>
        <item x="19"/>
        <item x="65"/>
        <item x="101"/>
        <item x="28"/>
        <item x="32"/>
        <item x="44"/>
        <item x="39"/>
        <item x="27"/>
        <item x="14"/>
        <item x="73"/>
        <item x="9"/>
        <item x="72"/>
        <item x="38"/>
        <item x="59"/>
        <item x="12"/>
        <item x="35"/>
        <item x="62"/>
        <item x="51"/>
        <item x="41"/>
        <item x="2"/>
        <item x="33"/>
        <item x="22"/>
        <item x="30"/>
        <item x="48"/>
        <item x="84"/>
        <item x="57"/>
        <item x="63"/>
        <item x="18"/>
        <item x="82"/>
        <item x="36"/>
        <item x="83"/>
        <item x="49"/>
        <item x="78"/>
        <item x="0"/>
        <item x="34"/>
        <item x="10"/>
        <item x="71"/>
        <item x="60"/>
        <item x="25"/>
        <item x="21"/>
        <item x="3"/>
        <item x="4"/>
        <item x="5"/>
        <item x="8"/>
        <item x="13"/>
        <item x="16"/>
        <item x="37"/>
        <item x="50"/>
        <item x="56"/>
        <item x="64"/>
        <item x="66"/>
        <item x="68"/>
        <item x="69"/>
        <item x="74"/>
        <item x="75"/>
        <item x="76"/>
        <item x="77"/>
        <item x="80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outline="0" subtotalTop="0" showAll="0">
      <items count="629">
        <item x="7"/>
        <item x="627"/>
        <item x="315"/>
        <item x="178"/>
        <item x="40"/>
        <item x="242"/>
        <item x="245"/>
        <item x="137"/>
        <item x="0"/>
        <item x="326"/>
        <item x="283"/>
        <item x="268"/>
        <item x="156"/>
        <item x="229"/>
        <item x="263"/>
        <item x="235"/>
        <item x="128"/>
        <item x="54"/>
        <item x="322"/>
        <item x="292"/>
        <item x="209"/>
        <item x="277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6"/>
        <item x="317"/>
        <item x="318"/>
        <item x="319"/>
        <item x="320"/>
        <item x="321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dataField="1" compact="0" outline="0" subtotalTop="0" showAll="0">
      <items count="11">
        <item x="4"/>
        <item x="0"/>
        <item x="1"/>
        <item x="7"/>
        <item x="5"/>
        <item x="2"/>
        <item x="6"/>
        <item x="3"/>
        <item x="9"/>
        <item x="8"/>
        <item t="default"/>
      </items>
    </pivotField>
    <pivotField dataField="1" compact="0" outline="0" subtotalTop="0" showAll="0">
      <items count="10">
        <item x="1"/>
        <item x="3"/>
        <item x="0"/>
        <item x="2"/>
        <item x="8"/>
        <item x="4"/>
        <item x="5"/>
        <item x="6"/>
        <item x="7"/>
        <item t="default"/>
      </items>
    </pivotField>
    <pivotField dataField="1" compact="0" outline="0" subtotalTop="0" showAll="0">
      <items count="7">
        <item x="0"/>
        <item x="1"/>
        <item x="2"/>
        <item x="3"/>
        <item x="5"/>
        <item x="4"/>
        <item t="default"/>
      </items>
    </pivotField>
    <pivotField dataField="1" compact="0" outline="0" subtotalTop="0" showAll="0">
      <items count="9">
        <item x="0"/>
        <item x="4"/>
        <item x="2"/>
        <item x="7"/>
        <item x="3"/>
        <item x="5"/>
        <item x="1"/>
        <item x="6"/>
        <item t="default"/>
      </items>
    </pivotField>
    <pivotField dataField="1" compact="0" outline="0" subtotalTop="0" showAll="0">
      <items count="5">
        <item x="1"/>
        <item x="0"/>
        <item x="2"/>
        <item x="3"/>
        <item t="default"/>
      </items>
    </pivotField>
    <pivotField dataField="1" compact="0" outline="0" subtotalTop="0" showAll="0">
      <items count="20">
        <item x="5"/>
        <item x="1"/>
        <item x="7"/>
        <item x="4"/>
        <item x="10"/>
        <item x="8"/>
        <item x="0"/>
        <item x="13"/>
        <item x="3"/>
        <item x="14"/>
        <item x="2"/>
        <item x="18"/>
        <item x="11"/>
        <item x="15"/>
        <item x="9"/>
        <item x="12"/>
        <item x="6"/>
        <item x="16"/>
        <item x="17"/>
        <item t="default"/>
      </items>
    </pivotField>
    <pivotField compact="0" outline="0" subtotalTop="0" showAll="0">
      <items count="458">
        <item x="1"/>
        <item x="456"/>
        <item x="160"/>
        <item x="108"/>
        <item x="10"/>
        <item x="209"/>
        <item x="178"/>
        <item x="0"/>
        <item x="118"/>
        <item x="172"/>
        <item x="1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compact="0" outline="0" subtotalTop="0" showAll="0">
      <items count="20">
        <item x="8"/>
        <item x="1"/>
        <item x="4"/>
        <item x="2"/>
        <item x="0"/>
        <item x="15"/>
        <item x="7"/>
        <item x="12"/>
        <item x="18"/>
        <item x="10"/>
        <item x="9"/>
        <item x="3"/>
        <item x="6"/>
        <item x="11"/>
        <item x="5"/>
        <item x="13"/>
        <item x="17"/>
        <item x="14"/>
        <item x="16"/>
        <item t="default"/>
      </items>
    </pivotField>
    <pivotField compact="0" outline="0" subtotalTop="0" numFmtId="10" showAll="0">
      <items count="241">
        <item x="1"/>
        <item x="126"/>
        <item x="78"/>
        <item x="47"/>
        <item x="2"/>
        <item x="85"/>
        <item x="41"/>
        <item x="39"/>
        <item x="132"/>
        <item x="239"/>
        <item x="105"/>
        <item x="86"/>
        <item x="6"/>
        <item x="91"/>
        <item x="82"/>
        <item x="42"/>
        <item x="69"/>
        <item x="9"/>
        <item x="75"/>
        <item x="24"/>
        <item x="84"/>
        <item x="54"/>
        <item x="107"/>
        <item x="81"/>
        <item x="119"/>
        <item x="28"/>
        <item x="18"/>
        <item x="16"/>
        <item x="80"/>
        <item x="71"/>
        <item x="102"/>
        <item x="65"/>
        <item x="122"/>
        <item x="77"/>
        <item x="97"/>
        <item x="100"/>
        <item x="111"/>
        <item x="40"/>
        <item x="73"/>
        <item x="74"/>
        <item x="104"/>
        <item x="76"/>
        <item x="135"/>
        <item x="43"/>
        <item x="127"/>
        <item x="46"/>
        <item x="0"/>
        <item x="19"/>
        <item x="44"/>
        <item x="115"/>
        <item x="79"/>
        <item x="118"/>
        <item x="93"/>
        <item x="3"/>
        <item x="4"/>
        <item x="5"/>
        <item x="7"/>
        <item x="8"/>
        <item x="10"/>
        <item x="11"/>
        <item x="12"/>
        <item x="13"/>
        <item x="14"/>
        <item x="15"/>
        <item x="17"/>
        <item x="20"/>
        <item x="21"/>
        <item x="22"/>
        <item x="23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45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70"/>
        <item x="72"/>
        <item x="83"/>
        <item x="87"/>
        <item x="88"/>
        <item x="89"/>
        <item x="90"/>
        <item x="92"/>
        <item x="94"/>
        <item x="95"/>
        <item x="96"/>
        <item x="98"/>
        <item x="99"/>
        <item x="101"/>
        <item x="103"/>
        <item x="106"/>
        <item x="108"/>
        <item x="109"/>
        <item x="110"/>
        <item x="112"/>
        <item x="113"/>
        <item x="114"/>
        <item x="116"/>
        <item x="117"/>
        <item x="120"/>
        <item x="121"/>
        <item x="123"/>
        <item x="124"/>
        <item x="125"/>
        <item x="128"/>
        <item x="129"/>
        <item x="130"/>
        <item x="131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outline="0" subtotalTop="0" showAll="0">
      <items count="12">
        <item x="2"/>
        <item x="1"/>
        <item x="6"/>
        <item x="0"/>
        <item x="5"/>
        <item x="3"/>
        <item x="10"/>
        <item x="7"/>
        <item x="4"/>
        <item x="8"/>
        <item x="9"/>
        <item t="default"/>
      </items>
    </pivotField>
    <pivotField compact="0" outline="0" subtotalTop="0" showAll="0">
      <items count="13">
        <item x="1"/>
        <item x="3"/>
        <item x="0"/>
        <item x="4"/>
        <item x="8"/>
        <item x="11"/>
        <item x="6"/>
        <item x="2"/>
        <item x="5"/>
        <item x="7"/>
        <item x="9"/>
        <item x="10"/>
        <item t="default"/>
      </items>
    </pivotField>
    <pivotField dataField="1" compact="0" outline="0" subtotalTop="0" showAll="0">
      <items count="18">
        <item x="2"/>
        <item x="1"/>
        <item x="7"/>
        <item x="4"/>
        <item x="9"/>
        <item x="11"/>
        <item x="0"/>
        <item x="3"/>
        <item x="16"/>
        <item x="15"/>
        <item x="6"/>
        <item x="8"/>
        <item x="10"/>
        <item x="5"/>
        <item x="12"/>
        <item x="13"/>
        <item x="14"/>
        <item t="default"/>
      </items>
    </pivotField>
    <pivotField compact="0" outline="0" subtotalTop="0" showAll="0">
      <items count="35">
        <item x="8"/>
        <item x="1"/>
        <item x="15"/>
        <item x="4"/>
        <item x="13"/>
        <item x="12"/>
        <item x="10"/>
        <item x="7"/>
        <item x="2"/>
        <item x="6"/>
        <item x="19"/>
        <item x="21"/>
        <item x="22"/>
        <item x="11"/>
        <item x="33"/>
        <item x="29"/>
        <item x="0"/>
        <item x="30"/>
        <item x="18"/>
        <item x="16"/>
        <item x="23"/>
        <item x="26"/>
        <item x="24"/>
        <item x="5"/>
        <item x="3"/>
        <item x="9"/>
        <item x="14"/>
        <item x="17"/>
        <item x="20"/>
        <item x="25"/>
        <item x="27"/>
        <item x="28"/>
        <item x="31"/>
        <item x="32"/>
        <item t="default"/>
      </items>
    </pivotField>
    <pivotField compact="0" outline="0" subtotalTop="0" showAll="0">
      <items count="19">
        <item x="2"/>
        <item x="1"/>
        <item x="9"/>
        <item x="4"/>
        <item x="7"/>
        <item x="10"/>
        <item x="0"/>
        <item x="8"/>
        <item x="17"/>
        <item x="13"/>
        <item x="6"/>
        <item x="15"/>
        <item x="5"/>
        <item x="3"/>
        <item x="12"/>
        <item x="11"/>
        <item x="14"/>
        <item x="16"/>
        <item t="default"/>
      </items>
    </pivotField>
    <pivotField dataField="1" compact="0" outline="0" subtotalTop="0" showAll="0">
      <items count="11">
        <item x="0"/>
        <item x="1"/>
        <item x="4"/>
        <item x="7"/>
        <item x="2"/>
        <item x="6"/>
        <item x="9"/>
        <item x="5"/>
        <item x="3"/>
        <item x="8"/>
        <item t="default"/>
      </items>
    </pivotField>
    <pivotField compact="0" outline="0" subtotalTop="0" showAll="0">
      <items count="399">
        <item x="1"/>
        <item x="397"/>
        <item x="151"/>
        <item x="0"/>
        <item x="61"/>
        <item x="174"/>
        <item x="38"/>
        <item x="157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compact="0" outline="0" subtotalTop="0" showAll="0">
      <items count="244">
        <item x="1"/>
        <item x="242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outline="0" subtotalTop="0" showAll="0">
      <items count="53">
        <item x="27"/>
        <item x="1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x="0"/>
        <item x="4"/>
        <item x="5"/>
        <item x="7"/>
        <item x="8"/>
        <item x="9"/>
        <item x="10"/>
        <item x="14"/>
        <item x="16"/>
        <item x="18"/>
        <item x="15"/>
        <item x="17"/>
        <item x="19"/>
        <item x="20"/>
        <item x="12"/>
        <item x="13"/>
        <item x="2"/>
        <item x="3"/>
        <item x="6"/>
        <item x="21"/>
        <item x="11"/>
        <item x="22"/>
        <item x="23"/>
        <item x="24"/>
        <item x="25"/>
        <item x="26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colFields count="1">
    <field x="-2"/>
  </colFields>
  <pageFields count="2">
    <pageField fld="3"/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63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3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3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4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4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4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2">
      <pivotArea type="all" dataOnly="0" outline="0" fieldPosition="0"/>
    </format>
    <format dxfId="653">
      <pivotArea type="all" dataOnly="0" outline="0" fieldPosition="0"/>
    </format>
    <format dxfId="654">
      <pivotArea type="all" dataOnly="0" outline="0" fieldPosition="0"/>
    </format>
    <format dxfId="655">
      <pivotArea type="all" dataOnly="0" outline="0" fieldPosition="0"/>
    </format>
    <format dxfId="656">
      <pivotArea type="all" dataOnly="0" outline="0" fieldPosition="0"/>
    </format>
    <format dxfId="65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5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5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6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6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6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6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3">
      <pivotArea field="0" type="button" dataOnly="0" labelOnly="1" outline="0" fieldPosition="0"/>
    </format>
    <format dxfId="674">
      <pivotArea dataOnly="0" labelOnly="1" fieldPosition="0">
        <references count="1">
          <reference field="4294967294" count="1">
            <x v="0"/>
          </reference>
        </references>
      </pivotArea>
    </format>
    <format dxfId="675">
      <pivotArea dataOnly="0" labelOnly="1" fieldPosition="0">
        <references count="1">
          <reference field="4294967294" count="1">
            <x v="1"/>
          </reference>
        </references>
      </pivotArea>
    </format>
    <format dxfId="676">
      <pivotArea dataOnly="0" labelOnly="1" fieldPosition="0">
        <references count="1">
          <reference field="4294967294" count="1">
            <x v="2"/>
          </reference>
        </references>
      </pivotArea>
    </format>
    <format dxfId="677">
      <pivotArea dataOnly="0" labelOnly="1" fieldPosition="0">
        <references count="1">
          <reference field="4294967294" count="1">
            <x v="3"/>
          </reference>
        </references>
      </pivotArea>
    </format>
    <format dxfId="678">
      <pivotArea dataOnly="0" labelOnly="1" fieldPosition="0">
        <references count="1">
          <reference field="4294967294" count="1">
            <x v="4"/>
          </reference>
        </references>
      </pivotArea>
    </format>
    <format dxfId="679">
      <pivotArea dataOnly="0" labelOnly="1" fieldPosition="0">
        <references count="1">
          <reference field="4294967294" count="1">
            <x v="5"/>
          </reference>
        </references>
      </pivotArea>
    </format>
    <format dxfId="680">
      <pivotArea dataOnly="0" labelOnly="1" fieldPosition="0">
        <references count="1">
          <reference field="4294967294" count="1">
            <x v="6"/>
          </reference>
        </references>
      </pivotArea>
    </format>
    <format dxfId="681">
      <pivotArea dataOnly="0" labelOnly="1" fieldPosition="0">
        <references count="1">
          <reference field="4294967294" count="1">
            <x v="7"/>
          </reference>
        </references>
      </pivotArea>
    </format>
    <format dxfId="682">
      <pivotArea dataOnly="0" labelOnly="1" fieldPosition="0">
        <references count="1">
          <reference field="4294967294" count="1">
            <x v="8"/>
          </reference>
        </references>
      </pivotArea>
    </format>
    <format dxfId="683">
      <pivotArea dataOnly="0" labelOnly="1" fieldPosition="0">
        <references count="1">
          <reference field="4294967294" count="1">
            <x v="9"/>
          </reference>
        </references>
      </pivotArea>
    </format>
    <format dxfId="684">
      <pivotArea dataOnly="0" labelOnly="1" fieldPosition="0">
        <references count="1">
          <reference field="4294967294" count="1">
            <x v="10"/>
          </reference>
        </references>
      </pivotArea>
    </format>
    <format dxfId="685">
      <pivotArea dataOnly="0" labelOnly="1" fieldPosition="0">
        <references count="1">
          <reference field="4294967294" count="1">
            <x v="11"/>
          </reference>
        </references>
      </pivotArea>
    </format>
    <format dxfId="686">
      <pivotArea dataOnly="0" labelOnly="1" fieldPosition="0">
        <references count="1">
          <reference field="4294967294" count="1">
            <x v="12"/>
          </reference>
        </references>
      </pivotArea>
    </format>
    <format dxfId="687">
      <pivotArea dataOnly="0" labelOnly="1" fieldPosition="0">
        <references count="1">
          <reference field="4294967294" count="1">
            <x v="13"/>
          </reference>
        </references>
      </pivotArea>
    </format>
    <format dxfId="688">
      <pivotArea dataOnly="0" labelOnly="1" fieldPosition="0">
        <references count="1">
          <reference field="4294967294" count="1">
            <x v="14"/>
          </reference>
        </references>
      </pivotArea>
    </format>
    <format dxfId="689">
      <pivotArea dataOnly="0" labelOnly="1" fieldPosition="0">
        <references count="1">
          <reference field="4294967294" count="1">
            <x v="15"/>
          </reference>
        </references>
      </pivotArea>
    </format>
    <format dxfId="690">
      <pivotArea dataOnly="0" labelOnly="1" fieldPosition="0">
        <references count="1">
          <reference field="4294967294" count="1">
            <x v="16"/>
          </reference>
        </references>
      </pivotArea>
    </format>
    <format dxfId="691">
      <pivotArea dataOnly="0" labelOnly="1" grandRow="1" fieldPosition="0"/>
    </format>
    <format dxfId="692">
      <pivotArea grandRow="1" collapsedLevelsAreSubtotals="1" fieldPosition="0"/>
    </format>
    <format dxfId="693">
      <pivotArea dataOnly="0" labelOnly="1" fieldPosition="0">
        <references count="1">
          <reference field="4294967294" count="1">
            <x v="3"/>
          </reference>
        </references>
      </pivotArea>
    </format>
    <format dxfId="69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95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9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9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98">
      <pivotArea dataOnly="0" labelOnly="1" grandRow="1" fieldPosition="0"/>
    </format>
    <format dxfId="699">
      <pivotArea grandRow="1" collapsedLevelsAreSubtotals="1" fieldPosition="0"/>
    </format>
    <format dxfId="700">
      <pivotArea dataOnly="0" labelOnly="1" grandRow="1" fieldPosition="0"/>
    </format>
    <format dxfId="701">
      <pivotArea grandRow="1" collapsedLevelsAreSubtotals="1" fieldPosition="0"/>
    </format>
    <format dxfId="702">
      <pivotArea dataOnly="0" labelOnly="1" fieldPosition="0">
        <references count="1">
          <reference field="0" count="1">
            <x v="45"/>
          </reference>
        </references>
      </pivotArea>
    </format>
    <format dxfId="703">
      <pivotArea collapsedLevelsAreSubtotals="1" fieldPosition="0">
        <references count="1">
          <reference field="0" count="1" selected="0">
            <x v="45"/>
          </reference>
        </references>
      </pivotArea>
    </format>
    <format dxfId="704">
      <pivotArea dataOnly="0" labelOnly="1" fieldPosition="0">
        <references count="1">
          <reference field="4294967294" count="1">
            <x v="3"/>
          </reference>
        </references>
      </pivotArea>
    </format>
    <format dxfId="70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06">
      <pivotArea dataOnly="0" labelOnly="1" grandRow="1" fieldPosition="0"/>
    </format>
    <format dxfId="707">
      <pivotArea grandRow="1" collapsedLevelsAreSubtotals="1" fieldPosition="0"/>
    </format>
    <format dxfId="708">
      <pivotArea type="all" dataOnly="0" outline="0" fieldPosition="0"/>
    </format>
    <format dxfId="709">
      <pivotArea field="0" type="button" dataOnly="0" labelOnly="1" outline="0" fieldPosition="0"/>
    </format>
    <format dxfId="710">
      <pivotArea dataOnly="0" labelOnly="1" fieldPosition="0">
        <references count="1">
          <reference field="4294967294" count="1">
            <x v="0"/>
          </reference>
        </references>
      </pivotArea>
    </format>
    <format dxfId="711">
      <pivotArea dataOnly="0" labelOnly="1" fieldPosition="0">
        <references count="1">
          <reference field="4294967294" count="1">
            <x v="1"/>
          </reference>
        </references>
      </pivotArea>
    </format>
    <format dxfId="712">
      <pivotArea dataOnly="0" labelOnly="1" fieldPosition="0">
        <references count="1">
          <reference field="4294967294" count="1">
            <x v="2"/>
          </reference>
        </references>
      </pivotArea>
    </format>
    <format dxfId="713">
      <pivotArea dataOnly="0" labelOnly="1" fieldPosition="0">
        <references count="1">
          <reference field="4294967294" count="1">
            <x v="3"/>
          </reference>
        </references>
      </pivotArea>
    </format>
    <format dxfId="714">
      <pivotArea dataOnly="0" labelOnly="1" fieldPosition="0">
        <references count="1">
          <reference field="4294967294" count="1">
            <x v="4"/>
          </reference>
        </references>
      </pivotArea>
    </format>
    <format dxfId="715">
      <pivotArea dataOnly="0" labelOnly="1" fieldPosition="0">
        <references count="1">
          <reference field="4294967294" count="1">
            <x v="5"/>
          </reference>
        </references>
      </pivotArea>
    </format>
    <format dxfId="716">
      <pivotArea dataOnly="0" labelOnly="1" fieldPosition="0">
        <references count="1">
          <reference field="4294967294" count="1">
            <x v="6"/>
          </reference>
        </references>
      </pivotArea>
    </format>
    <format dxfId="717">
      <pivotArea dataOnly="0" labelOnly="1" fieldPosition="0">
        <references count="1">
          <reference field="4294967294" count="1">
            <x v="7"/>
          </reference>
        </references>
      </pivotArea>
    </format>
    <format dxfId="718">
      <pivotArea dataOnly="0" labelOnly="1" fieldPosition="0">
        <references count="1">
          <reference field="4294967294" count="1">
            <x v="8"/>
          </reference>
        </references>
      </pivotArea>
    </format>
    <format dxfId="719">
      <pivotArea dataOnly="0" labelOnly="1" fieldPosition="0">
        <references count="1">
          <reference field="4294967294" count="1">
            <x v="9"/>
          </reference>
        </references>
      </pivotArea>
    </format>
    <format dxfId="720">
      <pivotArea dataOnly="0" labelOnly="1" fieldPosition="0">
        <references count="1">
          <reference field="4294967294" count="1">
            <x v="10"/>
          </reference>
        </references>
      </pivotArea>
    </format>
    <format dxfId="721">
      <pivotArea dataOnly="0" labelOnly="1" fieldPosition="0">
        <references count="1">
          <reference field="4294967294" count="1">
            <x v="11"/>
          </reference>
        </references>
      </pivotArea>
    </format>
    <format dxfId="722">
      <pivotArea dataOnly="0" labelOnly="1" fieldPosition="0">
        <references count="1">
          <reference field="4294967294" count="1">
            <x v="12"/>
          </reference>
        </references>
      </pivotArea>
    </format>
    <format dxfId="723">
      <pivotArea dataOnly="0" labelOnly="1" fieldPosition="0">
        <references count="1">
          <reference field="4294967294" count="1">
            <x v="13"/>
          </reference>
        </references>
      </pivotArea>
    </format>
    <format dxfId="724">
      <pivotArea dataOnly="0" labelOnly="1" fieldPosition="0">
        <references count="1">
          <reference field="4294967294" count="1">
            <x v="14"/>
          </reference>
        </references>
      </pivotArea>
    </format>
    <format dxfId="725">
      <pivotArea dataOnly="0" labelOnly="1" fieldPosition="0">
        <references count="1">
          <reference field="4294967294" count="1">
            <x v="15"/>
          </reference>
        </references>
      </pivotArea>
    </format>
    <format dxfId="726">
      <pivotArea dataOnly="0" labelOnly="1" fieldPosition="0">
        <references count="1">
          <reference field="4294967294" count="1">
            <x v="16"/>
          </reference>
        </references>
      </pivotArea>
    </format>
    <format dxfId="727">
      <pivotArea dataOnly="0" labelOnly="1" fieldPosition="0">
        <references count="1">
          <reference field="4294967294" count="1">
            <x v="3"/>
          </reference>
        </references>
      </pivotArea>
    </format>
    <format dxfId="72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29">
      <pivotArea dataOnly="0" labelOnly="1" fieldPosition="0">
        <references count="1">
          <reference field="4294967294" count="1">
            <x v="7"/>
          </reference>
        </references>
      </pivotArea>
    </format>
    <format dxfId="730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731">
      <pivotArea dataOnly="0" labelOnly="1" fieldPosition="0">
        <references count="1">
          <reference field="4294967294" count="1">
            <x v="14"/>
          </reference>
        </references>
      </pivotArea>
    </format>
    <format dxfId="73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733">
      <pivotArea dataOnly="0" labelOnly="1" fieldPosition="0">
        <references count="1">
          <reference field="4294967294" count="1">
            <x v="16"/>
          </reference>
        </references>
      </pivotArea>
    </format>
    <format dxfId="7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735">
      <pivotArea field="33" type="button" dataOnly="0" labelOnly="1" outline="0" fieldPosition="0"/>
    </format>
    <format dxfId="736">
      <pivotArea field="7" type="button" dataOnly="0" labelOnly="1" outline="0" fieldPosition="0"/>
    </format>
    <format dxfId="737">
      <pivotArea field="3" type="button" dataOnly="0" labelOnly="1" outline="0" fieldPosition="0"/>
    </format>
    <format dxfId="738">
      <pivotArea dataOnly="0" labelOnly="1" fieldPosition="0">
        <references count="1">
          <reference field="4294967294" count="1">
            <x v="17"/>
          </reference>
        </references>
      </pivotArea>
    </format>
    <format dxfId="739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40">
      <pivotArea dataOnly="0" labelOnly="1" fieldPosition="0">
        <references count="1">
          <reference field="4294967294" count="1">
            <x v="17"/>
          </reference>
        </references>
      </pivotArea>
    </format>
    <format dxfId="741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42">
      <pivotArea dataOnly="0" labelOnly="1" fieldPosition="0">
        <references count="1">
          <reference field="4294967294" count="1">
            <x v="17"/>
          </reference>
        </references>
      </pivotArea>
    </format>
    <format dxfId="743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xiaohongshu.com/discovery/item/5f96ebbb000000000100aed1" TargetMode="External"/><Relationship Id="rId8" Type="http://schemas.openxmlformats.org/officeDocument/2006/relationships/hyperlink" Target="https://www.xiaohongshu.com/discovery/item/62b17b60000000000f00120e" TargetMode="External"/><Relationship Id="rId7" Type="http://schemas.openxmlformats.org/officeDocument/2006/relationships/hyperlink" Target="https://www.xiaohongshu.com/discovery/item/611e475b000000002103d27a" TargetMode="External"/><Relationship Id="rId6" Type="http://schemas.openxmlformats.org/officeDocument/2006/relationships/hyperlink" Target="https://www.xiaohongshu.com/discovery/item/6284e0e3000000000102d2c3" TargetMode="External"/><Relationship Id="rId5" Type="http://schemas.openxmlformats.org/officeDocument/2006/relationships/hyperlink" Target="https://www.xiaohongshu.com/discovery/item/63493eda0000000007036293" TargetMode="External"/><Relationship Id="rId4" Type="http://schemas.openxmlformats.org/officeDocument/2006/relationships/hyperlink" Target="https://www.xiaohongshu.com/discovery/item/632c2d10000000000800bcad" TargetMode="External"/><Relationship Id="rId3" Type="http://schemas.openxmlformats.org/officeDocument/2006/relationships/hyperlink" Target="https://www.xiaohongshu.com/discovery/item/6364e88a00000000090012cb" TargetMode="External"/><Relationship Id="rId2" Type="http://schemas.openxmlformats.org/officeDocument/2006/relationships/hyperlink" Target="https://www.xiaohongshu.com/discovery/item/636e1b54000000001b00c417" TargetMode="External"/><Relationship Id="rId15" Type="http://schemas.openxmlformats.org/officeDocument/2006/relationships/hyperlink" Target="https://www.xiaohongshu.com/discovery/item/63985bd60000000022036b20" TargetMode="External"/><Relationship Id="rId14" Type="http://schemas.openxmlformats.org/officeDocument/2006/relationships/hyperlink" Target="https://www.xiaohongshu.com/discovery/item/6390682b000000001f023103" TargetMode="External"/><Relationship Id="rId13" Type="http://schemas.openxmlformats.org/officeDocument/2006/relationships/hyperlink" Target="https://www.xiaohongshu.com/discovery/item/6389d462000000001f009469" TargetMode="External"/><Relationship Id="rId12" Type="http://schemas.openxmlformats.org/officeDocument/2006/relationships/hyperlink" Target="https://www.xiaohongshu.com/discovery/item/63774b26000000001b00c1d4" TargetMode="External"/><Relationship Id="rId11" Type="http://schemas.openxmlformats.org/officeDocument/2006/relationships/hyperlink" Target="https://www.xiaohongshu.com/discovery/item/637759ac000000001f02364d" TargetMode="External"/><Relationship Id="rId10" Type="http://schemas.openxmlformats.org/officeDocument/2006/relationships/hyperlink" Target="https://www.xiaohongshu.com/discovery/item/63351022000000001c00e946" TargetMode="External"/><Relationship Id="rId1" Type="http://schemas.openxmlformats.org/officeDocument/2006/relationships/hyperlink" Target="https://www.xiaohongshu.com/discovery/item/63469cd10000000007014a0f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0"/>
  <sheetViews>
    <sheetView zoomScale="115" zoomScaleNormal="115" workbookViewId="0">
      <pane ySplit="3" topLeftCell="A46" activePane="bottomLeft" state="frozen"/>
      <selection/>
      <selection pane="bottomLeft" activeCell="E40" sqref="E40"/>
    </sheetView>
  </sheetViews>
  <sheetFormatPr defaultColWidth="9" defaultRowHeight="20" customHeight="1"/>
  <cols>
    <col min="1" max="1" width="13.1851851851852"/>
    <col min="2" max="2" width="9.25" customWidth="1"/>
    <col min="3" max="3" width="8.12962962962963" customWidth="1"/>
    <col min="4" max="4" width="7.5" customWidth="1"/>
    <col min="5" max="5" width="8.25" customWidth="1"/>
    <col min="6" max="7" width="9.37962962962963" customWidth="1"/>
    <col min="8" max="12" width="5.62962962962963" customWidth="1"/>
    <col min="13" max="13" width="7.5" customWidth="1"/>
    <col min="14" max="14" width="9.37962962962963" customWidth="1"/>
    <col min="15" max="15" width="8.87962962962963" customWidth="1"/>
    <col min="16" max="16" width="9.37962962962963" customWidth="1"/>
    <col min="17" max="17" width="11.3796296296296" customWidth="1"/>
    <col min="18" max="18" width="9.37962962962963" customWidth="1"/>
    <col min="19" max="19" width="7.5" style="1" customWidth="1"/>
  </cols>
  <sheetData>
    <row r="1" customHeight="1" spans="1:19">
      <c r="A1" s="44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</row>
    <row r="2" customHeight="1" spans="1:19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</row>
    <row r="3" customHeight="1" spans="1:19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12</v>
      </c>
      <c r="M3" s="45" t="s">
        <v>13</v>
      </c>
      <c r="N3" s="45" t="s">
        <v>14</v>
      </c>
      <c r="O3" s="45" t="s">
        <v>15</v>
      </c>
      <c r="P3" s="45" t="s">
        <v>16</v>
      </c>
      <c r="Q3" s="45" t="s">
        <v>17</v>
      </c>
      <c r="R3" s="45" t="s">
        <v>18</v>
      </c>
      <c r="S3" s="49" t="s">
        <v>19</v>
      </c>
    </row>
    <row r="4" customHeight="1" spans="1:19">
      <c r="A4" s="55" t="s">
        <v>20</v>
      </c>
      <c r="B4" s="48">
        <v>255.31</v>
      </c>
      <c r="C4" s="48">
        <v>7828</v>
      </c>
      <c r="D4" s="48">
        <v>524</v>
      </c>
      <c r="E4" s="49">
        <v>0.0669391926417987</v>
      </c>
      <c r="F4" s="50">
        <v>0.487232824427481</v>
      </c>
      <c r="G4" s="50">
        <v>32.6149718957588</v>
      </c>
      <c r="H4" s="48">
        <v>1</v>
      </c>
      <c r="I4" s="45">
        <v>1</v>
      </c>
      <c r="J4" s="48">
        <v>0</v>
      </c>
      <c r="K4" s="48">
        <v>0</v>
      </c>
      <c r="L4" s="48">
        <v>0</v>
      </c>
      <c r="M4" s="48">
        <v>2</v>
      </c>
      <c r="N4" s="50">
        <v>127.655</v>
      </c>
      <c r="O4" s="48">
        <v>8</v>
      </c>
      <c r="P4" s="53">
        <v>31.91375</v>
      </c>
      <c r="Q4" s="48">
        <v>2</v>
      </c>
      <c r="R4" s="53">
        <v>127.655</v>
      </c>
      <c r="S4" s="54">
        <v>0.0152671755725191</v>
      </c>
    </row>
    <row r="5" customHeight="1" spans="1:19">
      <c r="A5" s="55" t="s">
        <v>21</v>
      </c>
      <c r="B5" s="48">
        <v>890.09</v>
      </c>
      <c r="C5" s="48">
        <v>49947</v>
      </c>
      <c r="D5" s="48">
        <v>3764</v>
      </c>
      <c r="E5" s="49">
        <v>0.0753598814743628</v>
      </c>
      <c r="F5" s="50">
        <v>0.236474495217853</v>
      </c>
      <c r="G5" s="50">
        <v>17.8206899313272</v>
      </c>
      <c r="H5" s="48">
        <v>13</v>
      </c>
      <c r="I5" s="45">
        <v>6</v>
      </c>
      <c r="J5" s="48">
        <v>1</v>
      </c>
      <c r="K5" s="48">
        <v>12</v>
      </c>
      <c r="L5" s="48">
        <v>1</v>
      </c>
      <c r="M5" s="48">
        <v>33</v>
      </c>
      <c r="N5" s="50">
        <v>26.9724242424242</v>
      </c>
      <c r="O5" s="48">
        <v>40</v>
      </c>
      <c r="P5" s="53">
        <v>22.25225</v>
      </c>
      <c r="Q5" s="48">
        <v>17</v>
      </c>
      <c r="R5" s="53">
        <v>52.3582352941177</v>
      </c>
      <c r="S5" s="54">
        <v>0.0106269925611052</v>
      </c>
    </row>
    <row r="6" customHeight="1" spans="1:19">
      <c r="A6" s="55" t="s">
        <v>22</v>
      </c>
      <c r="B6" s="48">
        <v>1001.75</v>
      </c>
      <c r="C6" s="48">
        <v>46649</v>
      </c>
      <c r="D6" s="48">
        <v>3421</v>
      </c>
      <c r="E6" s="49">
        <v>0.073334905357028</v>
      </c>
      <c r="F6" s="50">
        <v>0.292823735749781</v>
      </c>
      <c r="G6" s="50">
        <v>21.4742009475016</v>
      </c>
      <c r="H6" s="48">
        <v>12</v>
      </c>
      <c r="I6" s="45">
        <v>12</v>
      </c>
      <c r="J6" s="48">
        <v>3</v>
      </c>
      <c r="K6" s="48">
        <v>9</v>
      </c>
      <c r="L6" s="48">
        <v>2</v>
      </c>
      <c r="M6" s="48">
        <v>38</v>
      </c>
      <c r="N6" s="50">
        <v>26.3618421052632</v>
      </c>
      <c r="O6" s="48">
        <v>26</v>
      </c>
      <c r="P6" s="53">
        <v>38.5288461538462</v>
      </c>
      <c r="Q6" s="48">
        <v>7</v>
      </c>
      <c r="R6" s="53">
        <v>143.107142857143</v>
      </c>
      <c r="S6" s="54">
        <v>0.00760011692487577</v>
      </c>
    </row>
    <row r="7" customHeight="1" spans="1:19">
      <c r="A7" s="55" t="s">
        <v>23</v>
      </c>
      <c r="B7" s="48">
        <v>1005.89</v>
      </c>
      <c r="C7" s="48">
        <v>45853</v>
      </c>
      <c r="D7" s="48">
        <v>3649</v>
      </c>
      <c r="E7" s="49">
        <v>0.0795803982291235</v>
      </c>
      <c r="F7" s="50">
        <v>0.275661825157577</v>
      </c>
      <c r="G7" s="50">
        <v>21.937277822607</v>
      </c>
      <c r="H7" s="48">
        <v>15</v>
      </c>
      <c r="I7" s="45">
        <v>12</v>
      </c>
      <c r="J7" s="48">
        <v>5</v>
      </c>
      <c r="K7" s="48">
        <v>17</v>
      </c>
      <c r="L7" s="48">
        <v>1</v>
      </c>
      <c r="M7" s="48">
        <v>50</v>
      </c>
      <c r="N7" s="50">
        <v>20.1178</v>
      </c>
      <c r="O7" s="48">
        <v>21</v>
      </c>
      <c r="P7" s="53">
        <v>47.8995238095238</v>
      </c>
      <c r="Q7" s="48">
        <v>9</v>
      </c>
      <c r="R7" s="53">
        <v>111.765555555556</v>
      </c>
      <c r="S7" s="54">
        <v>0.00575500137023842</v>
      </c>
    </row>
    <row r="8" customHeight="1" spans="1:19">
      <c r="A8" s="55" t="s">
        <v>24</v>
      </c>
      <c r="B8" s="48">
        <v>1008.23</v>
      </c>
      <c r="C8" s="48">
        <v>49657</v>
      </c>
      <c r="D8" s="48">
        <v>3505</v>
      </c>
      <c r="E8" s="49">
        <v>0.070584207664579</v>
      </c>
      <c r="F8" s="50">
        <v>0.287654778887304</v>
      </c>
      <c r="G8" s="50">
        <v>20.30388464869</v>
      </c>
      <c r="H8" s="48">
        <v>16</v>
      </c>
      <c r="I8" s="45">
        <v>6</v>
      </c>
      <c r="J8" s="48">
        <v>3</v>
      </c>
      <c r="K8" s="48">
        <v>11</v>
      </c>
      <c r="L8" s="48">
        <v>1</v>
      </c>
      <c r="M8" s="48">
        <v>37</v>
      </c>
      <c r="N8" s="50">
        <v>27.2494594594595</v>
      </c>
      <c r="O8" s="48">
        <v>31</v>
      </c>
      <c r="P8" s="53">
        <v>32.5235483870968</v>
      </c>
      <c r="Q8" s="48">
        <v>10</v>
      </c>
      <c r="R8" s="53">
        <v>100.823</v>
      </c>
      <c r="S8" s="54">
        <v>0.00884450784593438</v>
      </c>
    </row>
    <row r="9" customHeight="1" spans="1:19">
      <c r="A9" s="55" t="s">
        <v>25</v>
      </c>
      <c r="B9" s="48">
        <v>1005.49</v>
      </c>
      <c r="C9" s="48">
        <v>49954</v>
      </c>
      <c r="D9" s="48">
        <v>3666</v>
      </c>
      <c r="E9" s="49">
        <v>0.073387516515194</v>
      </c>
      <c r="F9" s="50">
        <v>0.274274413529733</v>
      </c>
      <c r="G9" s="50">
        <v>20.1283180526084</v>
      </c>
      <c r="H9" s="48">
        <v>17</v>
      </c>
      <c r="I9" s="45">
        <v>7</v>
      </c>
      <c r="J9" s="48">
        <v>3</v>
      </c>
      <c r="K9" s="48">
        <v>12</v>
      </c>
      <c r="L9" s="48">
        <v>1</v>
      </c>
      <c r="M9" s="48">
        <v>40</v>
      </c>
      <c r="N9" s="50">
        <v>25.13725</v>
      </c>
      <c r="O9" s="48">
        <v>43</v>
      </c>
      <c r="P9" s="53">
        <v>23.383488372093</v>
      </c>
      <c r="Q9" s="48">
        <v>15</v>
      </c>
      <c r="R9" s="53">
        <v>67.0326666666667</v>
      </c>
      <c r="S9" s="54">
        <v>0.0117294053464266</v>
      </c>
    </row>
    <row r="10" customHeight="1" spans="1:19">
      <c r="A10" s="55" t="s">
        <v>26</v>
      </c>
      <c r="B10" s="48">
        <v>1001.16</v>
      </c>
      <c r="C10" s="48">
        <v>49396</v>
      </c>
      <c r="D10" s="48">
        <v>3574</v>
      </c>
      <c r="E10" s="49">
        <v>0.0723540367641105</v>
      </c>
      <c r="F10" s="50">
        <v>0.280123111359821</v>
      </c>
      <c r="G10" s="50">
        <v>20.2680378978055</v>
      </c>
      <c r="H10" s="48">
        <v>16</v>
      </c>
      <c r="I10" s="45">
        <v>6</v>
      </c>
      <c r="J10" s="48">
        <v>5</v>
      </c>
      <c r="K10" s="48">
        <v>15</v>
      </c>
      <c r="L10" s="48">
        <v>3</v>
      </c>
      <c r="M10" s="48">
        <v>45</v>
      </c>
      <c r="N10" s="50">
        <v>22.248</v>
      </c>
      <c r="O10" s="48">
        <v>27</v>
      </c>
      <c r="P10" s="53">
        <v>37.08</v>
      </c>
      <c r="Q10" s="48">
        <v>13</v>
      </c>
      <c r="R10" s="53">
        <v>77.0123076923077</v>
      </c>
      <c r="S10" s="54">
        <v>0.00755456071628428</v>
      </c>
    </row>
    <row r="11" customHeight="1" spans="1:19">
      <c r="A11" s="55" t="s">
        <v>27</v>
      </c>
      <c r="B11" s="48">
        <v>1002.49</v>
      </c>
      <c r="C11" s="48">
        <v>48771</v>
      </c>
      <c r="D11" s="48">
        <v>3573</v>
      </c>
      <c r="E11" s="49">
        <v>0.0732607492157225</v>
      </c>
      <c r="F11" s="50">
        <v>0.280573747551078</v>
      </c>
      <c r="G11" s="50">
        <v>20.5550429558549</v>
      </c>
      <c r="H11" s="48">
        <v>12</v>
      </c>
      <c r="I11" s="45">
        <v>9</v>
      </c>
      <c r="J11" s="48">
        <v>4</v>
      </c>
      <c r="K11" s="48">
        <v>16</v>
      </c>
      <c r="L11" s="48">
        <v>2</v>
      </c>
      <c r="M11" s="48">
        <v>43</v>
      </c>
      <c r="N11" s="50">
        <v>23.3137209302326</v>
      </c>
      <c r="O11" s="48">
        <v>34</v>
      </c>
      <c r="P11" s="53">
        <v>29.485</v>
      </c>
      <c r="Q11" s="48">
        <v>10</v>
      </c>
      <c r="R11" s="53">
        <v>100.249</v>
      </c>
      <c r="S11" s="54">
        <v>0.0095158130422614</v>
      </c>
    </row>
    <row r="12" customHeight="1" spans="1:19">
      <c r="A12" s="55" t="s">
        <v>28</v>
      </c>
      <c r="B12" s="48">
        <v>1009.2</v>
      </c>
      <c r="C12" s="48">
        <v>50369</v>
      </c>
      <c r="D12" s="48">
        <v>3695</v>
      </c>
      <c r="E12" s="49">
        <v>0.0733586134328655</v>
      </c>
      <c r="F12" s="50">
        <v>0.273125845737483</v>
      </c>
      <c r="G12" s="50">
        <v>20.0361333359805</v>
      </c>
      <c r="H12" s="48">
        <v>13</v>
      </c>
      <c r="I12" s="45">
        <v>7</v>
      </c>
      <c r="J12" s="48">
        <v>6</v>
      </c>
      <c r="K12" s="48">
        <v>12</v>
      </c>
      <c r="L12" s="48">
        <v>1</v>
      </c>
      <c r="M12" s="48">
        <v>39</v>
      </c>
      <c r="N12" s="50">
        <v>25.8769230769231</v>
      </c>
      <c r="O12" s="48">
        <v>26</v>
      </c>
      <c r="P12" s="53">
        <v>38.8153846153846</v>
      </c>
      <c r="Q12" s="48">
        <v>10</v>
      </c>
      <c r="R12" s="53">
        <v>100.92</v>
      </c>
      <c r="S12" s="54">
        <v>0.00703653585926928</v>
      </c>
    </row>
    <row r="13" customHeight="1" spans="1:19">
      <c r="A13" s="55" t="s">
        <v>29</v>
      </c>
      <c r="B13" s="48">
        <v>1014.91</v>
      </c>
      <c r="C13" s="48">
        <v>30632</v>
      </c>
      <c r="D13" s="48">
        <v>1847</v>
      </c>
      <c r="E13" s="49">
        <v>0.0602964220423087</v>
      </c>
      <c r="F13" s="50">
        <v>0.549491066594478</v>
      </c>
      <c r="G13" s="50">
        <v>33.132345259859</v>
      </c>
      <c r="H13" s="48">
        <v>6</v>
      </c>
      <c r="I13" s="45">
        <v>12</v>
      </c>
      <c r="J13" s="48">
        <v>6</v>
      </c>
      <c r="K13" s="48">
        <v>10</v>
      </c>
      <c r="L13" s="48">
        <v>1</v>
      </c>
      <c r="M13" s="48">
        <v>35</v>
      </c>
      <c r="N13" s="50">
        <v>28.9974285714286</v>
      </c>
      <c r="O13" s="48">
        <v>32</v>
      </c>
      <c r="P13" s="53">
        <v>31.7159375</v>
      </c>
      <c r="Q13" s="48">
        <v>14</v>
      </c>
      <c r="R13" s="53">
        <v>72.4935714285714</v>
      </c>
      <c r="S13" s="54">
        <v>0.0173253925284245</v>
      </c>
    </row>
    <row r="14" customHeight="1" spans="1:19">
      <c r="A14" s="55" t="s">
        <v>30</v>
      </c>
      <c r="B14" s="48">
        <v>1012.86</v>
      </c>
      <c r="C14" s="48">
        <v>27908</v>
      </c>
      <c r="D14" s="48">
        <v>1827</v>
      </c>
      <c r="E14" s="49">
        <v>0.0654650996130142</v>
      </c>
      <c r="F14" s="50">
        <v>0.554384236453202</v>
      </c>
      <c r="G14" s="50">
        <v>36.2928192632937</v>
      </c>
      <c r="H14" s="48">
        <v>11</v>
      </c>
      <c r="I14" s="45">
        <v>7</v>
      </c>
      <c r="J14" s="48">
        <v>8</v>
      </c>
      <c r="K14" s="48">
        <v>4</v>
      </c>
      <c r="L14" s="48">
        <v>2</v>
      </c>
      <c r="M14" s="48">
        <v>32</v>
      </c>
      <c r="N14" s="50">
        <v>31.651875</v>
      </c>
      <c r="O14" s="48">
        <v>35</v>
      </c>
      <c r="P14" s="53">
        <v>28.9388571428571</v>
      </c>
      <c r="Q14" s="48">
        <v>10</v>
      </c>
      <c r="R14" s="53">
        <v>101.286</v>
      </c>
      <c r="S14" s="54">
        <v>0.0191570881226054</v>
      </c>
    </row>
    <row r="15" customHeight="1" spans="1:19">
      <c r="A15" s="55" t="s">
        <v>31</v>
      </c>
      <c r="B15" s="48">
        <v>1016.67</v>
      </c>
      <c r="C15" s="48">
        <v>34756</v>
      </c>
      <c r="D15" s="48">
        <v>2178</v>
      </c>
      <c r="E15" s="49">
        <v>0.0626654390608816</v>
      </c>
      <c r="F15" s="50">
        <v>0.466790633608815</v>
      </c>
      <c r="G15" s="50">
        <v>29.2516400046035</v>
      </c>
      <c r="H15" s="48">
        <v>19</v>
      </c>
      <c r="I15" s="45">
        <v>13</v>
      </c>
      <c r="J15" s="48">
        <v>9</v>
      </c>
      <c r="K15" s="48">
        <v>7</v>
      </c>
      <c r="L15" s="48">
        <v>2</v>
      </c>
      <c r="M15" s="48">
        <v>50</v>
      </c>
      <c r="N15" s="50">
        <v>20.3334</v>
      </c>
      <c r="O15" s="48">
        <v>26</v>
      </c>
      <c r="P15" s="53">
        <v>39.1026923076923</v>
      </c>
      <c r="Q15" s="48">
        <v>12</v>
      </c>
      <c r="R15" s="53">
        <v>84.7225</v>
      </c>
      <c r="S15" s="54">
        <v>0.0119375573921028</v>
      </c>
    </row>
    <row r="16" customHeight="1" spans="1:19">
      <c r="A16" s="55" t="s">
        <v>32</v>
      </c>
      <c r="B16" s="48">
        <v>1012.18</v>
      </c>
      <c r="C16" s="48">
        <v>34126</v>
      </c>
      <c r="D16" s="48">
        <v>2260</v>
      </c>
      <c r="E16" s="49">
        <v>0.0662251655629139</v>
      </c>
      <c r="F16" s="50">
        <v>0.447867256637168</v>
      </c>
      <c r="G16" s="50">
        <v>29.6600832210045</v>
      </c>
      <c r="H16" s="48">
        <v>11</v>
      </c>
      <c r="I16" s="45">
        <v>15</v>
      </c>
      <c r="J16" s="48">
        <v>6</v>
      </c>
      <c r="K16" s="48">
        <v>14</v>
      </c>
      <c r="L16" s="48">
        <v>1</v>
      </c>
      <c r="M16" s="48">
        <v>47</v>
      </c>
      <c r="N16" s="50">
        <v>21.5357446808511</v>
      </c>
      <c r="O16" s="48">
        <v>33</v>
      </c>
      <c r="P16" s="53">
        <v>30.6721212121212</v>
      </c>
      <c r="Q16" s="48">
        <v>14</v>
      </c>
      <c r="R16" s="53">
        <v>72.2985714285714</v>
      </c>
      <c r="S16" s="54">
        <v>0.0146017699115044</v>
      </c>
    </row>
    <row r="17" customHeight="1" spans="1:19">
      <c r="A17" s="55" t="s">
        <v>33</v>
      </c>
      <c r="B17" s="48">
        <v>1011.46</v>
      </c>
      <c r="C17" s="48">
        <v>35528</v>
      </c>
      <c r="D17" s="48">
        <v>2145</v>
      </c>
      <c r="E17" s="49">
        <v>0.0603749155595587</v>
      </c>
      <c r="F17" s="50">
        <v>0.471543123543124</v>
      </c>
      <c r="G17" s="50">
        <v>28.4693762666066</v>
      </c>
      <c r="H17" s="48">
        <v>23</v>
      </c>
      <c r="I17" s="45">
        <v>13</v>
      </c>
      <c r="J17" s="48">
        <v>4</v>
      </c>
      <c r="K17" s="48">
        <v>15</v>
      </c>
      <c r="L17" s="48">
        <v>4</v>
      </c>
      <c r="M17" s="48">
        <v>59</v>
      </c>
      <c r="N17" s="50">
        <v>17.1433898305085</v>
      </c>
      <c r="O17" s="48">
        <v>34</v>
      </c>
      <c r="P17" s="53">
        <v>29.7488235294118</v>
      </c>
      <c r="Q17" s="48">
        <v>15</v>
      </c>
      <c r="R17" s="53">
        <v>67.4306666666667</v>
      </c>
      <c r="S17" s="54">
        <v>0.0158508158508159</v>
      </c>
    </row>
    <row r="18" customHeight="1" spans="1:19">
      <c r="A18" s="55" t="s">
        <v>34</v>
      </c>
      <c r="B18" s="48">
        <v>1006.68</v>
      </c>
      <c r="C18" s="48">
        <v>34217</v>
      </c>
      <c r="D18" s="48">
        <v>2151</v>
      </c>
      <c r="E18" s="49">
        <v>0.0628634889090218</v>
      </c>
      <c r="F18" s="50">
        <v>0.468005578800558</v>
      </c>
      <c r="G18" s="50">
        <v>29.4204635122892</v>
      </c>
      <c r="H18" s="48">
        <v>12</v>
      </c>
      <c r="I18" s="45">
        <v>11</v>
      </c>
      <c r="J18" s="48">
        <v>5</v>
      </c>
      <c r="K18" s="48">
        <v>13</v>
      </c>
      <c r="L18" s="48">
        <v>4</v>
      </c>
      <c r="M18" s="48">
        <v>45</v>
      </c>
      <c r="N18" s="50">
        <v>22.3706666666667</v>
      </c>
      <c r="O18" s="48">
        <v>29</v>
      </c>
      <c r="P18" s="53">
        <v>34.7131034482759</v>
      </c>
      <c r="Q18" s="48">
        <v>15</v>
      </c>
      <c r="R18" s="53">
        <v>67.112</v>
      </c>
      <c r="S18" s="54">
        <v>0.0134821013482101</v>
      </c>
    </row>
    <row r="19" customHeight="1" spans="1:19">
      <c r="A19" s="55" t="s">
        <v>35</v>
      </c>
      <c r="B19" s="48">
        <v>1003.04</v>
      </c>
      <c r="C19" s="48">
        <v>32903</v>
      </c>
      <c r="D19" s="48">
        <v>2319</v>
      </c>
      <c r="E19" s="49">
        <v>0.0704798954502629</v>
      </c>
      <c r="F19" s="50">
        <v>0.432531263475636</v>
      </c>
      <c r="G19" s="50">
        <v>30.4847582287329</v>
      </c>
      <c r="H19" s="48">
        <v>14</v>
      </c>
      <c r="I19" s="45">
        <v>8</v>
      </c>
      <c r="J19" s="48">
        <v>0</v>
      </c>
      <c r="K19" s="48">
        <v>10</v>
      </c>
      <c r="L19" s="48">
        <v>0</v>
      </c>
      <c r="M19" s="48">
        <v>32</v>
      </c>
      <c r="N19" s="50">
        <v>31.345</v>
      </c>
      <c r="O19" s="48">
        <v>35</v>
      </c>
      <c r="P19" s="53">
        <v>28.6582857142857</v>
      </c>
      <c r="Q19" s="48">
        <v>18</v>
      </c>
      <c r="R19" s="53">
        <v>55.7244444444444</v>
      </c>
      <c r="S19" s="54">
        <v>0.0150927123760242</v>
      </c>
    </row>
    <row r="20" customHeight="1" spans="1:19">
      <c r="A20" s="55" t="s">
        <v>36</v>
      </c>
      <c r="B20" s="48">
        <v>815.11</v>
      </c>
      <c r="C20" s="48">
        <v>26186</v>
      </c>
      <c r="D20" s="48">
        <v>1675</v>
      </c>
      <c r="E20" s="49">
        <v>0.0639654777361949</v>
      </c>
      <c r="F20" s="50">
        <v>0.486632835820896</v>
      </c>
      <c r="G20" s="50">
        <v>31.1277018254029</v>
      </c>
      <c r="H20" s="48">
        <v>7</v>
      </c>
      <c r="I20" s="45">
        <v>7</v>
      </c>
      <c r="J20" s="48">
        <v>1</v>
      </c>
      <c r="K20" s="48">
        <v>14</v>
      </c>
      <c r="L20" s="48">
        <v>1</v>
      </c>
      <c r="M20" s="48">
        <v>30</v>
      </c>
      <c r="N20" s="50">
        <v>27.1703333333333</v>
      </c>
      <c r="O20" s="48">
        <v>39</v>
      </c>
      <c r="P20" s="53">
        <v>20.9002564102564</v>
      </c>
      <c r="Q20" s="48">
        <v>18</v>
      </c>
      <c r="R20" s="53">
        <v>45.2838888888889</v>
      </c>
      <c r="S20" s="54">
        <v>0.0232835820895522</v>
      </c>
    </row>
    <row r="21" customHeight="1" spans="1:19">
      <c r="A21" s="55" t="s">
        <v>37</v>
      </c>
      <c r="B21" s="48">
        <v>810.05</v>
      </c>
      <c r="C21" s="48">
        <v>26982</v>
      </c>
      <c r="D21" s="48">
        <v>1906</v>
      </c>
      <c r="E21" s="49">
        <v>0.0706396857164035</v>
      </c>
      <c r="F21" s="50">
        <v>0.425</v>
      </c>
      <c r="G21" s="50">
        <v>30.0218664294715</v>
      </c>
      <c r="H21" s="48">
        <v>15</v>
      </c>
      <c r="I21" s="45">
        <v>12</v>
      </c>
      <c r="J21" s="48">
        <v>2</v>
      </c>
      <c r="K21" s="48">
        <v>6</v>
      </c>
      <c r="L21" s="48">
        <v>0</v>
      </c>
      <c r="M21" s="48">
        <v>35</v>
      </c>
      <c r="N21" s="50">
        <v>23.1442857142857</v>
      </c>
      <c r="O21" s="48">
        <v>21</v>
      </c>
      <c r="P21" s="53">
        <v>38.5738095238095</v>
      </c>
      <c r="Q21" s="48">
        <v>8</v>
      </c>
      <c r="R21" s="53">
        <v>101.25625</v>
      </c>
      <c r="S21" s="54">
        <v>0.0110178384050367</v>
      </c>
    </row>
    <row r="22" customHeight="1" spans="1:19">
      <c r="A22" s="55" t="s">
        <v>38</v>
      </c>
      <c r="B22" s="48">
        <v>810.4</v>
      </c>
      <c r="C22" s="48">
        <v>30743</v>
      </c>
      <c r="D22" s="48">
        <v>1992</v>
      </c>
      <c r="E22" s="49">
        <v>0.0647952379403441</v>
      </c>
      <c r="F22" s="50">
        <v>0.406827309236948</v>
      </c>
      <c r="G22" s="50">
        <v>26.360472302638</v>
      </c>
      <c r="H22" s="48">
        <v>18</v>
      </c>
      <c r="I22" s="45">
        <v>13</v>
      </c>
      <c r="J22" s="48">
        <v>3</v>
      </c>
      <c r="K22" s="48">
        <v>5</v>
      </c>
      <c r="L22" s="48">
        <v>0</v>
      </c>
      <c r="M22" s="48">
        <v>39</v>
      </c>
      <c r="N22" s="50">
        <v>20.7794871794872</v>
      </c>
      <c r="O22" s="48">
        <v>22</v>
      </c>
      <c r="P22" s="53">
        <v>36.8363636363636</v>
      </c>
      <c r="Q22" s="48">
        <v>8</v>
      </c>
      <c r="R22" s="53">
        <v>101.3</v>
      </c>
      <c r="S22" s="54">
        <v>0.0110441767068273</v>
      </c>
    </row>
    <row r="23" customHeight="1" spans="1:19">
      <c r="A23" s="55" t="s">
        <v>39</v>
      </c>
      <c r="B23" s="48">
        <v>825.75</v>
      </c>
      <c r="C23" s="48">
        <v>30664</v>
      </c>
      <c r="D23" s="48">
        <v>2083</v>
      </c>
      <c r="E23" s="49">
        <v>0.0679298199843465</v>
      </c>
      <c r="F23" s="50">
        <v>0.39642342774844</v>
      </c>
      <c r="G23" s="50">
        <v>26.9289720845291</v>
      </c>
      <c r="H23" s="48">
        <v>12</v>
      </c>
      <c r="I23" s="45">
        <v>6</v>
      </c>
      <c r="J23" s="48">
        <v>5</v>
      </c>
      <c r="K23" s="48">
        <v>11</v>
      </c>
      <c r="L23" s="48">
        <v>2</v>
      </c>
      <c r="M23" s="48">
        <v>36</v>
      </c>
      <c r="N23" s="50">
        <v>22.9375</v>
      </c>
      <c r="O23" s="48">
        <v>39</v>
      </c>
      <c r="P23" s="53">
        <v>21.1730769230769</v>
      </c>
      <c r="Q23" s="48">
        <v>9</v>
      </c>
      <c r="R23" s="53">
        <v>91.75</v>
      </c>
      <c r="S23" s="54">
        <v>0.0187229956793087</v>
      </c>
    </row>
    <row r="24" customHeight="1" spans="1:19">
      <c r="A24" s="55" t="s">
        <v>40</v>
      </c>
      <c r="B24" s="48">
        <v>806.29</v>
      </c>
      <c r="C24" s="48">
        <v>30688</v>
      </c>
      <c r="D24" s="48">
        <v>2011</v>
      </c>
      <c r="E24" s="49">
        <v>0.0655305005213764</v>
      </c>
      <c r="F24" s="50">
        <v>0.400939830929886</v>
      </c>
      <c r="G24" s="50">
        <v>26.2737877997915</v>
      </c>
      <c r="H24" s="48">
        <v>19</v>
      </c>
      <c r="I24" s="45">
        <v>18</v>
      </c>
      <c r="J24" s="48">
        <v>8</v>
      </c>
      <c r="K24" s="48">
        <v>10</v>
      </c>
      <c r="L24" s="48">
        <v>4</v>
      </c>
      <c r="M24" s="48">
        <v>59</v>
      </c>
      <c r="N24" s="50">
        <v>13.6659322033898</v>
      </c>
      <c r="O24" s="48">
        <v>30</v>
      </c>
      <c r="P24" s="53">
        <v>26.8763333333333</v>
      </c>
      <c r="Q24" s="48">
        <v>9</v>
      </c>
      <c r="R24" s="53">
        <v>89.5877777777778</v>
      </c>
      <c r="S24" s="54">
        <v>0.0149179512680259</v>
      </c>
    </row>
    <row r="25" customHeight="1" spans="1:19">
      <c r="A25" s="55" t="s">
        <v>41</v>
      </c>
      <c r="B25" s="48">
        <v>810.81</v>
      </c>
      <c r="C25" s="48">
        <v>29086</v>
      </c>
      <c r="D25" s="48">
        <v>2016</v>
      </c>
      <c r="E25" s="49">
        <v>0.0693116963487589</v>
      </c>
      <c r="F25" s="50">
        <v>0.4021875</v>
      </c>
      <c r="G25" s="50">
        <v>27.8762978752665</v>
      </c>
      <c r="H25" s="48">
        <v>7</v>
      </c>
      <c r="I25" s="45">
        <v>13</v>
      </c>
      <c r="J25" s="48">
        <v>5</v>
      </c>
      <c r="K25" s="48">
        <v>13</v>
      </c>
      <c r="L25" s="48">
        <v>0</v>
      </c>
      <c r="M25" s="48">
        <v>38</v>
      </c>
      <c r="N25" s="50">
        <v>21.3371052631579</v>
      </c>
      <c r="O25" s="48">
        <v>33</v>
      </c>
      <c r="P25" s="53">
        <v>24.57</v>
      </c>
      <c r="Q25" s="48">
        <v>20</v>
      </c>
      <c r="R25" s="53">
        <v>40.5405</v>
      </c>
      <c r="S25" s="54">
        <v>0.0163690476190476</v>
      </c>
    </row>
    <row r="26" customHeight="1" spans="1:19">
      <c r="A26" s="55" t="s">
        <v>42</v>
      </c>
      <c r="B26" s="48">
        <v>809.79</v>
      </c>
      <c r="C26" s="48">
        <v>31509</v>
      </c>
      <c r="D26" s="48">
        <v>2148</v>
      </c>
      <c r="E26" s="49">
        <v>0.0681709987622584</v>
      </c>
      <c r="F26" s="50">
        <v>0.376997206703911</v>
      </c>
      <c r="G26" s="50">
        <v>25.7002761115872</v>
      </c>
      <c r="H26" s="48">
        <v>18</v>
      </c>
      <c r="I26" s="45">
        <v>6</v>
      </c>
      <c r="J26" s="48">
        <v>1</v>
      </c>
      <c r="K26" s="48">
        <v>11</v>
      </c>
      <c r="L26" s="48">
        <v>2</v>
      </c>
      <c r="M26" s="48">
        <v>38</v>
      </c>
      <c r="N26" s="50">
        <v>21.3102631578947</v>
      </c>
      <c r="O26" s="48">
        <v>23</v>
      </c>
      <c r="P26" s="53">
        <v>35.2082608695652</v>
      </c>
      <c r="Q26" s="48">
        <v>12</v>
      </c>
      <c r="R26" s="53">
        <v>67.4825</v>
      </c>
      <c r="S26" s="54">
        <v>0.010707635009311</v>
      </c>
    </row>
    <row r="27" customHeight="1" spans="1:19">
      <c r="A27" s="55" t="s">
        <v>43</v>
      </c>
      <c r="B27" s="48">
        <v>809.75</v>
      </c>
      <c r="C27" s="48">
        <v>28149</v>
      </c>
      <c r="D27" s="48">
        <v>2025</v>
      </c>
      <c r="E27" s="49">
        <v>0.0719386123840989</v>
      </c>
      <c r="F27" s="50">
        <v>0.399876543209877</v>
      </c>
      <c r="G27" s="50">
        <v>28.7665636434687</v>
      </c>
      <c r="H27" s="48">
        <v>13</v>
      </c>
      <c r="I27" s="45">
        <v>6</v>
      </c>
      <c r="J27" s="48">
        <v>1</v>
      </c>
      <c r="K27" s="48">
        <v>13</v>
      </c>
      <c r="L27" s="48">
        <v>2</v>
      </c>
      <c r="M27" s="48">
        <v>35</v>
      </c>
      <c r="N27" s="50">
        <v>23.1357142857143</v>
      </c>
      <c r="O27" s="48">
        <v>33</v>
      </c>
      <c r="P27" s="53">
        <v>24.5378787878788</v>
      </c>
      <c r="Q27" s="48">
        <v>14</v>
      </c>
      <c r="R27" s="53">
        <v>57.8392857142857</v>
      </c>
      <c r="S27" s="54">
        <v>0.0162962962962963</v>
      </c>
    </row>
    <row r="28" customHeight="1" spans="1:19">
      <c r="A28" s="55" t="s">
        <v>44</v>
      </c>
      <c r="B28" s="48">
        <v>807.93</v>
      </c>
      <c r="C28" s="48">
        <v>28821</v>
      </c>
      <c r="D28" s="48">
        <v>2131</v>
      </c>
      <c r="E28" s="49">
        <v>0.0739391415981403</v>
      </c>
      <c r="F28" s="50">
        <v>0.379131862975129</v>
      </c>
      <c r="G28" s="50">
        <v>28.0326845008848</v>
      </c>
      <c r="H28" s="48">
        <v>14</v>
      </c>
      <c r="I28" s="45">
        <v>15</v>
      </c>
      <c r="J28" s="48">
        <v>4</v>
      </c>
      <c r="K28" s="48">
        <v>14</v>
      </c>
      <c r="L28" s="48">
        <v>3</v>
      </c>
      <c r="M28" s="48">
        <v>50</v>
      </c>
      <c r="N28" s="50">
        <v>16.1586</v>
      </c>
      <c r="O28" s="48">
        <v>42</v>
      </c>
      <c r="P28" s="53">
        <v>19.2364285714286</v>
      </c>
      <c r="Q28" s="48">
        <v>16</v>
      </c>
      <c r="R28" s="53">
        <v>50.495625</v>
      </c>
      <c r="S28" s="54">
        <v>0.0197090567808541</v>
      </c>
    </row>
    <row r="29" customHeight="1" spans="1:19">
      <c r="A29" s="55" t="s">
        <v>45</v>
      </c>
      <c r="B29" s="48">
        <v>809.13</v>
      </c>
      <c r="C29" s="48">
        <v>25434</v>
      </c>
      <c r="D29" s="48">
        <v>1780</v>
      </c>
      <c r="E29" s="49">
        <v>0.0699850593693481</v>
      </c>
      <c r="F29" s="50">
        <v>0.454567415730337</v>
      </c>
      <c r="G29" s="50">
        <v>31.8129275772588</v>
      </c>
      <c r="H29" s="48">
        <v>20</v>
      </c>
      <c r="I29" s="45">
        <v>10</v>
      </c>
      <c r="J29" s="48">
        <v>3</v>
      </c>
      <c r="K29" s="48">
        <v>10</v>
      </c>
      <c r="L29" s="48">
        <v>2</v>
      </c>
      <c r="M29" s="48">
        <v>45</v>
      </c>
      <c r="N29" s="50">
        <v>17.9806666666667</v>
      </c>
      <c r="O29" s="48">
        <v>25</v>
      </c>
      <c r="P29" s="53">
        <v>32.3652</v>
      </c>
      <c r="Q29" s="48">
        <v>8</v>
      </c>
      <c r="R29" s="53">
        <v>101.14125</v>
      </c>
      <c r="S29" s="54">
        <v>0.0140449438202247</v>
      </c>
    </row>
    <row r="30" customHeight="1" spans="1:19">
      <c r="A30" s="55" t="s">
        <v>46</v>
      </c>
      <c r="B30" s="48">
        <v>816.85</v>
      </c>
      <c r="C30" s="48">
        <v>29812</v>
      </c>
      <c r="D30" s="48">
        <v>2043</v>
      </c>
      <c r="E30" s="49">
        <v>0.0685294512276936</v>
      </c>
      <c r="F30" s="50">
        <v>0.39982868330886</v>
      </c>
      <c r="G30" s="50">
        <v>27.4000402522474</v>
      </c>
      <c r="H30" s="48">
        <v>13</v>
      </c>
      <c r="I30" s="45">
        <v>7</v>
      </c>
      <c r="J30" s="48">
        <v>6</v>
      </c>
      <c r="K30" s="48">
        <v>9</v>
      </c>
      <c r="L30" s="48">
        <v>0</v>
      </c>
      <c r="M30" s="48">
        <v>35</v>
      </c>
      <c r="N30" s="50">
        <v>23.3385714285714</v>
      </c>
      <c r="O30" s="48">
        <v>29</v>
      </c>
      <c r="P30" s="53">
        <v>28.1672413793104</v>
      </c>
      <c r="Q30" s="48">
        <v>9</v>
      </c>
      <c r="R30" s="53">
        <v>90.7611111111111</v>
      </c>
      <c r="S30" s="54">
        <v>0.0141948115516397</v>
      </c>
    </row>
    <row r="31" customHeight="1" spans="1:19">
      <c r="A31" s="55" t="s">
        <v>47</v>
      </c>
      <c r="B31" s="48">
        <v>807.4</v>
      </c>
      <c r="C31" s="48">
        <v>32406</v>
      </c>
      <c r="D31" s="48">
        <v>2166</v>
      </c>
      <c r="E31" s="49">
        <v>0.0668394741714497</v>
      </c>
      <c r="F31" s="50">
        <v>0.372760849492151</v>
      </c>
      <c r="G31" s="50">
        <v>24.9151391717583</v>
      </c>
      <c r="H31" s="48">
        <v>18</v>
      </c>
      <c r="I31" s="45">
        <v>13</v>
      </c>
      <c r="J31" s="48">
        <v>8</v>
      </c>
      <c r="K31" s="48">
        <v>11</v>
      </c>
      <c r="L31" s="48">
        <v>2</v>
      </c>
      <c r="M31" s="48">
        <v>52</v>
      </c>
      <c r="N31" s="50">
        <v>15.5269230769231</v>
      </c>
      <c r="O31" s="48">
        <v>36</v>
      </c>
      <c r="P31" s="53">
        <v>22.4277777777778</v>
      </c>
      <c r="Q31" s="48">
        <v>15</v>
      </c>
      <c r="R31" s="53">
        <v>53.8266666666667</v>
      </c>
      <c r="S31" s="54">
        <v>0.0166204986149585</v>
      </c>
    </row>
    <row r="32" customHeight="1" spans="1:19">
      <c r="A32" s="55" t="s">
        <v>48</v>
      </c>
      <c r="B32" s="48">
        <v>814.49</v>
      </c>
      <c r="C32" s="48">
        <v>30915</v>
      </c>
      <c r="D32" s="48">
        <v>2080</v>
      </c>
      <c r="E32" s="49">
        <v>0.0672812550541808</v>
      </c>
      <c r="F32" s="50">
        <v>0.391581730769231</v>
      </c>
      <c r="G32" s="50">
        <v>26.3461103024422</v>
      </c>
      <c r="H32" s="48">
        <v>15</v>
      </c>
      <c r="I32" s="45">
        <v>4</v>
      </c>
      <c r="J32" s="48">
        <v>3</v>
      </c>
      <c r="K32" s="48">
        <v>7</v>
      </c>
      <c r="L32" s="48">
        <v>3</v>
      </c>
      <c r="M32" s="48">
        <v>32</v>
      </c>
      <c r="N32" s="50">
        <v>25.4528125</v>
      </c>
      <c r="O32" s="48">
        <v>24</v>
      </c>
      <c r="P32" s="53">
        <v>33.9370833333333</v>
      </c>
      <c r="Q32" s="48">
        <v>9</v>
      </c>
      <c r="R32" s="53">
        <v>90.4988888888889</v>
      </c>
      <c r="S32" s="54">
        <v>0.0115384615384615</v>
      </c>
    </row>
    <row r="33" customHeight="1" spans="1:19">
      <c r="A33" s="55" t="s">
        <v>49</v>
      </c>
      <c r="B33" s="48">
        <v>807.51</v>
      </c>
      <c r="C33" s="48">
        <v>28052</v>
      </c>
      <c r="D33" s="48">
        <v>1886</v>
      </c>
      <c r="E33" s="49">
        <v>0.0672322829031798</v>
      </c>
      <c r="F33" s="50">
        <v>0.428160127253446</v>
      </c>
      <c r="G33" s="50">
        <v>28.7861828033652</v>
      </c>
      <c r="H33" s="48">
        <v>11</v>
      </c>
      <c r="I33" s="45">
        <v>13</v>
      </c>
      <c r="J33" s="48">
        <v>1</v>
      </c>
      <c r="K33" s="48">
        <v>12</v>
      </c>
      <c r="L33" s="48">
        <v>2</v>
      </c>
      <c r="M33" s="48">
        <v>39</v>
      </c>
      <c r="N33" s="50">
        <v>20.7053846153846</v>
      </c>
      <c r="O33" s="48">
        <v>30</v>
      </c>
      <c r="P33" s="53">
        <v>26.917</v>
      </c>
      <c r="Q33" s="48">
        <v>8</v>
      </c>
      <c r="R33" s="53">
        <v>100.93875</v>
      </c>
      <c r="S33" s="54">
        <v>0.0159066808059385</v>
      </c>
    </row>
    <row r="34" customHeight="1" spans="1:19">
      <c r="A34" s="55" t="s">
        <v>50</v>
      </c>
      <c r="B34" s="48">
        <v>658.97</v>
      </c>
      <c r="C34" s="48">
        <v>25596</v>
      </c>
      <c r="D34" s="48">
        <v>1748</v>
      </c>
      <c r="E34" s="49">
        <v>0.0682919206125957</v>
      </c>
      <c r="F34" s="50">
        <v>0.376985125858124</v>
      </c>
      <c r="G34" s="50">
        <v>25.7450382872324</v>
      </c>
      <c r="H34" s="48">
        <v>8</v>
      </c>
      <c r="I34" s="45">
        <v>4</v>
      </c>
      <c r="J34" s="48">
        <v>4</v>
      </c>
      <c r="K34" s="48">
        <v>7</v>
      </c>
      <c r="L34" s="48">
        <v>0</v>
      </c>
      <c r="M34" s="48">
        <v>23</v>
      </c>
      <c r="N34" s="50">
        <v>28.6508695652174</v>
      </c>
      <c r="O34" s="48">
        <v>27</v>
      </c>
      <c r="P34" s="53">
        <v>24.4062962962963</v>
      </c>
      <c r="Q34" s="48">
        <v>12</v>
      </c>
      <c r="R34" s="53">
        <v>54.9141666666667</v>
      </c>
      <c r="S34" s="54">
        <v>0.0154462242562929</v>
      </c>
    </row>
    <row r="35" customHeight="1" spans="1:19">
      <c r="A35" s="55" t="s">
        <v>51</v>
      </c>
      <c r="B35" s="48">
        <v>835.48</v>
      </c>
      <c r="C35" s="48">
        <v>25974</v>
      </c>
      <c r="D35" s="48">
        <v>1839</v>
      </c>
      <c r="E35" s="49">
        <v>0.0708015708015708</v>
      </c>
      <c r="F35" s="50">
        <v>0.454312126155519</v>
      </c>
      <c r="G35" s="50">
        <v>32.1660121660122</v>
      </c>
      <c r="H35" s="48">
        <v>15</v>
      </c>
      <c r="I35" s="45">
        <v>0</v>
      </c>
      <c r="J35" s="48">
        <v>3</v>
      </c>
      <c r="K35" s="48">
        <v>7</v>
      </c>
      <c r="L35" s="48">
        <v>4</v>
      </c>
      <c r="M35" s="48">
        <v>29</v>
      </c>
      <c r="N35" s="50">
        <v>28.8096551724138</v>
      </c>
      <c r="O35" s="48">
        <v>27</v>
      </c>
      <c r="P35" s="53">
        <v>30.9437037037037</v>
      </c>
      <c r="Q35" s="48">
        <v>4</v>
      </c>
      <c r="R35" s="53">
        <v>208.87</v>
      </c>
      <c r="S35" s="54">
        <v>0.0146818923327896</v>
      </c>
    </row>
    <row r="36" customHeight="1" spans="1:19">
      <c r="A36" s="55" t="s">
        <v>52</v>
      </c>
      <c r="B36" s="48">
        <v>814.59</v>
      </c>
      <c r="C36" s="48">
        <v>27795</v>
      </c>
      <c r="D36" s="48">
        <v>1769</v>
      </c>
      <c r="E36" s="49">
        <v>0.0636445403849613</v>
      </c>
      <c r="F36" s="50">
        <v>0.46048049745619</v>
      </c>
      <c r="G36" s="50">
        <v>29.3070696168376</v>
      </c>
      <c r="H36" s="48">
        <v>10</v>
      </c>
      <c r="I36" s="45">
        <v>6</v>
      </c>
      <c r="J36" s="48">
        <v>6</v>
      </c>
      <c r="K36" s="48">
        <v>8</v>
      </c>
      <c r="L36" s="48">
        <v>0</v>
      </c>
      <c r="M36" s="48">
        <v>30</v>
      </c>
      <c r="N36" s="50">
        <v>27.153</v>
      </c>
      <c r="O36" s="48">
        <v>22</v>
      </c>
      <c r="P36" s="53">
        <v>37.0268181818182</v>
      </c>
      <c r="Q36" s="48">
        <v>10</v>
      </c>
      <c r="R36" s="53">
        <v>81.459</v>
      </c>
      <c r="S36" s="54">
        <v>0.0124364047484455</v>
      </c>
    </row>
    <row r="37" customHeight="1" spans="1:19">
      <c r="A37" s="55" t="s">
        <v>53</v>
      </c>
      <c r="B37" s="48">
        <v>811.84</v>
      </c>
      <c r="C37" s="48">
        <v>28085</v>
      </c>
      <c r="D37" s="48">
        <v>1960</v>
      </c>
      <c r="E37" s="49">
        <v>0.0697881431369058</v>
      </c>
      <c r="F37" s="50">
        <v>0.414204081632653</v>
      </c>
      <c r="G37" s="50">
        <v>28.9065337368702</v>
      </c>
      <c r="H37" s="48">
        <v>25</v>
      </c>
      <c r="I37" s="45">
        <v>10</v>
      </c>
      <c r="J37" s="48">
        <v>5</v>
      </c>
      <c r="K37" s="48">
        <v>10</v>
      </c>
      <c r="L37" s="48">
        <v>1</v>
      </c>
      <c r="M37" s="48">
        <v>51</v>
      </c>
      <c r="N37" s="50">
        <v>15.918431372549</v>
      </c>
      <c r="O37" s="48">
        <v>30</v>
      </c>
      <c r="P37" s="53">
        <v>27.0613333333333</v>
      </c>
      <c r="Q37" s="48">
        <v>11</v>
      </c>
      <c r="R37" s="53">
        <v>73.8036363636364</v>
      </c>
      <c r="S37" s="54">
        <v>0.0153061224489796</v>
      </c>
    </row>
    <row r="38" customHeight="1" spans="1:19">
      <c r="A38" s="55" t="s">
        <v>54</v>
      </c>
      <c r="B38" s="48">
        <v>814.25</v>
      </c>
      <c r="C38" s="48">
        <v>26520</v>
      </c>
      <c r="D38" s="48">
        <v>1858</v>
      </c>
      <c r="E38" s="49">
        <v>0.0700603318250377</v>
      </c>
      <c r="F38" s="50">
        <v>0.438240043057051</v>
      </c>
      <c r="G38" s="50">
        <v>30.7032428355958</v>
      </c>
      <c r="H38" s="48">
        <v>13</v>
      </c>
      <c r="I38" s="45">
        <v>7</v>
      </c>
      <c r="J38" s="48">
        <v>6</v>
      </c>
      <c r="K38" s="48">
        <v>13</v>
      </c>
      <c r="L38" s="48">
        <v>3</v>
      </c>
      <c r="M38" s="48">
        <v>42</v>
      </c>
      <c r="N38" s="50">
        <v>19.3869047619048</v>
      </c>
      <c r="O38" s="48">
        <v>25</v>
      </c>
      <c r="P38" s="53">
        <v>32.57</v>
      </c>
      <c r="Q38" s="48">
        <v>10</v>
      </c>
      <c r="R38" s="53">
        <v>81.425</v>
      </c>
      <c r="S38" s="54">
        <v>0.0134553283100108</v>
      </c>
    </row>
    <row r="39" customHeight="1" spans="1:19">
      <c r="A39" s="55" t="s">
        <v>55</v>
      </c>
      <c r="B39" s="48">
        <v>810.98</v>
      </c>
      <c r="C39" s="48">
        <v>28356</v>
      </c>
      <c r="D39" s="48">
        <v>1934</v>
      </c>
      <c r="E39" s="49">
        <v>0.0682042601213147</v>
      </c>
      <c r="F39" s="50">
        <v>0.419327817993795</v>
      </c>
      <c r="G39" s="50">
        <v>28.5999435745521</v>
      </c>
      <c r="H39" s="48">
        <v>20</v>
      </c>
      <c r="I39" s="45">
        <v>11</v>
      </c>
      <c r="J39" s="48">
        <v>7</v>
      </c>
      <c r="K39" s="48">
        <v>5</v>
      </c>
      <c r="L39" s="48">
        <v>0</v>
      </c>
      <c r="M39" s="48">
        <v>43</v>
      </c>
      <c r="N39" s="50">
        <v>18.86</v>
      </c>
      <c r="O39" s="48">
        <v>19</v>
      </c>
      <c r="P39" s="53">
        <v>42.6831578947368</v>
      </c>
      <c r="Q39" s="48">
        <v>9</v>
      </c>
      <c r="R39" s="53">
        <v>90.1088888888889</v>
      </c>
      <c r="S39" s="54">
        <v>0.00982419855222337</v>
      </c>
    </row>
    <row r="40" customHeight="1" spans="1:19">
      <c r="A40" s="55" t="s">
        <v>56</v>
      </c>
      <c r="B40" s="48">
        <v>804.58</v>
      </c>
      <c r="C40" s="48">
        <v>29924</v>
      </c>
      <c r="D40" s="48">
        <v>2157</v>
      </c>
      <c r="E40" s="49">
        <v>0.0720826092768347</v>
      </c>
      <c r="F40" s="50">
        <v>0.373008808530366</v>
      </c>
      <c r="G40" s="50">
        <v>26.887448202112</v>
      </c>
      <c r="H40" s="48">
        <v>14</v>
      </c>
      <c r="I40" s="45">
        <v>6</v>
      </c>
      <c r="J40" s="48">
        <v>3</v>
      </c>
      <c r="K40" s="48">
        <v>9</v>
      </c>
      <c r="L40" s="48">
        <v>3</v>
      </c>
      <c r="M40" s="48">
        <v>35</v>
      </c>
      <c r="N40" s="50">
        <v>22.988</v>
      </c>
      <c r="O40" s="48">
        <v>29</v>
      </c>
      <c r="P40" s="53">
        <v>27.7441379310345</v>
      </c>
      <c r="Q40" s="48">
        <v>11</v>
      </c>
      <c r="R40" s="53">
        <v>73.1436363636364</v>
      </c>
      <c r="S40" s="54">
        <v>0.0134445989800649</v>
      </c>
    </row>
    <row r="41" customHeight="1" spans="1:19">
      <c r="A41" s="55" t="s">
        <v>57</v>
      </c>
      <c r="B41" s="48">
        <v>807.37</v>
      </c>
      <c r="C41" s="48">
        <v>34961</v>
      </c>
      <c r="D41" s="48">
        <v>2402</v>
      </c>
      <c r="E41" s="49">
        <v>0.0687051285718372</v>
      </c>
      <c r="F41" s="50">
        <v>0.3361240632806</v>
      </c>
      <c r="G41" s="50">
        <v>23.0934469837819</v>
      </c>
      <c r="H41" s="48">
        <v>13</v>
      </c>
      <c r="I41" s="45">
        <v>8</v>
      </c>
      <c r="J41" s="48">
        <v>4</v>
      </c>
      <c r="K41" s="48">
        <v>13</v>
      </c>
      <c r="L41" s="48">
        <v>0</v>
      </c>
      <c r="M41" s="48">
        <v>38</v>
      </c>
      <c r="N41" s="50">
        <v>21.2465789473684</v>
      </c>
      <c r="O41" s="48">
        <v>27</v>
      </c>
      <c r="P41" s="53">
        <v>29.9025925925926</v>
      </c>
      <c r="Q41" s="48">
        <v>11</v>
      </c>
      <c r="R41" s="53">
        <v>73.3972727272727</v>
      </c>
      <c r="S41" s="54">
        <v>0.011240632805995</v>
      </c>
    </row>
    <row r="42" customHeight="1" spans="1:19">
      <c r="A42" s="55" t="s">
        <v>58</v>
      </c>
      <c r="B42" s="48">
        <v>791.08</v>
      </c>
      <c r="C42" s="48">
        <v>26334</v>
      </c>
      <c r="D42" s="48">
        <v>2062</v>
      </c>
      <c r="E42" s="49">
        <v>0.0783018151439204</v>
      </c>
      <c r="F42" s="50">
        <v>0.38364694471387</v>
      </c>
      <c r="G42" s="50">
        <v>30.0402521455153</v>
      </c>
      <c r="H42" s="48">
        <v>13</v>
      </c>
      <c r="I42" s="45">
        <v>7</v>
      </c>
      <c r="J42" s="48">
        <v>5</v>
      </c>
      <c r="K42" s="48">
        <v>5</v>
      </c>
      <c r="L42" s="48">
        <v>1</v>
      </c>
      <c r="M42" s="48">
        <v>31</v>
      </c>
      <c r="N42" s="50">
        <v>25.5187096774194</v>
      </c>
      <c r="O42" s="48">
        <v>31</v>
      </c>
      <c r="P42" s="53">
        <v>25.5187096774194</v>
      </c>
      <c r="Q42" s="48">
        <v>11</v>
      </c>
      <c r="R42" s="53">
        <v>71.9163636363636</v>
      </c>
      <c r="S42" s="54">
        <v>0.0150339476236663</v>
      </c>
    </row>
    <row r="43" customHeight="1" spans="1:19">
      <c r="A43" s="55" t="s">
        <v>59</v>
      </c>
      <c r="B43" s="48">
        <v>811.53</v>
      </c>
      <c r="C43" s="48">
        <v>30476</v>
      </c>
      <c r="D43" s="48">
        <v>2111</v>
      </c>
      <c r="E43" s="49">
        <v>0.0692676204226276</v>
      </c>
      <c r="F43" s="50">
        <v>0.384429180483183</v>
      </c>
      <c r="G43" s="50">
        <v>26.628494553091</v>
      </c>
      <c r="H43" s="48">
        <v>18</v>
      </c>
      <c r="I43" s="45">
        <v>5</v>
      </c>
      <c r="J43" s="48">
        <v>6</v>
      </c>
      <c r="K43" s="48">
        <v>4</v>
      </c>
      <c r="L43" s="48">
        <v>3</v>
      </c>
      <c r="M43" s="48">
        <v>36</v>
      </c>
      <c r="N43" s="50">
        <v>22.5425</v>
      </c>
      <c r="O43" s="48">
        <v>21</v>
      </c>
      <c r="P43" s="53">
        <v>38.6442857142857</v>
      </c>
      <c r="Q43" s="48">
        <v>9</v>
      </c>
      <c r="R43" s="53">
        <v>90.17</v>
      </c>
      <c r="S43" s="54">
        <v>0.00994789199431549</v>
      </c>
    </row>
    <row r="44" customHeight="1" spans="1:19">
      <c r="A44" s="55" t="s">
        <v>60</v>
      </c>
      <c r="B44" s="48">
        <v>814.53</v>
      </c>
      <c r="C44" s="48">
        <v>31448</v>
      </c>
      <c r="D44" s="48">
        <v>2193</v>
      </c>
      <c r="E44" s="49">
        <v>0.0697341643347749</v>
      </c>
      <c r="F44" s="50">
        <v>0.371422708618331</v>
      </c>
      <c r="G44" s="50">
        <v>25.9008522004579</v>
      </c>
      <c r="H44" s="48">
        <v>18</v>
      </c>
      <c r="I44" s="45">
        <v>5</v>
      </c>
      <c r="J44" s="48">
        <v>5</v>
      </c>
      <c r="K44" s="48">
        <v>10</v>
      </c>
      <c r="L44" s="48">
        <v>2</v>
      </c>
      <c r="M44" s="48">
        <v>40</v>
      </c>
      <c r="N44" s="50">
        <v>20.36325</v>
      </c>
      <c r="O44" s="48">
        <v>30</v>
      </c>
      <c r="P44" s="53">
        <v>27.151</v>
      </c>
      <c r="Q44" s="48">
        <v>8</v>
      </c>
      <c r="R44" s="53">
        <v>101.81625</v>
      </c>
      <c r="S44" s="54">
        <v>0.0136798905608755</v>
      </c>
    </row>
    <row r="45" customHeight="1" spans="1:19">
      <c r="A45" s="55" t="s">
        <v>61</v>
      </c>
      <c r="B45" s="48">
        <v>802.51</v>
      </c>
      <c r="C45" s="48">
        <v>26824</v>
      </c>
      <c r="D45" s="48">
        <v>2097</v>
      </c>
      <c r="E45" s="49">
        <v>0.0781762600656129</v>
      </c>
      <c r="F45" s="50">
        <v>0.382694325226514</v>
      </c>
      <c r="G45" s="50">
        <v>29.9176110945422</v>
      </c>
      <c r="H45" s="48">
        <v>15</v>
      </c>
      <c r="I45" s="45">
        <v>3</v>
      </c>
      <c r="J45" s="48">
        <v>5</v>
      </c>
      <c r="K45" s="48">
        <v>8</v>
      </c>
      <c r="L45" s="48">
        <v>4</v>
      </c>
      <c r="M45" s="48">
        <v>35</v>
      </c>
      <c r="N45" s="50">
        <v>22.9288571428571</v>
      </c>
      <c r="O45" s="48">
        <v>30</v>
      </c>
      <c r="P45" s="53">
        <v>26.7503333333333</v>
      </c>
      <c r="Q45" s="48">
        <v>11</v>
      </c>
      <c r="R45" s="53">
        <v>72.9554545454545</v>
      </c>
      <c r="S45" s="54">
        <v>0.0143061516452074</v>
      </c>
    </row>
    <row r="46" customHeight="1" spans="1:19">
      <c r="A46" s="55" t="s">
        <v>62</v>
      </c>
      <c r="B46" s="48">
        <v>814.32</v>
      </c>
      <c r="C46" s="48">
        <v>35286</v>
      </c>
      <c r="D46" s="48">
        <v>2249</v>
      </c>
      <c r="E46" s="49">
        <v>0.0637363260216517</v>
      </c>
      <c r="F46" s="50">
        <v>0.362080924855491</v>
      </c>
      <c r="G46" s="50">
        <v>23.0777078728107</v>
      </c>
      <c r="H46" s="48">
        <v>11</v>
      </c>
      <c r="I46" s="45">
        <v>7</v>
      </c>
      <c r="J46" s="48">
        <v>9</v>
      </c>
      <c r="K46" s="48">
        <v>8</v>
      </c>
      <c r="L46" s="48">
        <v>1</v>
      </c>
      <c r="M46" s="48">
        <v>36</v>
      </c>
      <c r="N46" s="50">
        <v>22.62</v>
      </c>
      <c r="O46" s="48">
        <v>24</v>
      </c>
      <c r="P46" s="53">
        <v>33.93</v>
      </c>
      <c r="Q46" s="48">
        <v>4</v>
      </c>
      <c r="R46" s="53">
        <v>203.58</v>
      </c>
      <c r="S46" s="54">
        <v>0.0106714095153402</v>
      </c>
    </row>
    <row r="47" customHeight="1" spans="1:19">
      <c r="A47" s="55" t="s">
        <v>63</v>
      </c>
      <c r="B47" s="48">
        <v>807.25</v>
      </c>
      <c r="C47" s="48">
        <v>33847</v>
      </c>
      <c r="D47" s="48">
        <v>2254</v>
      </c>
      <c r="E47" s="49">
        <v>0.066593789700712</v>
      </c>
      <c r="F47" s="50">
        <v>0.358141082519965</v>
      </c>
      <c r="G47" s="50">
        <v>23.8499719325199</v>
      </c>
      <c r="H47" s="48">
        <v>14</v>
      </c>
      <c r="I47" s="45">
        <v>12</v>
      </c>
      <c r="J47" s="48">
        <v>2</v>
      </c>
      <c r="K47" s="48">
        <v>9</v>
      </c>
      <c r="L47" s="48">
        <v>2</v>
      </c>
      <c r="M47" s="48">
        <v>39</v>
      </c>
      <c r="N47" s="50">
        <v>20.698717948718</v>
      </c>
      <c r="O47" s="48">
        <v>26</v>
      </c>
      <c r="P47" s="53">
        <v>31.0480769230769</v>
      </c>
      <c r="Q47" s="48">
        <v>11</v>
      </c>
      <c r="R47" s="53">
        <v>73.3863636363636</v>
      </c>
      <c r="S47" s="54">
        <v>0.0115350488021295</v>
      </c>
    </row>
    <row r="48" customHeight="1" spans="1:19">
      <c r="A48" s="55" t="s">
        <v>64</v>
      </c>
      <c r="B48" s="48">
        <v>805.18</v>
      </c>
      <c r="C48" s="48">
        <v>38287</v>
      </c>
      <c r="D48" s="48">
        <v>2271</v>
      </c>
      <c r="E48" s="49">
        <v>0.0593151722516781</v>
      </c>
      <c r="F48" s="50">
        <v>0.354548656979304</v>
      </c>
      <c r="G48" s="50">
        <v>21.0301146603286</v>
      </c>
      <c r="H48" s="48">
        <v>6</v>
      </c>
      <c r="I48" s="45">
        <v>6</v>
      </c>
      <c r="J48" s="48">
        <v>4</v>
      </c>
      <c r="K48" s="48">
        <v>5</v>
      </c>
      <c r="L48" s="48">
        <v>3</v>
      </c>
      <c r="M48" s="48">
        <v>24</v>
      </c>
      <c r="N48" s="50">
        <v>33.5491666666667</v>
      </c>
      <c r="O48" s="48">
        <v>24</v>
      </c>
      <c r="P48" s="53">
        <v>33.5491666666667</v>
      </c>
      <c r="Q48" s="48">
        <v>7</v>
      </c>
      <c r="R48" s="53">
        <v>115.025714285714</v>
      </c>
      <c r="S48" s="54">
        <v>0.0105680317040951</v>
      </c>
    </row>
    <row r="49" customHeight="1" spans="1:19">
      <c r="A49" s="55" t="s">
        <v>65</v>
      </c>
      <c r="B49" s="48">
        <v>649.54</v>
      </c>
      <c r="C49" s="48">
        <v>27696</v>
      </c>
      <c r="D49" s="48">
        <v>1796</v>
      </c>
      <c r="E49" s="49">
        <v>0.0648469093009821</v>
      </c>
      <c r="F49" s="50">
        <v>0.361659242761693</v>
      </c>
      <c r="G49" s="50">
        <v>23.4524841132293</v>
      </c>
      <c r="H49" s="48">
        <v>13</v>
      </c>
      <c r="I49" s="45">
        <v>0</v>
      </c>
      <c r="J49" s="48">
        <v>5</v>
      </c>
      <c r="K49" s="48">
        <v>8</v>
      </c>
      <c r="L49" s="48">
        <v>1</v>
      </c>
      <c r="M49" s="48">
        <v>27</v>
      </c>
      <c r="N49" s="50">
        <v>24.057037037037</v>
      </c>
      <c r="O49" s="48">
        <v>14</v>
      </c>
      <c r="P49" s="53">
        <v>46.3957142857143</v>
      </c>
      <c r="Q49" s="48">
        <v>7</v>
      </c>
      <c r="R49" s="53">
        <v>92.7914285714286</v>
      </c>
      <c r="S49" s="54">
        <v>0.00779510022271715</v>
      </c>
    </row>
    <row r="50" customHeight="1" spans="1:19">
      <c r="A50" s="55" t="s">
        <v>66</v>
      </c>
      <c r="B50" s="48">
        <v>5.27</v>
      </c>
      <c r="C50" s="48">
        <v>212</v>
      </c>
      <c r="D50" s="48">
        <v>25</v>
      </c>
      <c r="E50" s="49">
        <v>0.117924528301887</v>
      </c>
      <c r="F50" s="50">
        <v>0.2108</v>
      </c>
      <c r="G50" s="50">
        <v>24.8584905660377</v>
      </c>
      <c r="H50" s="48">
        <v>0</v>
      </c>
      <c r="I50" s="45">
        <v>0</v>
      </c>
      <c r="J50" s="48">
        <v>0</v>
      </c>
      <c r="K50" s="48">
        <v>0</v>
      </c>
      <c r="L50" s="48">
        <v>0</v>
      </c>
      <c r="M50" s="48">
        <v>0</v>
      </c>
      <c r="N50" s="50" t="e">
        <v>#DIV/0!</v>
      </c>
      <c r="O50" s="48">
        <v>1</v>
      </c>
      <c r="P50" s="53">
        <v>5.27</v>
      </c>
      <c r="Q50" s="48">
        <v>0</v>
      </c>
      <c r="R50" s="53" t="e">
        <v>#DIV/0!</v>
      </c>
      <c r="S50" s="54">
        <v>0.04</v>
      </c>
    </row>
    <row r="51" customHeight="1" spans="1:19">
      <c r="A51" s="55" t="s">
        <v>67</v>
      </c>
      <c r="B51" s="48">
        <v>0.74</v>
      </c>
      <c r="C51" s="48">
        <v>86</v>
      </c>
      <c r="D51" s="48">
        <v>5</v>
      </c>
      <c r="E51" s="49">
        <v>0.0581395348837209</v>
      </c>
      <c r="F51" s="50">
        <v>0.148</v>
      </c>
      <c r="G51" s="50">
        <v>8.6046511627907</v>
      </c>
      <c r="H51" s="48">
        <v>0</v>
      </c>
      <c r="I51" s="45">
        <v>0</v>
      </c>
      <c r="J51" s="48">
        <v>0</v>
      </c>
      <c r="K51" s="48">
        <v>0</v>
      </c>
      <c r="L51" s="48">
        <v>0</v>
      </c>
      <c r="M51" s="48">
        <v>0</v>
      </c>
      <c r="N51" s="50" t="e">
        <v>#DIV/0!</v>
      </c>
      <c r="O51" s="48">
        <v>0</v>
      </c>
      <c r="P51" s="53" t="e">
        <v>#DIV/0!</v>
      </c>
      <c r="Q51" s="48">
        <v>0</v>
      </c>
      <c r="R51" s="53" t="e">
        <v>#DIV/0!</v>
      </c>
      <c r="S51" s="54">
        <v>0</v>
      </c>
    </row>
    <row r="52" customHeight="1" spans="1:19">
      <c r="A52" s="55" t="s">
        <v>68</v>
      </c>
      <c r="B52" s="48"/>
      <c r="C52" s="48"/>
      <c r="D52" s="48"/>
      <c r="E52" s="49" t="e">
        <v>#DIV/0!</v>
      </c>
      <c r="F52" s="50" t="e">
        <v>#DIV/0!</v>
      </c>
      <c r="G52" s="50" t="e">
        <v>#DIV/0!</v>
      </c>
      <c r="H52" s="48"/>
      <c r="I52" s="45"/>
      <c r="J52" s="48"/>
      <c r="K52" s="48"/>
      <c r="L52" s="48"/>
      <c r="M52" s="48"/>
      <c r="N52" s="50" t="e">
        <v>#DIV/0!</v>
      </c>
      <c r="O52" s="48"/>
      <c r="P52" s="53" t="e">
        <v>#DIV/0!</v>
      </c>
      <c r="Q52" s="48"/>
      <c r="R52" s="53" t="e">
        <v>#DIV/0!</v>
      </c>
      <c r="S52" s="54" t="e">
        <v>#DIV/0!</v>
      </c>
    </row>
    <row r="53" customHeight="1" spans="1:19">
      <c r="A53" s="48" t="s">
        <v>69</v>
      </c>
      <c r="B53" s="48">
        <v>39278.68</v>
      </c>
      <c r="C53" s="48">
        <v>1515648</v>
      </c>
      <c r="D53" s="48">
        <v>104770</v>
      </c>
      <c r="E53" s="49">
        <v>0.0691255489401233</v>
      </c>
      <c r="F53" s="50">
        <v>0.374903884699819</v>
      </c>
      <c r="G53" s="50">
        <v>25.9154368296597</v>
      </c>
      <c r="H53" s="48">
        <v>637</v>
      </c>
      <c r="I53" s="45">
        <v>385</v>
      </c>
      <c r="J53" s="48">
        <v>198</v>
      </c>
      <c r="K53" s="48">
        <v>452</v>
      </c>
      <c r="L53" s="48">
        <v>77</v>
      </c>
      <c r="M53" s="48">
        <v>1749</v>
      </c>
      <c r="N53" s="50">
        <v>22.4577930245855</v>
      </c>
      <c r="O53" s="48">
        <v>1313</v>
      </c>
      <c r="P53" s="53">
        <v>29.9152170601676</v>
      </c>
      <c r="Q53" s="48">
        <v>500</v>
      </c>
      <c r="R53" s="53">
        <v>78.55736</v>
      </c>
      <c r="S53" s="54">
        <v>0.0125322134198721</v>
      </c>
    </row>
    <row r="54" customHeight="1" spans="19:19">
      <c r="S54"/>
    </row>
    <row r="55" customHeight="1" spans="19:19">
      <c r="S55"/>
    </row>
    <row r="56" customHeight="1" spans="19:19">
      <c r="S56"/>
    </row>
    <row r="57" customHeight="1" spans="19:19">
      <c r="S57"/>
    </row>
    <row r="58" customHeight="1" spans="19:19">
      <c r="S58"/>
    </row>
    <row r="59" customHeight="1" spans="19:19">
      <c r="S59"/>
    </row>
    <row r="60" customHeight="1" spans="19:19">
      <c r="S60"/>
    </row>
    <row r="61" customHeight="1" spans="19:19">
      <c r="S61"/>
    </row>
    <row r="62" customHeight="1" spans="19:19">
      <c r="S62"/>
    </row>
    <row r="63" customHeight="1" spans="19:19">
      <c r="S63"/>
    </row>
    <row r="64" customHeight="1" spans="19:19">
      <c r="S64"/>
    </row>
    <row r="65" customHeight="1" spans="19:19">
      <c r="S65"/>
    </row>
    <row r="66" customHeight="1" spans="19:19">
      <c r="S66"/>
    </row>
    <row r="67" customHeight="1" spans="19:19">
      <c r="S67"/>
    </row>
    <row r="68" customHeight="1" spans="19:19">
      <c r="S68"/>
    </row>
    <row r="69" customHeight="1" spans="19:19">
      <c r="S69"/>
    </row>
    <row r="70" customHeight="1" spans="19:19">
      <c r="S70"/>
    </row>
    <row r="71" customHeight="1" spans="19:19">
      <c r="S71"/>
    </row>
    <row r="72" customHeight="1" spans="19:19">
      <c r="S72"/>
    </row>
    <row r="73" customHeight="1" spans="19:19">
      <c r="S73"/>
    </row>
    <row r="74" customHeight="1" spans="19:19">
      <c r="S74"/>
    </row>
    <row r="75" customHeight="1" spans="19:19">
      <c r="S75"/>
    </row>
    <row r="76" customHeight="1" spans="19:19">
      <c r="S76"/>
    </row>
    <row r="77" customHeight="1" spans="19:19">
      <c r="S77"/>
    </row>
    <row r="78" customHeight="1" spans="19:19">
      <c r="S78"/>
    </row>
    <row r="79" customHeight="1" spans="19:19">
      <c r="S79"/>
    </row>
    <row r="80" customHeight="1" spans="19:19">
      <c r="S80"/>
    </row>
    <row r="81" customHeight="1" spans="19:19">
      <c r="S81"/>
    </row>
    <row r="82" customHeight="1" spans="19:19">
      <c r="S82"/>
    </row>
    <row r="83" customHeight="1" spans="19:19">
      <c r="S83"/>
    </row>
    <row r="84" customHeight="1" spans="19:19">
      <c r="S84"/>
    </row>
    <row r="85" customHeight="1" spans="19:19">
      <c r="S85"/>
    </row>
    <row r="86" customHeight="1" spans="19:19">
      <c r="S86"/>
    </row>
    <row r="87" customHeight="1" spans="19:19">
      <c r="S87"/>
    </row>
    <row r="88" customHeight="1" spans="19:19">
      <c r="S88"/>
    </row>
    <row r="89" customHeight="1" spans="19:19">
      <c r="S89"/>
    </row>
    <row r="90" customHeight="1" spans="19:19">
      <c r="S90"/>
    </row>
    <row r="91" customHeight="1" spans="19:19">
      <c r="S91"/>
    </row>
    <row r="92" customHeight="1" spans="19:19">
      <c r="S92"/>
    </row>
    <row r="93" customHeight="1" spans="19:19">
      <c r="S93"/>
    </row>
    <row r="94" customHeight="1" spans="19:19">
      <c r="S94"/>
    </row>
    <row r="95" customHeight="1" spans="19:19">
      <c r="S95"/>
    </row>
    <row r="96" customHeight="1" spans="19:19">
      <c r="S96"/>
    </row>
    <row r="97" customHeight="1" spans="19:19">
      <c r="S97"/>
    </row>
    <row r="98" customHeight="1" spans="19:19">
      <c r="S98"/>
    </row>
    <row r="99" customHeight="1" spans="19:19">
      <c r="S99"/>
    </row>
    <row r="100" customHeight="1" spans="19:19">
      <c r="S100"/>
    </row>
    <row r="101" customHeight="1" spans="19:19">
      <c r="S101"/>
    </row>
    <row r="102" customHeight="1" spans="19:19">
      <c r="S102"/>
    </row>
    <row r="103" customHeight="1" spans="19:19">
      <c r="S103"/>
    </row>
    <row r="104" customHeight="1" spans="19:19">
      <c r="S104"/>
    </row>
    <row r="105" customHeight="1" spans="19:19">
      <c r="S105"/>
    </row>
    <row r="106" customHeight="1" spans="19:19">
      <c r="S106"/>
    </row>
    <row r="107" customHeight="1" spans="19:19">
      <c r="S107"/>
    </row>
    <row r="108" customHeight="1" spans="19:19">
      <c r="S108"/>
    </row>
    <row r="109" customHeight="1" spans="19:19">
      <c r="S109"/>
    </row>
    <row r="110" customHeight="1" spans="19:19">
      <c r="S110"/>
    </row>
    <row r="111" customHeight="1" spans="19:19">
      <c r="S111"/>
    </row>
    <row r="112" customHeight="1" spans="19:19">
      <c r="S112"/>
    </row>
    <row r="113" customHeight="1" spans="19:19">
      <c r="S113"/>
    </row>
    <row r="114" customHeight="1" spans="19:19">
      <c r="S114"/>
    </row>
    <row r="115" customHeight="1" spans="19:19">
      <c r="S115"/>
    </row>
    <row r="116" customHeight="1" spans="19:19">
      <c r="S116"/>
    </row>
    <row r="117" customHeight="1" spans="19:19">
      <c r="S117"/>
    </row>
    <row r="118" customHeight="1" spans="19:19">
      <c r="S118"/>
    </row>
    <row r="119" customHeight="1" spans="19:19">
      <c r="S119"/>
    </row>
    <row r="120" customHeight="1" spans="19:19">
      <c r="S120"/>
    </row>
    <row r="121" customHeight="1" spans="19:19">
      <c r="S121"/>
    </row>
    <row r="122" customHeight="1" spans="19:19">
      <c r="S122"/>
    </row>
    <row r="123" customHeight="1" spans="19:19">
      <c r="S123"/>
    </row>
    <row r="124" customHeight="1" spans="19:19">
      <c r="S124"/>
    </row>
    <row r="125" customHeight="1" spans="19:19">
      <c r="S125"/>
    </row>
    <row r="126" customHeight="1" spans="19:19">
      <c r="S126"/>
    </row>
    <row r="127" customHeight="1" spans="19:19">
      <c r="S127"/>
    </row>
    <row r="128" customHeight="1" spans="19:19">
      <c r="S128"/>
    </row>
    <row r="129" customHeight="1" spans="19:19">
      <c r="S129"/>
    </row>
    <row r="130" customHeight="1" spans="19:19">
      <c r="S130"/>
    </row>
    <row r="131" customHeight="1" spans="19:19">
      <c r="S131"/>
    </row>
    <row r="132" customHeight="1" spans="19:19">
      <c r="S132"/>
    </row>
    <row r="133" customHeight="1" spans="19:19">
      <c r="S133"/>
    </row>
    <row r="134" customHeight="1" spans="19:19">
      <c r="S134"/>
    </row>
    <row r="135" customHeight="1" spans="19:19">
      <c r="S135"/>
    </row>
    <row r="136" customHeight="1" spans="19:19">
      <c r="S136"/>
    </row>
    <row r="137" customHeight="1" spans="19:19">
      <c r="S137"/>
    </row>
    <row r="138" customHeight="1" spans="19:19">
      <c r="S138"/>
    </row>
    <row r="139" customHeight="1" spans="19:19">
      <c r="S139"/>
    </row>
    <row r="140" customHeight="1" spans="19:19">
      <c r="S140"/>
    </row>
    <row r="141" customHeight="1" spans="19:19">
      <c r="S141"/>
    </row>
    <row r="142" customHeight="1" spans="19:19">
      <c r="S142"/>
    </row>
    <row r="143" customHeight="1" spans="19:19">
      <c r="S143"/>
    </row>
    <row r="144" customHeight="1" spans="19:19">
      <c r="S144"/>
    </row>
    <row r="145" customHeight="1" spans="19:19">
      <c r="S145"/>
    </row>
    <row r="146" customHeight="1" spans="19:19">
      <c r="S146"/>
    </row>
    <row r="147" customHeight="1" spans="19:19">
      <c r="S147"/>
    </row>
    <row r="148" customHeight="1" spans="19:19">
      <c r="S148"/>
    </row>
    <row r="149" customHeight="1" spans="19:19">
      <c r="S149"/>
    </row>
    <row r="150" customHeight="1" spans="19:19">
      <c r="S150"/>
    </row>
    <row r="151" customHeight="1" spans="19:19">
      <c r="S151"/>
    </row>
    <row r="152" customHeight="1" spans="19:19">
      <c r="S152"/>
    </row>
    <row r="153" customHeight="1" spans="19:19"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  <row r="180" customHeight="1" spans="19:19">
      <c r="S180"/>
    </row>
    <row r="181" customHeight="1" spans="19:19">
      <c r="S181"/>
    </row>
    <row r="182" customHeight="1" spans="19:19">
      <c r="S182"/>
    </row>
    <row r="183" customHeight="1" spans="19:19">
      <c r="S183"/>
    </row>
    <row r="184" customHeight="1" spans="19:19">
      <c r="S184"/>
    </row>
    <row r="185" customHeight="1" spans="19:19">
      <c r="S185"/>
    </row>
    <row r="186" customHeight="1" spans="19:19">
      <c r="S186"/>
    </row>
    <row r="187" customHeight="1" spans="19:19">
      <c r="S187"/>
    </row>
    <row r="188" customHeight="1" spans="19:19">
      <c r="S188"/>
    </row>
    <row r="189" customHeight="1" spans="19:19">
      <c r="S189"/>
    </row>
    <row r="190" customHeight="1" spans="19:19">
      <c r="S190"/>
    </row>
  </sheetData>
  <mergeCells count="1">
    <mergeCell ref="A1:S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20"/>
  <sheetViews>
    <sheetView tabSelected="1" workbookViewId="0">
      <pane ySplit="3" topLeftCell="A22" activePane="bottomLeft" state="frozen"/>
      <selection/>
      <selection pane="bottomLeft" activeCell="G30" sqref="G30"/>
    </sheetView>
  </sheetViews>
  <sheetFormatPr defaultColWidth="9" defaultRowHeight="20" customHeight="1"/>
  <cols>
    <col min="1" max="1" width="15.0462962962963"/>
    <col min="2" max="2" width="14.6296296296296" customWidth="1"/>
    <col min="3" max="3" width="35" customWidth="1"/>
    <col min="4" max="4" width="9.25" customWidth="1"/>
    <col min="5" max="5" width="8.12962962962963" customWidth="1"/>
    <col min="6" max="6" width="9.37962962962963" customWidth="1"/>
    <col min="7" max="8" width="8.62962962962963" customWidth="1"/>
    <col min="9" max="9" width="9.12962962962963" customWidth="1"/>
    <col min="10" max="10" width="5.62962962962963" customWidth="1"/>
    <col min="11" max="14" width="4.87962962962963" customWidth="1"/>
    <col min="15" max="15" width="6.75" customWidth="1"/>
    <col min="16" max="18" width="8.62962962962963" customWidth="1"/>
    <col min="19" max="19" width="6.25925925925926" customWidth="1"/>
    <col min="20" max="20" width="8.62962962962963" customWidth="1"/>
    <col min="21" max="21" width="8.25" style="1" customWidth="1"/>
  </cols>
  <sheetData>
    <row r="1" customHeight="1" spans="1:21">
      <c r="A1" s="44" t="s">
        <v>70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 customHeight="1" spans="1:2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</row>
    <row r="3" customHeight="1" spans="1:21">
      <c r="A3" s="45" t="s">
        <v>1</v>
      </c>
      <c r="B3" s="45" t="s">
        <v>71</v>
      </c>
      <c r="C3" s="45" t="s">
        <v>72</v>
      </c>
      <c r="D3" s="46" t="s">
        <v>2</v>
      </c>
      <c r="E3" s="46" t="s">
        <v>3</v>
      </c>
      <c r="F3" s="46" t="s">
        <v>4</v>
      </c>
      <c r="G3" s="46" t="s">
        <v>5</v>
      </c>
      <c r="H3" s="46" t="s">
        <v>6</v>
      </c>
      <c r="I3" s="46" t="s">
        <v>7</v>
      </c>
      <c r="J3" s="46" t="s">
        <v>8</v>
      </c>
      <c r="K3" s="46" t="s">
        <v>9</v>
      </c>
      <c r="L3" s="46" t="s">
        <v>10</v>
      </c>
      <c r="M3" s="46" t="s">
        <v>11</v>
      </c>
      <c r="N3" s="46" t="s">
        <v>12</v>
      </c>
      <c r="O3" s="46" t="s">
        <v>13</v>
      </c>
      <c r="P3" s="46" t="s">
        <v>14</v>
      </c>
      <c r="Q3" s="46" t="s">
        <v>15</v>
      </c>
      <c r="R3" s="46" t="s">
        <v>16</v>
      </c>
      <c r="S3" s="46" t="s">
        <v>73</v>
      </c>
      <c r="T3" s="46" t="s">
        <v>18</v>
      </c>
      <c r="U3" s="52" t="s">
        <v>19</v>
      </c>
    </row>
    <row r="4" customHeight="1" spans="1:21">
      <c r="A4" s="47" t="s">
        <v>67</v>
      </c>
      <c r="B4" s="47" t="s">
        <v>74</v>
      </c>
      <c r="C4" s="47" t="s">
        <v>75</v>
      </c>
      <c r="D4" s="48">
        <v>0</v>
      </c>
      <c r="E4" s="48">
        <v>0</v>
      </c>
      <c r="F4" s="48">
        <v>0</v>
      </c>
      <c r="G4" s="49" t="e">
        <v>#DIV/0!</v>
      </c>
      <c r="H4" s="50" t="e">
        <v>#DIV/0!</v>
      </c>
      <c r="I4" s="50" t="e">
        <v>#DIV/0!</v>
      </c>
      <c r="J4" s="48">
        <v>0</v>
      </c>
      <c r="K4" s="45">
        <v>0</v>
      </c>
      <c r="L4" s="48">
        <v>0</v>
      </c>
      <c r="M4" s="48">
        <v>0</v>
      </c>
      <c r="N4" s="48">
        <v>0</v>
      </c>
      <c r="O4" s="48">
        <v>0</v>
      </c>
      <c r="P4" s="50" t="e">
        <v>#DIV/0!</v>
      </c>
      <c r="Q4" s="48">
        <v>0</v>
      </c>
      <c r="R4" s="53" t="e">
        <v>#DIV/0!</v>
      </c>
      <c r="S4" s="48">
        <v>0</v>
      </c>
      <c r="T4" s="53" t="e">
        <v>#DIV/0!</v>
      </c>
      <c r="U4" s="54" t="e">
        <v>#DIV/0!</v>
      </c>
    </row>
    <row r="5" customHeight="1" spans="1:21">
      <c r="A5" s="51"/>
      <c r="B5" s="51"/>
      <c r="C5" s="47" t="s">
        <v>76</v>
      </c>
      <c r="D5" s="48">
        <v>0</v>
      </c>
      <c r="E5" s="48">
        <v>15</v>
      </c>
      <c r="F5" s="48">
        <v>0</v>
      </c>
      <c r="G5" s="49">
        <v>0</v>
      </c>
      <c r="H5" s="50" t="e">
        <v>#DIV/0!</v>
      </c>
      <c r="I5" s="50">
        <v>0</v>
      </c>
      <c r="J5" s="48">
        <v>0</v>
      </c>
      <c r="K5" s="45">
        <v>0</v>
      </c>
      <c r="L5" s="48">
        <v>0</v>
      </c>
      <c r="M5" s="48">
        <v>0</v>
      </c>
      <c r="N5" s="48">
        <v>0</v>
      </c>
      <c r="O5" s="48">
        <v>0</v>
      </c>
      <c r="P5" s="50" t="e">
        <v>#DIV/0!</v>
      </c>
      <c r="Q5" s="48">
        <v>0</v>
      </c>
      <c r="R5" s="53" t="e">
        <v>#DIV/0!</v>
      </c>
      <c r="S5" s="48">
        <v>0</v>
      </c>
      <c r="T5" s="53" t="e">
        <v>#DIV/0!</v>
      </c>
      <c r="U5" s="54" t="e">
        <v>#DIV/0!</v>
      </c>
    </row>
    <row r="6" customHeight="1" spans="1:21">
      <c r="A6" s="51"/>
      <c r="B6" s="51"/>
      <c r="C6" s="47" t="s">
        <v>77</v>
      </c>
      <c r="D6" s="48">
        <v>0.23</v>
      </c>
      <c r="E6" s="48">
        <v>1</v>
      </c>
      <c r="F6" s="48">
        <v>1</v>
      </c>
      <c r="G6" s="49">
        <v>1</v>
      </c>
      <c r="H6" s="50">
        <v>0.23</v>
      </c>
      <c r="I6" s="50">
        <v>230</v>
      </c>
      <c r="J6" s="48">
        <v>0</v>
      </c>
      <c r="K6" s="45">
        <v>0</v>
      </c>
      <c r="L6" s="48">
        <v>0</v>
      </c>
      <c r="M6" s="48">
        <v>0</v>
      </c>
      <c r="N6" s="48">
        <v>0</v>
      </c>
      <c r="O6" s="48">
        <v>0</v>
      </c>
      <c r="P6" s="50" t="e">
        <v>#DIV/0!</v>
      </c>
      <c r="Q6" s="48">
        <v>0</v>
      </c>
      <c r="R6" s="53" t="e">
        <v>#DIV/0!</v>
      </c>
      <c r="S6" s="48">
        <v>0</v>
      </c>
      <c r="T6" s="53" t="e">
        <v>#DIV/0!</v>
      </c>
      <c r="U6" s="54">
        <v>0</v>
      </c>
    </row>
    <row r="7" customHeight="1" spans="1:21">
      <c r="A7" s="51"/>
      <c r="B7" s="51"/>
      <c r="C7" s="47" t="s">
        <v>78</v>
      </c>
      <c r="D7" s="48">
        <v>0</v>
      </c>
      <c r="E7" s="48">
        <v>2</v>
      </c>
      <c r="F7" s="48">
        <v>0</v>
      </c>
      <c r="G7" s="49">
        <v>0</v>
      </c>
      <c r="H7" s="50" t="e">
        <v>#DIV/0!</v>
      </c>
      <c r="I7" s="50">
        <v>0</v>
      </c>
      <c r="J7" s="48">
        <v>0</v>
      </c>
      <c r="K7" s="45">
        <v>0</v>
      </c>
      <c r="L7" s="48">
        <v>0</v>
      </c>
      <c r="M7" s="48">
        <v>0</v>
      </c>
      <c r="N7" s="48">
        <v>0</v>
      </c>
      <c r="O7" s="48">
        <v>0</v>
      </c>
      <c r="P7" s="50" t="e">
        <v>#DIV/0!</v>
      </c>
      <c r="Q7" s="48">
        <v>0</v>
      </c>
      <c r="R7" s="53" t="e">
        <v>#DIV/0!</v>
      </c>
      <c r="S7" s="48">
        <v>0</v>
      </c>
      <c r="T7" s="53" t="e">
        <v>#DIV/0!</v>
      </c>
      <c r="U7" s="54" t="e">
        <v>#DIV/0!</v>
      </c>
    </row>
    <row r="8" customHeight="1" spans="1:21">
      <c r="A8" s="51"/>
      <c r="B8" s="51"/>
      <c r="C8" s="47" t="s">
        <v>79</v>
      </c>
      <c r="D8" s="48">
        <v>0.51</v>
      </c>
      <c r="E8" s="48">
        <v>68</v>
      </c>
      <c r="F8" s="48">
        <v>4</v>
      </c>
      <c r="G8" s="49">
        <v>0.0588235294117647</v>
      </c>
      <c r="H8" s="50">
        <v>0.1275</v>
      </c>
      <c r="I8" s="50">
        <v>7.5</v>
      </c>
      <c r="J8" s="48">
        <v>0</v>
      </c>
      <c r="K8" s="45">
        <v>0</v>
      </c>
      <c r="L8" s="48">
        <v>0</v>
      </c>
      <c r="M8" s="48">
        <v>0</v>
      </c>
      <c r="N8" s="48">
        <v>0</v>
      </c>
      <c r="O8" s="48">
        <v>0</v>
      </c>
      <c r="P8" s="50" t="e">
        <v>#DIV/0!</v>
      </c>
      <c r="Q8" s="48">
        <v>0</v>
      </c>
      <c r="R8" s="53" t="e">
        <v>#DIV/0!</v>
      </c>
      <c r="S8" s="48">
        <v>0</v>
      </c>
      <c r="T8" s="53" t="e">
        <v>#DIV/0!</v>
      </c>
      <c r="U8" s="54">
        <v>0</v>
      </c>
    </row>
    <row r="9" customHeight="1" spans="1:21">
      <c r="A9" s="51"/>
      <c r="B9" s="47" t="s">
        <v>80</v>
      </c>
      <c r="C9" s="51"/>
      <c r="D9" s="48">
        <v>0.74</v>
      </c>
      <c r="E9" s="48">
        <v>86</v>
      </c>
      <c r="F9" s="48">
        <v>5</v>
      </c>
      <c r="G9" s="49">
        <v>0.0581395348837209</v>
      </c>
      <c r="H9" s="50">
        <v>0.148</v>
      </c>
      <c r="I9" s="50">
        <v>8.6046511627907</v>
      </c>
      <c r="J9" s="48">
        <v>0</v>
      </c>
      <c r="K9" s="45">
        <v>0</v>
      </c>
      <c r="L9" s="48">
        <v>0</v>
      </c>
      <c r="M9" s="48">
        <v>0</v>
      </c>
      <c r="N9" s="48">
        <v>0</v>
      </c>
      <c r="O9" s="48">
        <v>0</v>
      </c>
      <c r="P9" s="50" t="e">
        <v>#DIV/0!</v>
      </c>
      <c r="Q9" s="48">
        <v>0</v>
      </c>
      <c r="R9" s="53" t="e">
        <v>#DIV/0!</v>
      </c>
      <c r="S9" s="48">
        <v>0</v>
      </c>
      <c r="T9" s="53" t="e">
        <v>#DIV/0!</v>
      </c>
      <c r="U9" s="54">
        <v>0</v>
      </c>
    </row>
    <row r="10" customHeight="1" spans="1:21">
      <c r="A10" s="47" t="s">
        <v>81</v>
      </c>
      <c r="B10" s="51"/>
      <c r="C10" s="51"/>
      <c r="D10" s="48">
        <v>0.74</v>
      </c>
      <c r="E10" s="48">
        <v>86</v>
      </c>
      <c r="F10" s="48">
        <v>5</v>
      </c>
      <c r="G10" s="49">
        <v>0.0581395348837209</v>
      </c>
      <c r="H10" s="50">
        <v>0.148</v>
      </c>
      <c r="I10" s="50">
        <v>8.6046511627907</v>
      </c>
      <c r="J10" s="48">
        <v>0</v>
      </c>
      <c r="K10" s="45">
        <v>0</v>
      </c>
      <c r="L10" s="48">
        <v>0</v>
      </c>
      <c r="M10" s="48">
        <v>0</v>
      </c>
      <c r="N10" s="48">
        <v>0</v>
      </c>
      <c r="O10" s="48">
        <v>0</v>
      </c>
      <c r="P10" s="50" t="e">
        <v>#DIV/0!</v>
      </c>
      <c r="Q10" s="48">
        <v>0</v>
      </c>
      <c r="R10" s="53" t="e">
        <v>#DIV/0!</v>
      </c>
      <c r="S10" s="48">
        <v>0</v>
      </c>
      <c r="T10" s="53" t="e">
        <v>#DIV/0!</v>
      </c>
      <c r="U10" s="54">
        <v>0</v>
      </c>
    </row>
    <row r="11" customHeight="1" spans="1:21">
      <c r="A11" s="47" t="s">
        <v>66</v>
      </c>
      <c r="B11" s="47" t="s">
        <v>74</v>
      </c>
      <c r="C11" s="47" t="s">
        <v>82</v>
      </c>
      <c r="D11" s="48">
        <v>0</v>
      </c>
      <c r="E11" s="48">
        <v>0</v>
      </c>
      <c r="F11" s="48">
        <v>0</v>
      </c>
      <c r="G11" s="49" t="e">
        <v>#DIV/0!</v>
      </c>
      <c r="H11" s="50" t="e">
        <v>#DIV/0!</v>
      </c>
      <c r="I11" s="50" t="e">
        <v>#DIV/0!</v>
      </c>
      <c r="J11" s="48">
        <v>0</v>
      </c>
      <c r="K11" s="45">
        <v>0</v>
      </c>
      <c r="L11" s="48">
        <v>0</v>
      </c>
      <c r="M11" s="48">
        <v>0</v>
      </c>
      <c r="N11" s="48">
        <v>0</v>
      </c>
      <c r="O11" s="48">
        <v>0</v>
      </c>
      <c r="P11" s="50" t="e">
        <v>#DIV/0!</v>
      </c>
      <c r="Q11" s="48">
        <v>0</v>
      </c>
      <c r="R11" s="53" t="e">
        <v>#DIV/0!</v>
      </c>
      <c r="S11" s="48">
        <v>0</v>
      </c>
      <c r="T11" s="53" t="e">
        <v>#DIV/0!</v>
      </c>
      <c r="U11" s="54" t="e">
        <v>#DIV/0!</v>
      </c>
    </row>
    <row r="12" customHeight="1" spans="1:21">
      <c r="A12" s="51"/>
      <c r="B12" s="51"/>
      <c r="C12" s="47" t="s">
        <v>75</v>
      </c>
      <c r="D12" s="48">
        <v>0</v>
      </c>
      <c r="E12" s="48">
        <v>0</v>
      </c>
      <c r="F12" s="48">
        <v>0</v>
      </c>
      <c r="G12" s="49" t="e">
        <v>#DIV/0!</v>
      </c>
      <c r="H12" s="50" t="e">
        <v>#DIV/0!</v>
      </c>
      <c r="I12" s="50" t="e">
        <v>#DIV/0!</v>
      </c>
      <c r="J12" s="48">
        <v>0</v>
      </c>
      <c r="K12" s="45">
        <v>0</v>
      </c>
      <c r="L12" s="48">
        <v>0</v>
      </c>
      <c r="M12" s="48">
        <v>0</v>
      </c>
      <c r="N12" s="48">
        <v>0</v>
      </c>
      <c r="O12" s="48">
        <v>0</v>
      </c>
      <c r="P12" s="50" t="e">
        <v>#DIV/0!</v>
      </c>
      <c r="Q12" s="48">
        <v>0</v>
      </c>
      <c r="R12" s="53" t="e">
        <v>#DIV/0!</v>
      </c>
      <c r="S12" s="48">
        <v>0</v>
      </c>
      <c r="T12" s="53" t="e">
        <v>#DIV/0!</v>
      </c>
      <c r="U12" s="54" t="e">
        <v>#DIV/0!</v>
      </c>
    </row>
    <row r="13" customHeight="1" spans="1:21">
      <c r="A13" s="51"/>
      <c r="B13" s="51"/>
      <c r="C13" s="47" t="s">
        <v>83</v>
      </c>
      <c r="D13" s="48">
        <v>0</v>
      </c>
      <c r="E13" s="48">
        <v>0</v>
      </c>
      <c r="F13" s="48">
        <v>0</v>
      </c>
      <c r="G13" s="49" t="e">
        <v>#DIV/0!</v>
      </c>
      <c r="H13" s="50" t="e">
        <v>#DIV/0!</v>
      </c>
      <c r="I13" s="50" t="e">
        <v>#DIV/0!</v>
      </c>
      <c r="J13" s="48">
        <v>0</v>
      </c>
      <c r="K13" s="45">
        <v>0</v>
      </c>
      <c r="L13" s="48">
        <v>0</v>
      </c>
      <c r="M13" s="48">
        <v>0</v>
      </c>
      <c r="N13" s="48">
        <v>0</v>
      </c>
      <c r="O13" s="48">
        <v>0</v>
      </c>
      <c r="P13" s="50" t="e">
        <v>#DIV/0!</v>
      </c>
      <c r="Q13" s="48">
        <v>0</v>
      </c>
      <c r="R13" s="53" t="e">
        <v>#DIV/0!</v>
      </c>
      <c r="S13" s="48">
        <v>0</v>
      </c>
      <c r="T13" s="53" t="e">
        <v>#DIV/0!</v>
      </c>
      <c r="U13" s="54" t="e">
        <v>#DIV/0!</v>
      </c>
    </row>
    <row r="14" customHeight="1" spans="1:21">
      <c r="A14" s="51"/>
      <c r="B14" s="51"/>
      <c r="C14" s="47" t="s">
        <v>76</v>
      </c>
      <c r="D14" s="48">
        <v>1.12</v>
      </c>
      <c r="E14" s="48">
        <v>57</v>
      </c>
      <c r="F14" s="48">
        <v>5</v>
      </c>
      <c r="G14" s="49">
        <v>0.087719298245614</v>
      </c>
      <c r="H14" s="50">
        <v>0.224</v>
      </c>
      <c r="I14" s="50">
        <v>19.6491228070175</v>
      </c>
      <c r="J14" s="48">
        <v>0</v>
      </c>
      <c r="K14" s="45">
        <v>0</v>
      </c>
      <c r="L14" s="48">
        <v>0</v>
      </c>
      <c r="M14" s="48">
        <v>0</v>
      </c>
      <c r="N14" s="48">
        <v>0</v>
      </c>
      <c r="O14" s="48">
        <v>0</v>
      </c>
      <c r="P14" s="50" t="e">
        <v>#DIV/0!</v>
      </c>
      <c r="Q14" s="48">
        <v>0</v>
      </c>
      <c r="R14" s="53" t="e">
        <v>#DIV/0!</v>
      </c>
      <c r="S14" s="48">
        <v>0</v>
      </c>
      <c r="T14" s="53" t="e">
        <v>#DIV/0!</v>
      </c>
      <c r="U14" s="54">
        <v>0</v>
      </c>
    </row>
    <row r="15" customHeight="1" spans="1:21">
      <c r="A15" s="51"/>
      <c r="B15" s="51"/>
      <c r="C15" s="47" t="s">
        <v>77</v>
      </c>
      <c r="D15" s="48">
        <v>0.58</v>
      </c>
      <c r="E15" s="48">
        <v>10</v>
      </c>
      <c r="F15" s="48">
        <v>1</v>
      </c>
      <c r="G15" s="49">
        <v>0.1</v>
      </c>
      <c r="H15" s="50">
        <v>0.58</v>
      </c>
      <c r="I15" s="50">
        <v>58</v>
      </c>
      <c r="J15" s="48">
        <v>0</v>
      </c>
      <c r="K15" s="45">
        <v>0</v>
      </c>
      <c r="L15" s="48">
        <v>0</v>
      </c>
      <c r="M15" s="48">
        <v>0</v>
      </c>
      <c r="N15" s="48">
        <v>0</v>
      </c>
      <c r="O15" s="48">
        <v>0</v>
      </c>
      <c r="P15" s="50" t="e">
        <v>#DIV/0!</v>
      </c>
      <c r="Q15" s="48">
        <v>0</v>
      </c>
      <c r="R15" s="53" t="e">
        <v>#DIV/0!</v>
      </c>
      <c r="S15" s="48">
        <v>0</v>
      </c>
      <c r="T15" s="53" t="e">
        <v>#DIV/0!</v>
      </c>
      <c r="U15" s="54">
        <v>0</v>
      </c>
    </row>
    <row r="16" customHeight="1" spans="1:21">
      <c r="A16" s="51"/>
      <c r="B16" s="51"/>
      <c r="C16" s="47" t="s">
        <v>78</v>
      </c>
      <c r="D16" s="48">
        <v>0.29</v>
      </c>
      <c r="E16" s="48">
        <v>36</v>
      </c>
      <c r="F16" s="48">
        <v>5</v>
      </c>
      <c r="G16" s="49">
        <v>0.138888888888889</v>
      </c>
      <c r="H16" s="50">
        <v>0.058</v>
      </c>
      <c r="I16" s="50">
        <v>8.05555555555556</v>
      </c>
      <c r="J16" s="48">
        <v>0</v>
      </c>
      <c r="K16" s="45">
        <v>0</v>
      </c>
      <c r="L16" s="48">
        <v>0</v>
      </c>
      <c r="M16" s="48">
        <v>0</v>
      </c>
      <c r="N16" s="48">
        <v>0</v>
      </c>
      <c r="O16" s="48">
        <v>0</v>
      </c>
      <c r="P16" s="50" t="e">
        <v>#DIV/0!</v>
      </c>
      <c r="Q16" s="48">
        <v>0</v>
      </c>
      <c r="R16" s="53" t="e">
        <v>#DIV/0!</v>
      </c>
      <c r="S16" s="48">
        <v>0</v>
      </c>
      <c r="T16" s="53" t="e">
        <v>#DIV/0!</v>
      </c>
      <c r="U16" s="54">
        <v>0</v>
      </c>
    </row>
    <row r="17" customHeight="1" spans="1:21">
      <c r="A17" s="51"/>
      <c r="B17" s="51"/>
      <c r="C17" s="47" t="s">
        <v>79</v>
      </c>
      <c r="D17" s="48">
        <v>3.28</v>
      </c>
      <c r="E17" s="48">
        <v>109</v>
      </c>
      <c r="F17" s="48">
        <v>14</v>
      </c>
      <c r="G17" s="49">
        <v>0.128440366972477</v>
      </c>
      <c r="H17" s="50">
        <v>0.234285714285714</v>
      </c>
      <c r="I17" s="50">
        <v>30.0917431192661</v>
      </c>
      <c r="J17" s="48">
        <v>0</v>
      </c>
      <c r="K17" s="45">
        <v>0</v>
      </c>
      <c r="L17" s="48">
        <v>0</v>
      </c>
      <c r="M17" s="48">
        <v>0</v>
      </c>
      <c r="N17" s="48">
        <v>0</v>
      </c>
      <c r="O17" s="48">
        <v>0</v>
      </c>
      <c r="P17" s="50" t="e">
        <v>#DIV/0!</v>
      </c>
      <c r="Q17" s="48">
        <v>1</v>
      </c>
      <c r="R17" s="53">
        <v>3.28</v>
      </c>
      <c r="S17" s="48">
        <v>0</v>
      </c>
      <c r="T17" s="53" t="e">
        <v>#DIV/0!</v>
      </c>
      <c r="U17" s="54">
        <v>0.0714285714285714</v>
      </c>
    </row>
    <row r="18" customHeight="1" spans="1:21">
      <c r="A18" s="51"/>
      <c r="B18" s="47" t="s">
        <v>80</v>
      </c>
      <c r="C18" s="51"/>
      <c r="D18" s="48">
        <v>5.27</v>
      </c>
      <c r="E18" s="48">
        <v>212</v>
      </c>
      <c r="F18" s="48">
        <v>25</v>
      </c>
      <c r="G18" s="49">
        <v>0.117924528301887</v>
      </c>
      <c r="H18" s="50">
        <v>0.2108</v>
      </c>
      <c r="I18" s="50">
        <v>24.8584905660377</v>
      </c>
      <c r="J18" s="48">
        <v>0</v>
      </c>
      <c r="K18" s="45">
        <v>0</v>
      </c>
      <c r="L18" s="48">
        <v>0</v>
      </c>
      <c r="M18" s="48">
        <v>0</v>
      </c>
      <c r="N18" s="48">
        <v>0</v>
      </c>
      <c r="O18" s="48">
        <v>0</v>
      </c>
      <c r="P18" s="50" t="e">
        <v>#DIV/0!</v>
      </c>
      <c r="Q18" s="48">
        <v>1</v>
      </c>
      <c r="R18" s="53">
        <v>5.27</v>
      </c>
      <c r="S18" s="48">
        <v>0</v>
      </c>
      <c r="T18" s="53" t="e">
        <v>#DIV/0!</v>
      </c>
      <c r="U18" s="54">
        <v>0.04</v>
      </c>
    </row>
    <row r="19" customHeight="1" spans="1:21">
      <c r="A19" s="47" t="s">
        <v>84</v>
      </c>
      <c r="B19" s="51"/>
      <c r="C19" s="51"/>
      <c r="D19" s="48">
        <v>5.27</v>
      </c>
      <c r="E19" s="48">
        <v>212</v>
      </c>
      <c r="F19" s="48">
        <v>25</v>
      </c>
      <c r="G19" s="49">
        <v>0.117924528301887</v>
      </c>
      <c r="H19" s="50">
        <v>0.2108</v>
      </c>
      <c r="I19" s="50">
        <v>24.8584905660377</v>
      </c>
      <c r="J19" s="48">
        <v>0</v>
      </c>
      <c r="K19" s="45">
        <v>0</v>
      </c>
      <c r="L19" s="48">
        <v>0</v>
      </c>
      <c r="M19" s="48">
        <v>0</v>
      </c>
      <c r="N19" s="48">
        <v>0</v>
      </c>
      <c r="O19" s="48">
        <v>0</v>
      </c>
      <c r="P19" s="50" t="e">
        <v>#DIV/0!</v>
      </c>
      <c r="Q19" s="48">
        <v>1</v>
      </c>
      <c r="R19" s="53">
        <v>5.27</v>
      </c>
      <c r="S19" s="48">
        <v>0</v>
      </c>
      <c r="T19" s="53" t="e">
        <v>#DIV/0!</v>
      </c>
      <c r="U19" s="54">
        <v>0.04</v>
      </c>
    </row>
    <row r="20" customHeight="1" spans="1:21">
      <c r="A20" s="47" t="s">
        <v>65</v>
      </c>
      <c r="B20" s="47" t="s">
        <v>74</v>
      </c>
      <c r="C20" s="47" t="s">
        <v>85</v>
      </c>
      <c r="D20" s="48">
        <v>92.5</v>
      </c>
      <c r="E20" s="48">
        <v>2397</v>
      </c>
      <c r="F20" s="48">
        <v>88</v>
      </c>
      <c r="G20" s="49">
        <v>0.0367125573633709</v>
      </c>
      <c r="H20" s="50">
        <v>1.05113636363636</v>
      </c>
      <c r="I20" s="50">
        <v>38.5899040467251</v>
      </c>
      <c r="J20" s="48">
        <v>0</v>
      </c>
      <c r="K20" s="45">
        <v>0</v>
      </c>
      <c r="L20" s="48">
        <v>0</v>
      </c>
      <c r="M20" s="48">
        <v>0</v>
      </c>
      <c r="N20" s="48">
        <v>0</v>
      </c>
      <c r="O20" s="48">
        <v>0</v>
      </c>
      <c r="P20" s="50" t="e">
        <v>#DIV/0!</v>
      </c>
      <c r="Q20" s="48">
        <v>0</v>
      </c>
      <c r="R20" s="53" t="e">
        <v>#DIV/0!</v>
      </c>
      <c r="S20" s="48">
        <v>0</v>
      </c>
      <c r="T20" s="53" t="e">
        <v>#DIV/0!</v>
      </c>
      <c r="U20" s="54">
        <v>0</v>
      </c>
    </row>
    <row r="21" customHeight="1" spans="1:21">
      <c r="A21" s="51"/>
      <c r="B21" s="51"/>
      <c r="C21" s="47" t="s">
        <v>86</v>
      </c>
      <c r="D21" s="48">
        <v>30.34</v>
      </c>
      <c r="E21" s="48">
        <v>1591</v>
      </c>
      <c r="F21" s="48">
        <v>100</v>
      </c>
      <c r="G21" s="49">
        <v>0.0628535512256443</v>
      </c>
      <c r="H21" s="50">
        <v>0.3034</v>
      </c>
      <c r="I21" s="50">
        <v>19.0697674418605</v>
      </c>
      <c r="J21" s="48">
        <v>2</v>
      </c>
      <c r="K21" s="45">
        <v>0</v>
      </c>
      <c r="L21" s="48">
        <v>1</v>
      </c>
      <c r="M21" s="48">
        <v>0</v>
      </c>
      <c r="N21" s="48">
        <v>0</v>
      </c>
      <c r="O21" s="48">
        <v>3</v>
      </c>
      <c r="P21" s="50">
        <v>10.1133333333333</v>
      </c>
      <c r="Q21" s="48">
        <v>0</v>
      </c>
      <c r="R21" s="53" t="e">
        <v>#DIV/0!</v>
      </c>
      <c r="S21" s="48">
        <v>0</v>
      </c>
      <c r="T21" s="53" t="e">
        <v>#DIV/0!</v>
      </c>
      <c r="U21" s="54">
        <v>0</v>
      </c>
    </row>
    <row r="22" customHeight="1" spans="1:21">
      <c r="A22" s="51"/>
      <c r="B22" s="51"/>
      <c r="C22" s="47" t="s">
        <v>87</v>
      </c>
      <c r="D22" s="48">
        <v>97.98</v>
      </c>
      <c r="E22" s="48">
        <v>4254</v>
      </c>
      <c r="F22" s="48">
        <v>236</v>
      </c>
      <c r="G22" s="49">
        <v>0.0554771979313587</v>
      </c>
      <c r="H22" s="50">
        <v>0.415169491525424</v>
      </c>
      <c r="I22" s="50">
        <v>23.0324400564175</v>
      </c>
      <c r="J22" s="48">
        <v>2</v>
      </c>
      <c r="K22" s="45">
        <v>0</v>
      </c>
      <c r="L22" s="48">
        <v>0</v>
      </c>
      <c r="M22" s="48">
        <v>0</v>
      </c>
      <c r="N22" s="48">
        <v>0</v>
      </c>
      <c r="O22" s="48">
        <v>2</v>
      </c>
      <c r="P22" s="50">
        <v>48.99</v>
      </c>
      <c r="Q22" s="48">
        <v>5</v>
      </c>
      <c r="R22" s="53">
        <v>19.596</v>
      </c>
      <c r="S22" s="48">
        <v>2</v>
      </c>
      <c r="T22" s="53">
        <v>48.99</v>
      </c>
      <c r="U22" s="54">
        <v>0.0211864406779661</v>
      </c>
    </row>
    <row r="23" customHeight="1" spans="1:21">
      <c r="A23" s="51"/>
      <c r="B23" s="51"/>
      <c r="C23" s="47" t="s">
        <v>88</v>
      </c>
      <c r="D23" s="48">
        <v>18.34</v>
      </c>
      <c r="E23" s="48">
        <v>625</v>
      </c>
      <c r="F23" s="48">
        <v>36</v>
      </c>
      <c r="G23" s="49">
        <v>0.0576</v>
      </c>
      <c r="H23" s="50">
        <v>0.509444444444445</v>
      </c>
      <c r="I23" s="50">
        <v>29.344</v>
      </c>
      <c r="J23" s="48">
        <v>0</v>
      </c>
      <c r="K23" s="45">
        <v>0</v>
      </c>
      <c r="L23" s="48">
        <v>0</v>
      </c>
      <c r="M23" s="48">
        <v>1</v>
      </c>
      <c r="N23" s="48">
        <v>0</v>
      </c>
      <c r="O23" s="48">
        <v>1</v>
      </c>
      <c r="P23" s="50">
        <v>18.34</v>
      </c>
      <c r="Q23" s="48">
        <v>1</v>
      </c>
      <c r="R23" s="53">
        <v>18.34</v>
      </c>
      <c r="S23" s="48">
        <v>1</v>
      </c>
      <c r="T23" s="53">
        <v>18.34</v>
      </c>
      <c r="U23" s="54">
        <v>0.0277777777777778</v>
      </c>
    </row>
    <row r="24" customHeight="1" spans="1:21">
      <c r="A24" s="51"/>
      <c r="B24" s="51"/>
      <c r="C24" s="47" t="s">
        <v>82</v>
      </c>
      <c r="D24" s="48">
        <v>17.96</v>
      </c>
      <c r="E24" s="48">
        <v>824</v>
      </c>
      <c r="F24" s="48">
        <v>54</v>
      </c>
      <c r="G24" s="49">
        <v>0.0655339805825243</v>
      </c>
      <c r="H24" s="50">
        <v>0.332592592592593</v>
      </c>
      <c r="I24" s="50">
        <v>21.7961165048544</v>
      </c>
      <c r="J24" s="48">
        <v>0</v>
      </c>
      <c r="K24" s="45">
        <v>0</v>
      </c>
      <c r="L24" s="48">
        <v>0</v>
      </c>
      <c r="M24" s="48">
        <v>1</v>
      </c>
      <c r="N24" s="48">
        <v>0</v>
      </c>
      <c r="O24" s="48">
        <v>1</v>
      </c>
      <c r="P24" s="50">
        <v>17.96</v>
      </c>
      <c r="Q24" s="48">
        <v>1</v>
      </c>
      <c r="R24" s="53">
        <v>17.96</v>
      </c>
      <c r="S24" s="48">
        <v>0</v>
      </c>
      <c r="T24" s="53" t="e">
        <v>#DIV/0!</v>
      </c>
      <c r="U24" s="54">
        <v>0.0185185185185185</v>
      </c>
    </row>
    <row r="25" customHeight="1" spans="1:21">
      <c r="A25" s="51"/>
      <c r="B25" s="51"/>
      <c r="C25" s="47" t="s">
        <v>89</v>
      </c>
      <c r="D25" s="48">
        <v>17.62</v>
      </c>
      <c r="E25" s="48">
        <v>756</v>
      </c>
      <c r="F25" s="48">
        <v>48</v>
      </c>
      <c r="G25" s="49">
        <v>0.0634920634920635</v>
      </c>
      <c r="H25" s="50">
        <v>0.367083333333333</v>
      </c>
      <c r="I25" s="50">
        <v>23.3068783068783</v>
      </c>
      <c r="J25" s="48">
        <v>1</v>
      </c>
      <c r="K25" s="45">
        <v>0</v>
      </c>
      <c r="L25" s="48">
        <v>0</v>
      </c>
      <c r="M25" s="48">
        <v>0</v>
      </c>
      <c r="N25" s="48">
        <v>0</v>
      </c>
      <c r="O25" s="48">
        <v>1</v>
      </c>
      <c r="P25" s="50">
        <v>17.62</v>
      </c>
      <c r="Q25" s="48">
        <v>0</v>
      </c>
      <c r="R25" s="53" t="e">
        <v>#DIV/0!</v>
      </c>
      <c r="S25" s="48">
        <v>0</v>
      </c>
      <c r="T25" s="53" t="e">
        <v>#DIV/0!</v>
      </c>
      <c r="U25" s="54">
        <v>0</v>
      </c>
    </row>
    <row r="26" customHeight="1" spans="1:21">
      <c r="A26" s="51"/>
      <c r="B26" s="51"/>
      <c r="C26" s="47" t="s">
        <v>90</v>
      </c>
      <c r="D26" s="48">
        <v>15.11</v>
      </c>
      <c r="E26" s="48">
        <v>459</v>
      </c>
      <c r="F26" s="48">
        <v>41</v>
      </c>
      <c r="G26" s="49">
        <v>0.0893246187363835</v>
      </c>
      <c r="H26" s="50">
        <v>0.368536585365854</v>
      </c>
      <c r="I26" s="50">
        <v>32.9193899782135</v>
      </c>
      <c r="J26" s="48">
        <v>0</v>
      </c>
      <c r="K26" s="45">
        <v>0</v>
      </c>
      <c r="L26" s="48">
        <v>0</v>
      </c>
      <c r="M26" s="48">
        <v>0</v>
      </c>
      <c r="N26" s="48">
        <v>0</v>
      </c>
      <c r="O26" s="48">
        <v>0</v>
      </c>
      <c r="P26" s="50" t="e">
        <v>#DIV/0!</v>
      </c>
      <c r="Q26" s="48">
        <v>0</v>
      </c>
      <c r="R26" s="53" t="e">
        <v>#DIV/0!</v>
      </c>
      <c r="S26" s="48">
        <v>0</v>
      </c>
      <c r="T26" s="53" t="e">
        <v>#DIV/0!</v>
      </c>
      <c r="U26" s="54">
        <v>0</v>
      </c>
    </row>
    <row r="27" customHeight="1" spans="1:21">
      <c r="A27" s="51"/>
      <c r="B27" s="51"/>
      <c r="C27" s="47" t="s">
        <v>91</v>
      </c>
      <c r="D27" s="48">
        <v>11.51</v>
      </c>
      <c r="E27" s="48">
        <v>386</v>
      </c>
      <c r="F27" s="48">
        <v>27</v>
      </c>
      <c r="G27" s="49">
        <v>0.0699481865284974</v>
      </c>
      <c r="H27" s="50">
        <v>0.426296296296296</v>
      </c>
      <c r="I27" s="50">
        <v>29.8186528497409</v>
      </c>
      <c r="J27" s="48">
        <v>0</v>
      </c>
      <c r="K27" s="45">
        <v>0</v>
      </c>
      <c r="L27" s="48">
        <v>0</v>
      </c>
      <c r="M27" s="48">
        <v>0</v>
      </c>
      <c r="N27" s="48">
        <v>0</v>
      </c>
      <c r="O27" s="48">
        <v>0</v>
      </c>
      <c r="P27" s="50" t="e">
        <v>#DIV/0!</v>
      </c>
      <c r="Q27" s="48">
        <v>0</v>
      </c>
      <c r="R27" s="53" t="e">
        <v>#DIV/0!</v>
      </c>
      <c r="S27" s="48">
        <v>0</v>
      </c>
      <c r="T27" s="53" t="e">
        <v>#DIV/0!</v>
      </c>
      <c r="U27" s="54">
        <v>0</v>
      </c>
    </row>
    <row r="28" customHeight="1" spans="1:21">
      <c r="A28" s="51"/>
      <c r="B28" s="51"/>
      <c r="C28" s="47" t="s">
        <v>75</v>
      </c>
      <c r="D28" s="48">
        <v>24.37</v>
      </c>
      <c r="E28" s="48">
        <v>893</v>
      </c>
      <c r="F28" s="48">
        <v>47</v>
      </c>
      <c r="G28" s="49">
        <v>0.0526315789473684</v>
      </c>
      <c r="H28" s="50">
        <v>0.518510638297872</v>
      </c>
      <c r="I28" s="50">
        <v>27.2900335946249</v>
      </c>
      <c r="J28" s="48">
        <v>0</v>
      </c>
      <c r="K28" s="45">
        <v>0</v>
      </c>
      <c r="L28" s="48">
        <v>0</v>
      </c>
      <c r="M28" s="48">
        <v>0</v>
      </c>
      <c r="N28" s="48">
        <v>0</v>
      </c>
      <c r="O28" s="48">
        <v>0</v>
      </c>
      <c r="P28" s="50" t="e">
        <v>#DIV/0!</v>
      </c>
      <c r="Q28" s="48">
        <v>1</v>
      </c>
      <c r="R28" s="53">
        <v>24.37</v>
      </c>
      <c r="S28" s="48">
        <v>0</v>
      </c>
      <c r="T28" s="53" t="e">
        <v>#DIV/0!</v>
      </c>
      <c r="U28" s="54">
        <v>0.0212765957446809</v>
      </c>
    </row>
    <row r="29" customHeight="1" spans="1:21">
      <c r="A29" s="51"/>
      <c r="B29" s="51"/>
      <c r="C29" s="47" t="s">
        <v>92</v>
      </c>
      <c r="D29" s="48">
        <v>25.33</v>
      </c>
      <c r="E29" s="48">
        <v>574</v>
      </c>
      <c r="F29" s="48">
        <v>48</v>
      </c>
      <c r="G29" s="49">
        <v>0.083623693379791</v>
      </c>
      <c r="H29" s="50">
        <v>0.527708333333333</v>
      </c>
      <c r="I29" s="50">
        <v>44.1289198606272</v>
      </c>
      <c r="J29" s="48">
        <v>2</v>
      </c>
      <c r="K29" s="45">
        <v>0</v>
      </c>
      <c r="L29" s="48">
        <v>1</v>
      </c>
      <c r="M29" s="48">
        <v>1</v>
      </c>
      <c r="N29" s="48">
        <v>0</v>
      </c>
      <c r="O29" s="48">
        <v>4</v>
      </c>
      <c r="P29" s="50">
        <v>6.3325</v>
      </c>
      <c r="Q29" s="48">
        <v>1</v>
      </c>
      <c r="R29" s="53">
        <v>25.33</v>
      </c>
      <c r="S29" s="48">
        <v>1</v>
      </c>
      <c r="T29" s="53">
        <v>25.33</v>
      </c>
      <c r="U29" s="54">
        <v>0.0208333333333333</v>
      </c>
    </row>
    <row r="30" customHeight="1" spans="1:21">
      <c r="A30" s="51"/>
      <c r="B30" s="51"/>
      <c r="C30" s="47" t="s">
        <v>93</v>
      </c>
      <c r="D30" s="48">
        <v>41.76</v>
      </c>
      <c r="E30" s="48">
        <v>1107</v>
      </c>
      <c r="F30" s="48">
        <v>82</v>
      </c>
      <c r="G30" s="49">
        <v>0.0740740740740741</v>
      </c>
      <c r="H30" s="50">
        <v>0.509268292682927</v>
      </c>
      <c r="I30" s="50">
        <v>37.7235772357724</v>
      </c>
      <c r="J30" s="48">
        <v>2</v>
      </c>
      <c r="K30" s="45">
        <v>0</v>
      </c>
      <c r="L30" s="48">
        <v>0</v>
      </c>
      <c r="M30" s="48">
        <v>0</v>
      </c>
      <c r="N30" s="48">
        <v>0</v>
      </c>
      <c r="O30" s="48">
        <v>2</v>
      </c>
      <c r="P30" s="50">
        <v>20.88</v>
      </c>
      <c r="Q30" s="48">
        <v>1</v>
      </c>
      <c r="R30" s="53">
        <v>41.76</v>
      </c>
      <c r="S30" s="48">
        <v>1</v>
      </c>
      <c r="T30" s="53">
        <v>41.76</v>
      </c>
      <c r="U30" s="54">
        <v>0.0121951219512195</v>
      </c>
    </row>
    <row r="31" customHeight="1" spans="1:21">
      <c r="A31" s="51"/>
      <c r="B31" s="51"/>
      <c r="C31" s="47" t="s">
        <v>83</v>
      </c>
      <c r="D31" s="48">
        <v>46.58</v>
      </c>
      <c r="E31" s="48">
        <v>2904</v>
      </c>
      <c r="F31" s="48">
        <v>157</v>
      </c>
      <c r="G31" s="49">
        <v>0.0540633608815427</v>
      </c>
      <c r="H31" s="50">
        <v>0.296687898089172</v>
      </c>
      <c r="I31" s="50">
        <v>16.0399449035813</v>
      </c>
      <c r="J31" s="48">
        <v>0</v>
      </c>
      <c r="K31" s="45">
        <v>0</v>
      </c>
      <c r="L31" s="48">
        <v>0</v>
      </c>
      <c r="M31" s="48">
        <v>2</v>
      </c>
      <c r="N31" s="48">
        <v>0</v>
      </c>
      <c r="O31" s="48">
        <v>2</v>
      </c>
      <c r="P31" s="50">
        <v>23.29</v>
      </c>
      <c r="Q31" s="48">
        <v>0</v>
      </c>
      <c r="R31" s="53" t="e">
        <v>#DIV/0!</v>
      </c>
      <c r="S31" s="48">
        <v>0</v>
      </c>
      <c r="T31" s="53" t="e">
        <v>#DIV/0!</v>
      </c>
      <c r="U31" s="54">
        <v>0</v>
      </c>
    </row>
    <row r="32" customHeight="1" spans="1:21">
      <c r="A32" s="51"/>
      <c r="B32" s="51"/>
      <c r="C32" s="47" t="s">
        <v>76</v>
      </c>
      <c r="D32" s="48">
        <v>133.02</v>
      </c>
      <c r="E32" s="48">
        <v>7251</v>
      </c>
      <c r="F32" s="48">
        <v>468</v>
      </c>
      <c r="G32" s="49">
        <v>0.0645428216797683</v>
      </c>
      <c r="H32" s="50">
        <v>0.284230769230769</v>
      </c>
      <c r="I32" s="50">
        <v>18.3450558543649</v>
      </c>
      <c r="J32" s="48">
        <v>3</v>
      </c>
      <c r="K32" s="45">
        <v>0</v>
      </c>
      <c r="L32" s="48">
        <v>0</v>
      </c>
      <c r="M32" s="48">
        <v>1</v>
      </c>
      <c r="N32" s="48">
        <v>1</v>
      </c>
      <c r="O32" s="48">
        <v>5</v>
      </c>
      <c r="P32" s="50">
        <v>26.604</v>
      </c>
      <c r="Q32" s="48">
        <v>4</v>
      </c>
      <c r="R32" s="53">
        <v>33.255</v>
      </c>
      <c r="S32" s="48">
        <v>2</v>
      </c>
      <c r="T32" s="53">
        <v>66.51</v>
      </c>
      <c r="U32" s="54">
        <v>0.00854700854700855</v>
      </c>
    </row>
    <row r="33" customHeight="1" spans="1:21">
      <c r="A33" s="51"/>
      <c r="B33" s="51"/>
      <c r="C33" s="47" t="s">
        <v>77</v>
      </c>
      <c r="D33" s="48">
        <v>26.98</v>
      </c>
      <c r="E33" s="48">
        <v>1127</v>
      </c>
      <c r="F33" s="48">
        <v>74</v>
      </c>
      <c r="G33" s="49">
        <v>0.0656610470275067</v>
      </c>
      <c r="H33" s="50">
        <v>0.364594594594595</v>
      </c>
      <c r="I33" s="50">
        <v>23.9396628216504</v>
      </c>
      <c r="J33" s="48">
        <v>0</v>
      </c>
      <c r="K33" s="45">
        <v>0</v>
      </c>
      <c r="L33" s="48">
        <v>1</v>
      </c>
      <c r="M33" s="48">
        <v>1</v>
      </c>
      <c r="N33" s="48">
        <v>0</v>
      </c>
      <c r="O33" s="48">
        <v>2</v>
      </c>
      <c r="P33" s="50">
        <v>13.49</v>
      </c>
      <c r="Q33" s="48">
        <v>0</v>
      </c>
      <c r="R33" s="53" t="e">
        <v>#DIV/0!</v>
      </c>
      <c r="S33" s="48">
        <v>0</v>
      </c>
      <c r="T33" s="53" t="e">
        <v>#DIV/0!</v>
      </c>
      <c r="U33" s="54">
        <v>0</v>
      </c>
    </row>
    <row r="34" customHeight="1" spans="1:21">
      <c r="A34" s="51"/>
      <c r="B34" s="51"/>
      <c r="C34" s="47" t="s">
        <v>78</v>
      </c>
      <c r="D34" s="48">
        <v>40.12</v>
      </c>
      <c r="E34" s="48">
        <v>1960</v>
      </c>
      <c r="F34" s="48">
        <v>205</v>
      </c>
      <c r="G34" s="49">
        <v>0.104591836734694</v>
      </c>
      <c r="H34" s="50">
        <v>0.195707317073171</v>
      </c>
      <c r="I34" s="50">
        <v>20.469387755102</v>
      </c>
      <c r="J34" s="48">
        <v>1</v>
      </c>
      <c r="K34" s="45">
        <v>0</v>
      </c>
      <c r="L34" s="48">
        <v>2</v>
      </c>
      <c r="M34" s="48">
        <v>1</v>
      </c>
      <c r="N34" s="48">
        <v>0</v>
      </c>
      <c r="O34" s="48">
        <v>4</v>
      </c>
      <c r="P34" s="50">
        <v>10.03</v>
      </c>
      <c r="Q34" s="48">
        <v>0</v>
      </c>
      <c r="R34" s="53" t="e">
        <v>#DIV/0!</v>
      </c>
      <c r="S34" s="48">
        <v>0</v>
      </c>
      <c r="T34" s="53" t="e">
        <v>#DIV/0!</v>
      </c>
      <c r="U34" s="54">
        <v>0</v>
      </c>
    </row>
    <row r="35" customHeight="1" spans="1:21">
      <c r="A35" s="51"/>
      <c r="B35" s="51"/>
      <c r="C35" s="47" t="s">
        <v>79</v>
      </c>
      <c r="D35" s="48">
        <v>10.02</v>
      </c>
      <c r="E35" s="48">
        <v>588</v>
      </c>
      <c r="F35" s="48">
        <v>85</v>
      </c>
      <c r="G35" s="49">
        <v>0.144557823129252</v>
      </c>
      <c r="H35" s="50">
        <v>0.117882352941176</v>
      </c>
      <c r="I35" s="50">
        <v>17.0408163265306</v>
      </c>
      <c r="J35" s="48">
        <v>0</v>
      </c>
      <c r="K35" s="45">
        <v>0</v>
      </c>
      <c r="L35" s="48">
        <v>0</v>
      </c>
      <c r="M35" s="48">
        <v>0</v>
      </c>
      <c r="N35" s="48">
        <v>0</v>
      </c>
      <c r="O35" s="48">
        <v>0</v>
      </c>
      <c r="P35" s="50" t="e">
        <v>#DIV/0!</v>
      </c>
      <c r="Q35" s="48">
        <v>0</v>
      </c>
      <c r="R35" s="53" t="e">
        <v>#DIV/0!</v>
      </c>
      <c r="S35" s="48">
        <v>0</v>
      </c>
      <c r="T35" s="53" t="e">
        <v>#DIV/0!</v>
      </c>
      <c r="U35" s="54">
        <v>0</v>
      </c>
    </row>
    <row r="36" customHeight="1" spans="1:21">
      <c r="A36" s="51"/>
      <c r="B36" s="47" t="s">
        <v>80</v>
      </c>
      <c r="C36" s="51"/>
      <c r="D36" s="48">
        <v>649.54</v>
      </c>
      <c r="E36" s="48">
        <v>27696</v>
      </c>
      <c r="F36" s="48">
        <v>1796</v>
      </c>
      <c r="G36" s="49">
        <v>0.0648469093009821</v>
      </c>
      <c r="H36" s="50">
        <v>0.361659242761693</v>
      </c>
      <c r="I36" s="50">
        <v>23.4524841132293</v>
      </c>
      <c r="J36" s="48">
        <v>13</v>
      </c>
      <c r="K36" s="45">
        <v>0</v>
      </c>
      <c r="L36" s="48">
        <v>5</v>
      </c>
      <c r="M36" s="48">
        <v>8</v>
      </c>
      <c r="N36" s="48">
        <v>1</v>
      </c>
      <c r="O36" s="48">
        <v>27</v>
      </c>
      <c r="P36" s="50">
        <v>24.057037037037</v>
      </c>
      <c r="Q36" s="48">
        <v>14</v>
      </c>
      <c r="R36" s="53">
        <v>46.3957142857143</v>
      </c>
      <c r="S36" s="48">
        <v>7</v>
      </c>
      <c r="T36" s="53">
        <v>92.7914285714286</v>
      </c>
      <c r="U36" s="54">
        <v>0.00779510022271715</v>
      </c>
    </row>
    <row r="37" customHeight="1" spans="1:21">
      <c r="A37" s="47" t="s">
        <v>94</v>
      </c>
      <c r="B37" s="51"/>
      <c r="C37" s="51"/>
      <c r="D37" s="48">
        <v>649.54</v>
      </c>
      <c r="E37" s="48">
        <v>27696</v>
      </c>
      <c r="F37" s="48">
        <v>1796</v>
      </c>
      <c r="G37" s="49">
        <v>0.0648469093009821</v>
      </c>
      <c r="H37" s="50">
        <v>0.361659242761693</v>
      </c>
      <c r="I37" s="50">
        <v>23.4524841132293</v>
      </c>
      <c r="J37" s="48">
        <v>13</v>
      </c>
      <c r="K37" s="45">
        <v>0</v>
      </c>
      <c r="L37" s="48">
        <v>5</v>
      </c>
      <c r="M37" s="48">
        <v>8</v>
      </c>
      <c r="N37" s="48">
        <v>1</v>
      </c>
      <c r="O37" s="48">
        <v>27</v>
      </c>
      <c r="P37" s="50">
        <v>24.057037037037</v>
      </c>
      <c r="Q37" s="48">
        <v>14</v>
      </c>
      <c r="R37" s="53">
        <v>46.3957142857143</v>
      </c>
      <c r="S37" s="48">
        <v>7</v>
      </c>
      <c r="T37" s="53">
        <v>92.7914285714286</v>
      </c>
      <c r="U37" s="54">
        <v>0.00779510022271715</v>
      </c>
    </row>
    <row r="38" customHeight="1" spans="1:21">
      <c r="A38" s="47" t="s">
        <v>64</v>
      </c>
      <c r="B38" s="47" t="s">
        <v>74</v>
      </c>
      <c r="C38" s="47" t="s">
        <v>85</v>
      </c>
      <c r="D38" s="48">
        <v>94.94</v>
      </c>
      <c r="E38" s="48">
        <v>2658</v>
      </c>
      <c r="F38" s="48">
        <v>102</v>
      </c>
      <c r="G38" s="49">
        <v>0.0383747178329571</v>
      </c>
      <c r="H38" s="50">
        <v>0.93078431372549</v>
      </c>
      <c r="I38" s="50">
        <v>35.7185854025583</v>
      </c>
      <c r="J38" s="48">
        <v>0</v>
      </c>
      <c r="K38" s="45">
        <v>1</v>
      </c>
      <c r="L38" s="48">
        <v>1</v>
      </c>
      <c r="M38" s="48">
        <v>0</v>
      </c>
      <c r="N38" s="48">
        <v>0</v>
      </c>
      <c r="O38" s="48">
        <v>2</v>
      </c>
      <c r="P38" s="50">
        <v>47.47</v>
      </c>
      <c r="Q38" s="48">
        <v>1</v>
      </c>
      <c r="R38" s="53">
        <v>94.94</v>
      </c>
      <c r="S38" s="48">
        <v>0</v>
      </c>
      <c r="T38" s="53" t="e">
        <v>#DIV/0!</v>
      </c>
      <c r="U38" s="54">
        <v>0.00980392156862745</v>
      </c>
    </row>
    <row r="39" customHeight="1" spans="1:21">
      <c r="A39" s="51"/>
      <c r="B39" s="51"/>
      <c r="C39" s="47" t="s">
        <v>86</v>
      </c>
      <c r="D39" s="48">
        <v>54.73</v>
      </c>
      <c r="E39" s="48">
        <v>3048</v>
      </c>
      <c r="F39" s="48">
        <v>173</v>
      </c>
      <c r="G39" s="49">
        <v>0.056758530183727</v>
      </c>
      <c r="H39" s="50">
        <v>0.31635838150289</v>
      </c>
      <c r="I39" s="50">
        <v>17.9560367454068</v>
      </c>
      <c r="J39" s="48">
        <v>1</v>
      </c>
      <c r="K39" s="45">
        <v>1</v>
      </c>
      <c r="L39" s="48">
        <v>1</v>
      </c>
      <c r="M39" s="48">
        <v>0</v>
      </c>
      <c r="N39" s="48">
        <v>1</v>
      </c>
      <c r="O39" s="48">
        <v>4</v>
      </c>
      <c r="P39" s="50">
        <v>13.6825</v>
      </c>
      <c r="Q39" s="48">
        <v>1</v>
      </c>
      <c r="R39" s="53">
        <v>54.73</v>
      </c>
      <c r="S39" s="48">
        <v>1</v>
      </c>
      <c r="T39" s="53">
        <v>54.73</v>
      </c>
      <c r="U39" s="54">
        <v>0.00578034682080925</v>
      </c>
    </row>
    <row r="40" customHeight="1" spans="1:21">
      <c r="A40" s="51"/>
      <c r="B40" s="51"/>
      <c r="C40" s="47" t="s">
        <v>87</v>
      </c>
      <c r="D40" s="48">
        <v>102.1</v>
      </c>
      <c r="E40" s="48">
        <v>5824</v>
      </c>
      <c r="F40" s="48">
        <v>309</v>
      </c>
      <c r="G40" s="49">
        <v>0.0530563186813187</v>
      </c>
      <c r="H40" s="50">
        <v>0.33042071197411</v>
      </c>
      <c r="I40" s="50">
        <v>17.5309065934066</v>
      </c>
      <c r="J40" s="48">
        <v>0</v>
      </c>
      <c r="K40" s="45">
        <v>1</v>
      </c>
      <c r="L40" s="48">
        <v>0</v>
      </c>
      <c r="M40" s="48">
        <v>0</v>
      </c>
      <c r="N40" s="48">
        <v>2</v>
      </c>
      <c r="O40" s="48">
        <v>3</v>
      </c>
      <c r="P40" s="50">
        <v>34.0333333333333</v>
      </c>
      <c r="Q40" s="48">
        <v>6</v>
      </c>
      <c r="R40" s="53">
        <v>17.0166666666667</v>
      </c>
      <c r="S40" s="48">
        <v>1</v>
      </c>
      <c r="T40" s="53">
        <v>102.1</v>
      </c>
      <c r="U40" s="54">
        <v>0.0194174757281553</v>
      </c>
    </row>
    <row r="41" customHeight="1" spans="1:21">
      <c r="A41" s="51"/>
      <c r="B41" s="51"/>
      <c r="C41" s="47" t="s">
        <v>88</v>
      </c>
      <c r="D41" s="48">
        <v>27.72</v>
      </c>
      <c r="E41" s="48">
        <v>743</v>
      </c>
      <c r="F41" s="48">
        <v>58</v>
      </c>
      <c r="G41" s="49">
        <v>0.0780619111709287</v>
      </c>
      <c r="H41" s="50">
        <v>0.477931034482759</v>
      </c>
      <c r="I41" s="50">
        <v>37.3082099596232</v>
      </c>
      <c r="J41" s="48">
        <v>0</v>
      </c>
      <c r="K41" s="45">
        <v>0</v>
      </c>
      <c r="L41" s="48">
        <v>0</v>
      </c>
      <c r="M41" s="48">
        <v>0</v>
      </c>
      <c r="N41" s="48">
        <v>0</v>
      </c>
      <c r="O41" s="48">
        <v>0</v>
      </c>
      <c r="P41" s="50" t="e">
        <v>#DIV/0!</v>
      </c>
      <c r="Q41" s="48">
        <v>0</v>
      </c>
      <c r="R41" s="53" t="e">
        <v>#DIV/0!</v>
      </c>
      <c r="S41" s="48">
        <v>0</v>
      </c>
      <c r="T41" s="53" t="e">
        <v>#DIV/0!</v>
      </c>
      <c r="U41" s="54">
        <v>0</v>
      </c>
    </row>
    <row r="42" customHeight="1" spans="1:21">
      <c r="A42" s="51"/>
      <c r="B42" s="51"/>
      <c r="C42" s="47" t="s">
        <v>82</v>
      </c>
      <c r="D42" s="48">
        <v>20.07</v>
      </c>
      <c r="E42" s="48">
        <v>1040</v>
      </c>
      <c r="F42" s="48">
        <v>66</v>
      </c>
      <c r="G42" s="49">
        <v>0.0634615384615385</v>
      </c>
      <c r="H42" s="50">
        <v>0.304090909090909</v>
      </c>
      <c r="I42" s="50">
        <v>19.2980769230769</v>
      </c>
      <c r="J42" s="48">
        <v>1</v>
      </c>
      <c r="K42" s="45">
        <v>0</v>
      </c>
      <c r="L42" s="48">
        <v>0</v>
      </c>
      <c r="M42" s="48">
        <v>1</v>
      </c>
      <c r="N42" s="48">
        <v>0</v>
      </c>
      <c r="O42" s="48">
        <v>2</v>
      </c>
      <c r="P42" s="50">
        <v>10.035</v>
      </c>
      <c r="Q42" s="48">
        <v>0</v>
      </c>
      <c r="R42" s="53" t="e">
        <v>#DIV/0!</v>
      </c>
      <c r="S42" s="48">
        <v>0</v>
      </c>
      <c r="T42" s="53" t="e">
        <v>#DIV/0!</v>
      </c>
      <c r="U42" s="54">
        <v>0</v>
      </c>
    </row>
    <row r="43" customHeight="1" spans="1:21">
      <c r="A43" s="51"/>
      <c r="B43" s="51"/>
      <c r="C43" s="47" t="s">
        <v>89</v>
      </c>
      <c r="D43" s="48">
        <v>23.09</v>
      </c>
      <c r="E43" s="48">
        <v>1070</v>
      </c>
      <c r="F43" s="48">
        <v>66</v>
      </c>
      <c r="G43" s="49">
        <v>0.0616822429906542</v>
      </c>
      <c r="H43" s="50">
        <v>0.349848484848485</v>
      </c>
      <c r="I43" s="50">
        <v>21.5794392523365</v>
      </c>
      <c r="J43" s="48">
        <v>0</v>
      </c>
      <c r="K43" s="45">
        <v>0</v>
      </c>
      <c r="L43" s="48">
        <v>0</v>
      </c>
      <c r="M43" s="48">
        <v>0</v>
      </c>
      <c r="N43" s="48">
        <v>0</v>
      </c>
      <c r="O43" s="48">
        <v>0</v>
      </c>
      <c r="P43" s="50" t="e">
        <v>#DIV/0!</v>
      </c>
      <c r="Q43" s="48">
        <v>0</v>
      </c>
      <c r="R43" s="53" t="e">
        <v>#DIV/0!</v>
      </c>
      <c r="S43" s="48">
        <v>0</v>
      </c>
      <c r="T43" s="53" t="e">
        <v>#DIV/0!</v>
      </c>
      <c r="U43" s="54">
        <v>0</v>
      </c>
    </row>
    <row r="44" customHeight="1" spans="1:21">
      <c r="A44" s="51"/>
      <c r="B44" s="51"/>
      <c r="C44" s="47" t="s">
        <v>90</v>
      </c>
      <c r="D44" s="48">
        <v>17.77</v>
      </c>
      <c r="E44" s="48">
        <v>541</v>
      </c>
      <c r="F44" s="48">
        <v>44</v>
      </c>
      <c r="G44" s="49">
        <v>0.0813308687615527</v>
      </c>
      <c r="H44" s="50">
        <v>0.403863636363636</v>
      </c>
      <c r="I44" s="50">
        <v>32.8465804066543</v>
      </c>
      <c r="J44" s="48">
        <v>0</v>
      </c>
      <c r="K44" s="45">
        <v>0</v>
      </c>
      <c r="L44" s="48">
        <v>0</v>
      </c>
      <c r="M44" s="48">
        <v>0</v>
      </c>
      <c r="N44" s="48">
        <v>0</v>
      </c>
      <c r="O44" s="48">
        <v>0</v>
      </c>
      <c r="P44" s="50" t="e">
        <v>#DIV/0!</v>
      </c>
      <c r="Q44" s="48">
        <v>0</v>
      </c>
      <c r="R44" s="53" t="e">
        <v>#DIV/0!</v>
      </c>
      <c r="S44" s="48">
        <v>0</v>
      </c>
      <c r="T44" s="53" t="e">
        <v>#DIV/0!</v>
      </c>
      <c r="U44" s="54">
        <v>0</v>
      </c>
    </row>
    <row r="45" customHeight="1" spans="1:21">
      <c r="A45" s="51"/>
      <c r="B45" s="51"/>
      <c r="C45" s="47" t="s">
        <v>91</v>
      </c>
      <c r="D45" s="48">
        <v>16.69</v>
      </c>
      <c r="E45" s="48">
        <v>513</v>
      </c>
      <c r="F45" s="48">
        <v>40</v>
      </c>
      <c r="G45" s="49">
        <v>0.0779727095516569</v>
      </c>
      <c r="H45" s="50">
        <v>0.41725</v>
      </c>
      <c r="I45" s="50">
        <v>32.5341130604289</v>
      </c>
      <c r="J45" s="48">
        <v>0</v>
      </c>
      <c r="K45" s="45">
        <v>1</v>
      </c>
      <c r="L45" s="48">
        <v>0</v>
      </c>
      <c r="M45" s="48">
        <v>0</v>
      </c>
      <c r="N45" s="48">
        <v>0</v>
      </c>
      <c r="O45" s="48">
        <v>1</v>
      </c>
      <c r="P45" s="50">
        <v>16.69</v>
      </c>
      <c r="Q45" s="48">
        <v>0</v>
      </c>
      <c r="R45" s="53" t="e">
        <v>#DIV/0!</v>
      </c>
      <c r="S45" s="48">
        <v>0</v>
      </c>
      <c r="T45" s="53" t="e">
        <v>#DIV/0!</v>
      </c>
      <c r="U45" s="54">
        <v>0</v>
      </c>
    </row>
    <row r="46" customHeight="1" spans="1:21">
      <c r="A46" s="51"/>
      <c r="B46" s="51"/>
      <c r="C46" s="47" t="s">
        <v>75</v>
      </c>
      <c r="D46" s="48">
        <v>28.49</v>
      </c>
      <c r="E46" s="48">
        <v>1085</v>
      </c>
      <c r="F46" s="48">
        <v>62</v>
      </c>
      <c r="G46" s="49">
        <v>0.0571428571428571</v>
      </c>
      <c r="H46" s="50">
        <v>0.459516129032258</v>
      </c>
      <c r="I46" s="50">
        <v>26.258064516129</v>
      </c>
      <c r="J46" s="48">
        <v>0</v>
      </c>
      <c r="K46" s="45">
        <v>0</v>
      </c>
      <c r="L46" s="48">
        <v>0</v>
      </c>
      <c r="M46" s="48">
        <v>1</v>
      </c>
      <c r="N46" s="48">
        <v>0</v>
      </c>
      <c r="O46" s="48">
        <v>1</v>
      </c>
      <c r="P46" s="50">
        <v>28.49</v>
      </c>
      <c r="Q46" s="48">
        <v>2</v>
      </c>
      <c r="R46" s="53">
        <v>14.245</v>
      </c>
      <c r="S46" s="48">
        <v>0</v>
      </c>
      <c r="T46" s="53" t="e">
        <v>#DIV/0!</v>
      </c>
      <c r="U46" s="54">
        <v>0.032258064516129</v>
      </c>
    </row>
    <row r="47" customHeight="1" spans="1:21">
      <c r="A47" s="51"/>
      <c r="B47" s="51"/>
      <c r="C47" s="47" t="s">
        <v>92</v>
      </c>
      <c r="D47" s="48">
        <v>23.02</v>
      </c>
      <c r="E47" s="48">
        <v>656</v>
      </c>
      <c r="F47" s="48">
        <v>51</v>
      </c>
      <c r="G47" s="49">
        <v>0.0777439024390244</v>
      </c>
      <c r="H47" s="50">
        <v>0.451372549019608</v>
      </c>
      <c r="I47" s="50">
        <v>35.0914634146341</v>
      </c>
      <c r="J47" s="48">
        <v>1</v>
      </c>
      <c r="K47" s="45">
        <v>0</v>
      </c>
      <c r="L47" s="48">
        <v>0</v>
      </c>
      <c r="M47" s="48">
        <v>0</v>
      </c>
      <c r="N47" s="48">
        <v>0</v>
      </c>
      <c r="O47" s="48">
        <v>1</v>
      </c>
      <c r="P47" s="50">
        <v>23.02</v>
      </c>
      <c r="Q47" s="48">
        <v>0</v>
      </c>
      <c r="R47" s="53" t="e">
        <v>#DIV/0!</v>
      </c>
      <c r="S47" s="48">
        <v>0</v>
      </c>
      <c r="T47" s="53" t="e">
        <v>#DIV/0!</v>
      </c>
      <c r="U47" s="54">
        <v>0</v>
      </c>
    </row>
    <row r="48" customHeight="1" spans="1:21">
      <c r="A48" s="51"/>
      <c r="B48" s="51"/>
      <c r="C48" s="47" t="s">
        <v>93</v>
      </c>
      <c r="D48" s="48">
        <v>51.1</v>
      </c>
      <c r="E48" s="48">
        <v>1389</v>
      </c>
      <c r="F48" s="48">
        <v>96</v>
      </c>
      <c r="G48" s="49">
        <v>0.0691144708423326</v>
      </c>
      <c r="H48" s="50">
        <v>0.532291666666667</v>
      </c>
      <c r="I48" s="50">
        <v>36.78905687545</v>
      </c>
      <c r="J48" s="48">
        <v>0</v>
      </c>
      <c r="K48" s="45">
        <v>0</v>
      </c>
      <c r="L48" s="48">
        <v>0</v>
      </c>
      <c r="M48" s="48">
        <v>1</v>
      </c>
      <c r="N48" s="48">
        <v>0</v>
      </c>
      <c r="O48" s="48">
        <v>1</v>
      </c>
      <c r="P48" s="50">
        <v>51.1</v>
      </c>
      <c r="Q48" s="48">
        <v>2</v>
      </c>
      <c r="R48" s="53">
        <v>25.55</v>
      </c>
      <c r="S48" s="48">
        <v>1</v>
      </c>
      <c r="T48" s="53">
        <v>51.1</v>
      </c>
      <c r="U48" s="54">
        <v>0.0208333333333333</v>
      </c>
    </row>
    <row r="49" customHeight="1" spans="1:21">
      <c r="A49" s="51"/>
      <c r="B49" s="51"/>
      <c r="C49" s="47" t="s">
        <v>83</v>
      </c>
      <c r="D49" s="48">
        <v>81.68</v>
      </c>
      <c r="E49" s="48">
        <v>5006</v>
      </c>
      <c r="F49" s="48">
        <v>260</v>
      </c>
      <c r="G49" s="49">
        <v>0.0519376747902517</v>
      </c>
      <c r="H49" s="50">
        <v>0.314153846153846</v>
      </c>
      <c r="I49" s="50">
        <v>16.3164202956452</v>
      </c>
      <c r="J49" s="48">
        <v>1</v>
      </c>
      <c r="K49" s="45">
        <v>0</v>
      </c>
      <c r="L49" s="48">
        <v>1</v>
      </c>
      <c r="M49" s="48">
        <v>1</v>
      </c>
      <c r="N49" s="48">
        <v>0</v>
      </c>
      <c r="O49" s="48">
        <v>3</v>
      </c>
      <c r="P49" s="50">
        <v>27.2266666666667</v>
      </c>
      <c r="Q49" s="48">
        <v>1</v>
      </c>
      <c r="R49" s="53">
        <v>81.68</v>
      </c>
      <c r="S49" s="48">
        <v>1</v>
      </c>
      <c r="T49" s="53">
        <v>81.68</v>
      </c>
      <c r="U49" s="54">
        <v>0.00384615384615385</v>
      </c>
    </row>
    <row r="50" customHeight="1" spans="1:21">
      <c r="A50" s="51"/>
      <c r="B50" s="51"/>
      <c r="C50" s="47" t="s">
        <v>76</v>
      </c>
      <c r="D50" s="48">
        <v>182.54</v>
      </c>
      <c r="E50" s="48">
        <v>10695</v>
      </c>
      <c r="F50" s="48">
        <v>640</v>
      </c>
      <c r="G50" s="49">
        <v>0.0598410472183263</v>
      </c>
      <c r="H50" s="50">
        <v>0.28521875</v>
      </c>
      <c r="I50" s="50">
        <v>17.067788686302</v>
      </c>
      <c r="J50" s="48">
        <v>1</v>
      </c>
      <c r="K50" s="45">
        <v>1</v>
      </c>
      <c r="L50" s="48">
        <v>1</v>
      </c>
      <c r="M50" s="48">
        <v>0</v>
      </c>
      <c r="N50" s="48">
        <v>0</v>
      </c>
      <c r="O50" s="48">
        <v>3</v>
      </c>
      <c r="P50" s="50">
        <v>60.8466666666667</v>
      </c>
      <c r="Q50" s="48">
        <v>9</v>
      </c>
      <c r="R50" s="53">
        <v>20.2822222222222</v>
      </c>
      <c r="S50" s="48">
        <v>3</v>
      </c>
      <c r="T50" s="53">
        <v>60.8466666666667</v>
      </c>
      <c r="U50" s="54">
        <v>0.0140625</v>
      </c>
    </row>
    <row r="51" customHeight="1" spans="1:21">
      <c r="A51" s="51"/>
      <c r="B51" s="51"/>
      <c r="C51" s="47" t="s">
        <v>77</v>
      </c>
      <c r="D51" s="48">
        <v>29.17</v>
      </c>
      <c r="E51" s="48">
        <v>1007</v>
      </c>
      <c r="F51" s="48">
        <v>71</v>
      </c>
      <c r="G51" s="49">
        <v>0.070506454816286</v>
      </c>
      <c r="H51" s="50">
        <v>0.410845070422535</v>
      </c>
      <c r="I51" s="50">
        <v>28.9672293942403</v>
      </c>
      <c r="J51" s="48">
        <v>1</v>
      </c>
      <c r="K51" s="45">
        <v>1</v>
      </c>
      <c r="L51" s="48">
        <v>0</v>
      </c>
      <c r="M51" s="48">
        <v>0</v>
      </c>
      <c r="N51" s="48">
        <v>0</v>
      </c>
      <c r="O51" s="48">
        <v>2</v>
      </c>
      <c r="P51" s="50">
        <v>14.585</v>
      </c>
      <c r="Q51" s="48">
        <v>0</v>
      </c>
      <c r="R51" s="53" t="e">
        <v>#DIV/0!</v>
      </c>
      <c r="S51" s="48">
        <v>0</v>
      </c>
      <c r="T51" s="53" t="e">
        <v>#DIV/0!</v>
      </c>
      <c r="U51" s="54">
        <v>0</v>
      </c>
    </row>
    <row r="52" customHeight="1" spans="1:21">
      <c r="A52" s="51"/>
      <c r="B52" s="51"/>
      <c r="C52" s="47" t="s">
        <v>78</v>
      </c>
      <c r="D52" s="48">
        <v>52.07</v>
      </c>
      <c r="E52" s="48">
        <v>3012</v>
      </c>
      <c r="F52" s="48">
        <v>233</v>
      </c>
      <c r="G52" s="49">
        <v>0.0773572377158035</v>
      </c>
      <c r="H52" s="50">
        <v>0.223476394849785</v>
      </c>
      <c r="I52" s="50">
        <v>17.2875166002656</v>
      </c>
      <c r="J52" s="48">
        <v>0</v>
      </c>
      <c r="K52" s="45">
        <v>0</v>
      </c>
      <c r="L52" s="48">
        <v>0</v>
      </c>
      <c r="M52" s="48">
        <v>1</v>
      </c>
      <c r="N52" s="48">
        <v>0</v>
      </c>
      <c r="O52" s="48">
        <v>1</v>
      </c>
      <c r="P52" s="50">
        <v>52.07</v>
      </c>
      <c r="Q52" s="48">
        <v>2</v>
      </c>
      <c r="R52" s="53">
        <v>26.035</v>
      </c>
      <c r="S52" s="48">
        <v>0</v>
      </c>
      <c r="T52" s="53" t="e">
        <v>#DIV/0!</v>
      </c>
      <c r="U52" s="54">
        <v>0.00858369098712446</v>
      </c>
    </row>
    <row r="53" customHeight="1" spans="1:21">
      <c r="A53" s="51"/>
      <c r="B53" s="47" t="s">
        <v>80</v>
      </c>
      <c r="C53" s="51"/>
      <c r="D53" s="48">
        <v>805.18</v>
      </c>
      <c r="E53" s="48">
        <v>38287</v>
      </c>
      <c r="F53" s="48">
        <v>2271</v>
      </c>
      <c r="G53" s="49">
        <v>0.0593151722516781</v>
      </c>
      <c r="H53" s="50">
        <v>0.354548656979304</v>
      </c>
      <c r="I53" s="50">
        <v>21.0301146603286</v>
      </c>
      <c r="J53" s="48">
        <v>6</v>
      </c>
      <c r="K53" s="45">
        <v>6</v>
      </c>
      <c r="L53" s="48">
        <v>4</v>
      </c>
      <c r="M53" s="48">
        <v>5</v>
      </c>
      <c r="N53" s="48">
        <v>3</v>
      </c>
      <c r="O53" s="48">
        <v>24</v>
      </c>
      <c r="P53" s="50">
        <v>33.5491666666667</v>
      </c>
      <c r="Q53" s="48">
        <v>24</v>
      </c>
      <c r="R53" s="53">
        <v>33.5491666666667</v>
      </c>
      <c r="S53" s="48">
        <v>7</v>
      </c>
      <c r="T53" s="53">
        <v>115.025714285714</v>
      </c>
      <c r="U53" s="54">
        <v>0.0105680317040951</v>
      </c>
    </row>
    <row r="54" customHeight="1" spans="1:21">
      <c r="A54" s="47" t="s">
        <v>95</v>
      </c>
      <c r="B54" s="51"/>
      <c r="C54" s="51"/>
      <c r="D54" s="48">
        <v>805.18</v>
      </c>
      <c r="E54" s="48">
        <v>38287</v>
      </c>
      <c r="F54" s="48">
        <v>2271</v>
      </c>
      <c r="G54" s="49">
        <v>0.0593151722516781</v>
      </c>
      <c r="H54" s="50">
        <v>0.354548656979304</v>
      </c>
      <c r="I54" s="50">
        <v>21.0301146603286</v>
      </c>
      <c r="J54" s="48">
        <v>6</v>
      </c>
      <c r="K54" s="45">
        <v>6</v>
      </c>
      <c r="L54" s="48">
        <v>4</v>
      </c>
      <c r="M54" s="48">
        <v>5</v>
      </c>
      <c r="N54" s="48">
        <v>3</v>
      </c>
      <c r="O54" s="48">
        <v>24</v>
      </c>
      <c r="P54" s="50">
        <v>33.5491666666667</v>
      </c>
      <c r="Q54" s="48">
        <v>24</v>
      </c>
      <c r="R54" s="53">
        <v>33.5491666666667</v>
      </c>
      <c r="S54" s="48">
        <v>7</v>
      </c>
      <c r="T54" s="53">
        <v>115.025714285714</v>
      </c>
      <c r="U54" s="54">
        <v>0.0105680317040951</v>
      </c>
    </row>
    <row r="55" customHeight="1" spans="1:21">
      <c r="A55" s="47" t="s">
        <v>63</v>
      </c>
      <c r="B55" s="47" t="s">
        <v>74</v>
      </c>
      <c r="C55" s="47" t="s">
        <v>85</v>
      </c>
      <c r="D55" s="48">
        <v>99.26</v>
      </c>
      <c r="E55" s="48">
        <v>2173</v>
      </c>
      <c r="F55" s="48">
        <v>84</v>
      </c>
      <c r="G55" s="49">
        <v>0.03865623561896</v>
      </c>
      <c r="H55" s="50">
        <v>1.18166666666667</v>
      </c>
      <c r="I55" s="50">
        <v>45.6787850897377</v>
      </c>
      <c r="J55" s="48">
        <v>1</v>
      </c>
      <c r="K55" s="45">
        <v>0</v>
      </c>
      <c r="L55" s="48">
        <v>0</v>
      </c>
      <c r="M55" s="48">
        <v>0</v>
      </c>
      <c r="N55" s="48">
        <v>0</v>
      </c>
      <c r="O55" s="48">
        <v>1</v>
      </c>
      <c r="P55" s="50">
        <v>99.26</v>
      </c>
      <c r="Q55" s="48">
        <v>3</v>
      </c>
      <c r="R55" s="53">
        <v>33.0866666666667</v>
      </c>
      <c r="S55" s="48">
        <v>2</v>
      </c>
      <c r="T55" s="53">
        <v>49.63</v>
      </c>
      <c r="U55" s="54">
        <v>0.0357142857142857</v>
      </c>
    </row>
    <row r="56" customHeight="1" spans="1:21">
      <c r="A56" s="51"/>
      <c r="B56" s="51"/>
      <c r="C56" s="47" t="s">
        <v>86</v>
      </c>
      <c r="D56" s="48">
        <v>42.56</v>
      </c>
      <c r="E56" s="48">
        <v>2053</v>
      </c>
      <c r="F56" s="48">
        <v>136</v>
      </c>
      <c r="G56" s="49">
        <v>0.0662445202143205</v>
      </c>
      <c r="H56" s="50">
        <v>0.312941176470588</v>
      </c>
      <c r="I56" s="50">
        <v>20.7306380905991</v>
      </c>
      <c r="J56" s="48">
        <v>1</v>
      </c>
      <c r="K56" s="45">
        <v>0</v>
      </c>
      <c r="L56" s="48">
        <v>0</v>
      </c>
      <c r="M56" s="48">
        <v>1</v>
      </c>
      <c r="N56" s="48">
        <v>0</v>
      </c>
      <c r="O56" s="48">
        <v>2</v>
      </c>
      <c r="P56" s="50">
        <v>21.28</v>
      </c>
      <c r="Q56" s="48">
        <v>2</v>
      </c>
      <c r="R56" s="53">
        <v>21.28</v>
      </c>
      <c r="S56" s="48">
        <v>0</v>
      </c>
      <c r="T56" s="53" t="e">
        <v>#DIV/0!</v>
      </c>
      <c r="U56" s="54">
        <v>0.0147058823529412</v>
      </c>
    </row>
    <row r="57" customHeight="1" spans="1:21">
      <c r="A57" s="51"/>
      <c r="B57" s="51"/>
      <c r="C57" s="47" t="s">
        <v>87</v>
      </c>
      <c r="D57" s="48">
        <v>97.29</v>
      </c>
      <c r="E57" s="48">
        <v>4127</v>
      </c>
      <c r="F57" s="48">
        <v>283</v>
      </c>
      <c r="G57" s="49">
        <v>0.0685728131814878</v>
      </c>
      <c r="H57" s="50">
        <v>0.343780918727915</v>
      </c>
      <c r="I57" s="50">
        <v>23.5740247152896</v>
      </c>
      <c r="J57" s="48">
        <v>1</v>
      </c>
      <c r="K57" s="45">
        <v>4</v>
      </c>
      <c r="L57" s="48">
        <v>0</v>
      </c>
      <c r="M57" s="48">
        <v>2</v>
      </c>
      <c r="N57" s="48">
        <v>0</v>
      </c>
      <c r="O57" s="48">
        <v>7</v>
      </c>
      <c r="P57" s="50">
        <v>13.8985714285714</v>
      </c>
      <c r="Q57" s="48">
        <v>5</v>
      </c>
      <c r="R57" s="53">
        <v>19.458</v>
      </c>
      <c r="S57" s="48">
        <v>3</v>
      </c>
      <c r="T57" s="53">
        <v>32.43</v>
      </c>
      <c r="U57" s="54">
        <v>0.0176678445229682</v>
      </c>
    </row>
    <row r="58" customHeight="1" spans="1:21">
      <c r="A58" s="51"/>
      <c r="B58" s="51"/>
      <c r="C58" s="47" t="s">
        <v>88</v>
      </c>
      <c r="D58" s="48">
        <v>30.09</v>
      </c>
      <c r="E58" s="48">
        <v>652</v>
      </c>
      <c r="F58" s="48">
        <v>53</v>
      </c>
      <c r="G58" s="49">
        <v>0.0812883435582822</v>
      </c>
      <c r="H58" s="50">
        <v>0.567735849056604</v>
      </c>
      <c r="I58" s="50">
        <v>46.1503067484663</v>
      </c>
      <c r="J58" s="48">
        <v>0</v>
      </c>
      <c r="K58" s="45">
        <v>0</v>
      </c>
      <c r="L58" s="48">
        <v>0</v>
      </c>
      <c r="M58" s="48">
        <v>0</v>
      </c>
      <c r="N58" s="48">
        <v>0</v>
      </c>
      <c r="O58" s="48">
        <v>0</v>
      </c>
      <c r="P58" s="50" t="e">
        <v>#DIV/0!</v>
      </c>
      <c r="Q58" s="48">
        <v>0</v>
      </c>
      <c r="R58" s="53" t="e">
        <v>#DIV/0!</v>
      </c>
      <c r="S58" s="48">
        <v>0</v>
      </c>
      <c r="T58" s="53" t="e">
        <v>#DIV/0!</v>
      </c>
      <c r="U58" s="54">
        <v>0</v>
      </c>
    </row>
    <row r="59" customHeight="1" spans="1:21">
      <c r="A59" s="51"/>
      <c r="B59" s="51"/>
      <c r="C59" s="47" t="s">
        <v>82</v>
      </c>
      <c r="D59" s="48">
        <v>17.91</v>
      </c>
      <c r="E59" s="48">
        <v>932</v>
      </c>
      <c r="F59" s="48">
        <v>57</v>
      </c>
      <c r="G59" s="49">
        <v>0.0611587982832618</v>
      </c>
      <c r="H59" s="50">
        <v>0.31421052631579</v>
      </c>
      <c r="I59" s="50">
        <v>19.2167381974249</v>
      </c>
      <c r="J59" s="48">
        <v>2</v>
      </c>
      <c r="K59" s="45">
        <v>1</v>
      </c>
      <c r="L59" s="48">
        <v>0</v>
      </c>
      <c r="M59" s="48">
        <v>0</v>
      </c>
      <c r="N59" s="48">
        <v>0</v>
      </c>
      <c r="O59" s="48">
        <v>3</v>
      </c>
      <c r="P59" s="50">
        <v>5.97</v>
      </c>
      <c r="Q59" s="48">
        <v>2</v>
      </c>
      <c r="R59" s="53">
        <v>8.955</v>
      </c>
      <c r="S59" s="48">
        <v>1</v>
      </c>
      <c r="T59" s="53">
        <v>17.91</v>
      </c>
      <c r="U59" s="54">
        <v>0.0350877192982456</v>
      </c>
    </row>
    <row r="60" customHeight="1" spans="1:21">
      <c r="A60" s="51"/>
      <c r="B60" s="51"/>
      <c r="C60" s="47" t="s">
        <v>89</v>
      </c>
      <c r="D60" s="48">
        <v>18.47</v>
      </c>
      <c r="E60" s="48">
        <v>858</v>
      </c>
      <c r="F60" s="48">
        <v>58</v>
      </c>
      <c r="G60" s="49">
        <v>0.0675990675990676</v>
      </c>
      <c r="H60" s="50">
        <v>0.318448275862069</v>
      </c>
      <c r="I60" s="50">
        <v>21.5268065268065</v>
      </c>
      <c r="J60" s="48">
        <v>0</v>
      </c>
      <c r="K60" s="45">
        <v>0</v>
      </c>
      <c r="L60" s="48">
        <v>0</v>
      </c>
      <c r="M60" s="48">
        <v>0</v>
      </c>
      <c r="N60" s="48">
        <v>1</v>
      </c>
      <c r="O60" s="48">
        <v>1</v>
      </c>
      <c r="P60" s="50">
        <v>18.47</v>
      </c>
      <c r="Q60" s="48">
        <v>0</v>
      </c>
      <c r="R60" s="53" t="e">
        <v>#DIV/0!</v>
      </c>
      <c r="S60" s="48">
        <v>0</v>
      </c>
      <c r="T60" s="53" t="e">
        <v>#DIV/0!</v>
      </c>
      <c r="U60" s="54">
        <v>0</v>
      </c>
    </row>
    <row r="61" customHeight="1" spans="1:21">
      <c r="A61" s="51"/>
      <c r="B61" s="51"/>
      <c r="C61" s="47" t="s">
        <v>90</v>
      </c>
      <c r="D61" s="48">
        <v>11.11</v>
      </c>
      <c r="E61" s="48">
        <v>439</v>
      </c>
      <c r="F61" s="48">
        <v>33</v>
      </c>
      <c r="G61" s="49">
        <v>0.0751708428246014</v>
      </c>
      <c r="H61" s="50">
        <v>0.336666666666667</v>
      </c>
      <c r="I61" s="50">
        <v>25.3075170842825</v>
      </c>
      <c r="J61" s="48">
        <v>0</v>
      </c>
      <c r="K61" s="45">
        <v>0</v>
      </c>
      <c r="L61" s="48">
        <v>0</v>
      </c>
      <c r="M61" s="48">
        <v>0</v>
      </c>
      <c r="N61" s="48">
        <v>0</v>
      </c>
      <c r="O61" s="48">
        <v>0</v>
      </c>
      <c r="P61" s="50" t="e">
        <v>#DIV/0!</v>
      </c>
      <c r="Q61" s="48">
        <v>1</v>
      </c>
      <c r="R61" s="53">
        <v>11.11</v>
      </c>
      <c r="S61" s="48">
        <v>0</v>
      </c>
      <c r="T61" s="53" t="e">
        <v>#DIV/0!</v>
      </c>
      <c r="U61" s="54">
        <v>0.0303030303030303</v>
      </c>
    </row>
    <row r="62" customHeight="1" spans="1:21">
      <c r="A62" s="51"/>
      <c r="B62" s="51"/>
      <c r="C62" s="47" t="s">
        <v>91</v>
      </c>
      <c r="D62" s="48">
        <v>15.5</v>
      </c>
      <c r="E62" s="48">
        <v>393</v>
      </c>
      <c r="F62" s="48">
        <v>40</v>
      </c>
      <c r="G62" s="49">
        <v>0.101781170483461</v>
      </c>
      <c r="H62" s="50">
        <v>0.3875</v>
      </c>
      <c r="I62" s="50">
        <v>39.440203562341</v>
      </c>
      <c r="J62" s="48">
        <v>0</v>
      </c>
      <c r="K62" s="45">
        <v>0</v>
      </c>
      <c r="L62" s="48">
        <v>0</v>
      </c>
      <c r="M62" s="48">
        <v>1</v>
      </c>
      <c r="N62" s="48">
        <v>0</v>
      </c>
      <c r="O62" s="48">
        <v>1</v>
      </c>
      <c r="P62" s="50">
        <v>15.5</v>
      </c>
      <c r="Q62" s="48">
        <v>0</v>
      </c>
      <c r="R62" s="53" t="e">
        <v>#DIV/0!</v>
      </c>
      <c r="S62" s="48">
        <v>0</v>
      </c>
      <c r="T62" s="53" t="e">
        <v>#DIV/0!</v>
      </c>
      <c r="U62" s="54">
        <v>0</v>
      </c>
    </row>
    <row r="63" customHeight="1" spans="1:21">
      <c r="A63" s="51"/>
      <c r="B63" s="51"/>
      <c r="C63" s="47" t="s">
        <v>75</v>
      </c>
      <c r="D63" s="48">
        <v>33.45</v>
      </c>
      <c r="E63" s="48">
        <v>1025</v>
      </c>
      <c r="F63" s="48">
        <v>73</v>
      </c>
      <c r="G63" s="49">
        <v>0.071219512195122</v>
      </c>
      <c r="H63" s="50">
        <v>0.458219178082192</v>
      </c>
      <c r="I63" s="50">
        <v>32.6341463414634</v>
      </c>
      <c r="J63" s="48">
        <v>0</v>
      </c>
      <c r="K63" s="45">
        <v>1</v>
      </c>
      <c r="L63" s="48">
        <v>0</v>
      </c>
      <c r="M63" s="48">
        <v>0</v>
      </c>
      <c r="N63" s="48">
        <v>0</v>
      </c>
      <c r="O63" s="48">
        <v>1</v>
      </c>
      <c r="P63" s="50">
        <v>33.45</v>
      </c>
      <c r="Q63" s="48">
        <v>1</v>
      </c>
      <c r="R63" s="53">
        <v>33.45</v>
      </c>
      <c r="S63" s="48">
        <v>0</v>
      </c>
      <c r="T63" s="53" t="e">
        <v>#DIV/0!</v>
      </c>
      <c r="U63" s="54">
        <v>0.0136986301369863</v>
      </c>
    </row>
    <row r="64" customHeight="1" spans="1:21">
      <c r="A64" s="51"/>
      <c r="B64" s="51"/>
      <c r="C64" s="47" t="s">
        <v>92</v>
      </c>
      <c r="D64" s="48">
        <v>46.09</v>
      </c>
      <c r="E64" s="48">
        <v>1118</v>
      </c>
      <c r="F64" s="48">
        <v>89</v>
      </c>
      <c r="G64" s="49">
        <v>0.0796064400715564</v>
      </c>
      <c r="H64" s="50">
        <v>0.517865168539326</v>
      </c>
      <c r="I64" s="50">
        <v>41.2254025044723</v>
      </c>
      <c r="J64" s="48">
        <v>0</v>
      </c>
      <c r="K64" s="45">
        <v>0</v>
      </c>
      <c r="L64" s="48">
        <v>0</v>
      </c>
      <c r="M64" s="48">
        <v>0</v>
      </c>
      <c r="N64" s="48">
        <v>0</v>
      </c>
      <c r="O64" s="48">
        <v>0</v>
      </c>
      <c r="P64" s="50" t="e">
        <v>#DIV/0!</v>
      </c>
      <c r="Q64" s="48">
        <v>0</v>
      </c>
      <c r="R64" s="53" t="e">
        <v>#DIV/0!</v>
      </c>
      <c r="S64" s="48">
        <v>0</v>
      </c>
      <c r="T64" s="53" t="e">
        <v>#DIV/0!</v>
      </c>
      <c r="U64" s="54">
        <v>0</v>
      </c>
    </row>
    <row r="65" customHeight="1" spans="1:21">
      <c r="A65" s="51"/>
      <c r="B65" s="51"/>
      <c r="C65" s="47" t="s">
        <v>93</v>
      </c>
      <c r="D65" s="48">
        <v>56.81</v>
      </c>
      <c r="E65" s="48">
        <v>1772</v>
      </c>
      <c r="F65" s="48">
        <v>110</v>
      </c>
      <c r="G65" s="49">
        <v>0.0620767494356659</v>
      </c>
      <c r="H65" s="50">
        <v>0.516454545454546</v>
      </c>
      <c r="I65" s="50">
        <v>32.0598194130926</v>
      </c>
      <c r="J65" s="48">
        <v>1</v>
      </c>
      <c r="K65" s="45">
        <v>0</v>
      </c>
      <c r="L65" s="48">
        <v>0</v>
      </c>
      <c r="M65" s="48">
        <v>1</v>
      </c>
      <c r="N65" s="48">
        <v>0</v>
      </c>
      <c r="O65" s="48">
        <v>2</v>
      </c>
      <c r="P65" s="50">
        <v>28.405</v>
      </c>
      <c r="Q65" s="48">
        <v>0</v>
      </c>
      <c r="R65" s="53" t="e">
        <v>#DIV/0!</v>
      </c>
      <c r="S65" s="48">
        <v>0</v>
      </c>
      <c r="T65" s="53" t="e">
        <v>#DIV/0!</v>
      </c>
      <c r="U65" s="54">
        <v>0</v>
      </c>
    </row>
    <row r="66" customHeight="1" spans="1:21">
      <c r="A66" s="51"/>
      <c r="B66" s="51"/>
      <c r="C66" s="47" t="s">
        <v>83</v>
      </c>
      <c r="D66" s="48">
        <v>71.57</v>
      </c>
      <c r="E66" s="48">
        <v>4236</v>
      </c>
      <c r="F66" s="48">
        <v>233</v>
      </c>
      <c r="G66" s="49">
        <v>0.0550047214353163</v>
      </c>
      <c r="H66" s="50">
        <v>0.307167381974249</v>
      </c>
      <c r="I66" s="50">
        <v>16.895656279509</v>
      </c>
      <c r="J66" s="48">
        <v>2</v>
      </c>
      <c r="K66" s="45">
        <v>0</v>
      </c>
      <c r="L66" s="48">
        <v>0</v>
      </c>
      <c r="M66" s="48">
        <v>2</v>
      </c>
      <c r="N66" s="48">
        <v>1</v>
      </c>
      <c r="O66" s="48">
        <v>5</v>
      </c>
      <c r="P66" s="50">
        <v>14.314</v>
      </c>
      <c r="Q66" s="48">
        <v>3</v>
      </c>
      <c r="R66" s="53">
        <v>23.8566666666667</v>
      </c>
      <c r="S66" s="48">
        <v>2</v>
      </c>
      <c r="T66" s="53">
        <v>35.785</v>
      </c>
      <c r="U66" s="54">
        <v>0.0128755364806867</v>
      </c>
    </row>
    <row r="67" customHeight="1" spans="1:21">
      <c r="A67" s="51"/>
      <c r="B67" s="51"/>
      <c r="C67" s="47" t="s">
        <v>76</v>
      </c>
      <c r="D67" s="48">
        <v>182.07</v>
      </c>
      <c r="E67" s="48">
        <v>10020</v>
      </c>
      <c r="F67" s="48">
        <v>688</v>
      </c>
      <c r="G67" s="49">
        <v>0.0686626746506986</v>
      </c>
      <c r="H67" s="50">
        <v>0.264636627906977</v>
      </c>
      <c r="I67" s="50">
        <v>18.1706586826347</v>
      </c>
      <c r="J67" s="48">
        <v>4</v>
      </c>
      <c r="K67" s="45">
        <v>2</v>
      </c>
      <c r="L67" s="48">
        <v>2</v>
      </c>
      <c r="M67" s="48">
        <v>1</v>
      </c>
      <c r="N67" s="48">
        <v>0</v>
      </c>
      <c r="O67" s="48">
        <v>9</v>
      </c>
      <c r="P67" s="50">
        <v>20.23</v>
      </c>
      <c r="Q67" s="48">
        <v>8</v>
      </c>
      <c r="R67" s="53">
        <v>22.75875</v>
      </c>
      <c r="S67" s="48">
        <v>2</v>
      </c>
      <c r="T67" s="53">
        <v>91.035</v>
      </c>
      <c r="U67" s="54">
        <v>0.0116279069767442</v>
      </c>
    </row>
    <row r="68" customHeight="1" spans="1:21">
      <c r="A68" s="51"/>
      <c r="B68" s="51"/>
      <c r="C68" s="47" t="s">
        <v>77</v>
      </c>
      <c r="D68" s="48">
        <v>23.86</v>
      </c>
      <c r="E68" s="48">
        <v>911</v>
      </c>
      <c r="F68" s="48">
        <v>56</v>
      </c>
      <c r="G68" s="49">
        <v>0.0614709110867179</v>
      </c>
      <c r="H68" s="50">
        <v>0.426071428571429</v>
      </c>
      <c r="I68" s="50">
        <v>26.1909989023052</v>
      </c>
      <c r="J68" s="48">
        <v>0</v>
      </c>
      <c r="K68" s="45">
        <v>1</v>
      </c>
      <c r="L68" s="48">
        <v>0</v>
      </c>
      <c r="M68" s="48">
        <v>0</v>
      </c>
      <c r="N68" s="48">
        <v>0</v>
      </c>
      <c r="O68" s="48">
        <v>1</v>
      </c>
      <c r="P68" s="50">
        <v>23.86</v>
      </c>
      <c r="Q68" s="48">
        <v>0</v>
      </c>
      <c r="R68" s="53" t="e">
        <v>#DIV/0!</v>
      </c>
      <c r="S68" s="48">
        <v>0</v>
      </c>
      <c r="T68" s="53" t="e">
        <v>#DIV/0!</v>
      </c>
      <c r="U68" s="54">
        <v>0</v>
      </c>
    </row>
    <row r="69" customHeight="1" spans="1:21">
      <c r="A69" s="51"/>
      <c r="B69" s="51"/>
      <c r="C69" s="47" t="s">
        <v>78</v>
      </c>
      <c r="D69" s="48">
        <v>61.21</v>
      </c>
      <c r="E69" s="48">
        <v>3138</v>
      </c>
      <c r="F69" s="48">
        <v>261</v>
      </c>
      <c r="G69" s="49">
        <v>0.0831739961759082</v>
      </c>
      <c r="H69" s="50">
        <v>0.234521072796935</v>
      </c>
      <c r="I69" s="50">
        <v>19.5060548119822</v>
      </c>
      <c r="J69" s="48">
        <v>2</v>
      </c>
      <c r="K69" s="45">
        <v>3</v>
      </c>
      <c r="L69" s="48">
        <v>0</v>
      </c>
      <c r="M69" s="48">
        <v>1</v>
      </c>
      <c r="N69" s="48">
        <v>0</v>
      </c>
      <c r="O69" s="48">
        <v>6</v>
      </c>
      <c r="P69" s="50">
        <v>10.2016666666667</v>
      </c>
      <c r="Q69" s="48">
        <v>1</v>
      </c>
      <c r="R69" s="53">
        <v>61.21</v>
      </c>
      <c r="S69" s="48">
        <v>1</v>
      </c>
      <c r="T69" s="53">
        <v>61.21</v>
      </c>
      <c r="U69" s="54">
        <v>0.00383141762452107</v>
      </c>
    </row>
    <row r="70" customHeight="1" spans="1:21">
      <c r="A70" s="51"/>
      <c r="B70" s="47" t="s">
        <v>80</v>
      </c>
      <c r="C70" s="51"/>
      <c r="D70" s="48">
        <v>807.25</v>
      </c>
      <c r="E70" s="48">
        <v>33847</v>
      </c>
      <c r="F70" s="48">
        <v>2254</v>
      </c>
      <c r="G70" s="49">
        <v>0.066593789700712</v>
      </c>
      <c r="H70" s="50">
        <v>0.358141082519965</v>
      </c>
      <c r="I70" s="50">
        <v>23.8499719325199</v>
      </c>
      <c r="J70" s="48">
        <v>14</v>
      </c>
      <c r="K70" s="45">
        <v>12</v>
      </c>
      <c r="L70" s="48">
        <v>2</v>
      </c>
      <c r="M70" s="48">
        <v>9</v>
      </c>
      <c r="N70" s="48">
        <v>2</v>
      </c>
      <c r="O70" s="48">
        <v>39</v>
      </c>
      <c r="P70" s="50">
        <v>20.698717948718</v>
      </c>
      <c r="Q70" s="48">
        <v>26</v>
      </c>
      <c r="R70" s="53">
        <v>31.0480769230769</v>
      </c>
      <c r="S70" s="48">
        <v>11</v>
      </c>
      <c r="T70" s="53">
        <v>73.3863636363636</v>
      </c>
      <c r="U70" s="54">
        <v>0.0115350488021295</v>
      </c>
    </row>
    <row r="71" customHeight="1" spans="1:21">
      <c r="A71" s="47" t="s">
        <v>96</v>
      </c>
      <c r="B71" s="51"/>
      <c r="C71" s="51"/>
      <c r="D71" s="48">
        <v>807.25</v>
      </c>
      <c r="E71" s="48">
        <v>33847</v>
      </c>
      <c r="F71" s="48">
        <v>2254</v>
      </c>
      <c r="G71" s="49">
        <v>0.066593789700712</v>
      </c>
      <c r="H71" s="50">
        <v>0.358141082519965</v>
      </c>
      <c r="I71" s="50">
        <v>23.8499719325199</v>
      </c>
      <c r="J71" s="48">
        <v>14</v>
      </c>
      <c r="K71" s="45">
        <v>12</v>
      </c>
      <c r="L71" s="48">
        <v>2</v>
      </c>
      <c r="M71" s="48">
        <v>9</v>
      </c>
      <c r="N71" s="48">
        <v>2</v>
      </c>
      <c r="O71" s="48">
        <v>39</v>
      </c>
      <c r="P71" s="50">
        <v>20.698717948718</v>
      </c>
      <c r="Q71" s="48">
        <v>26</v>
      </c>
      <c r="R71" s="53">
        <v>31.0480769230769</v>
      </c>
      <c r="S71" s="48">
        <v>11</v>
      </c>
      <c r="T71" s="53">
        <v>73.3863636363636</v>
      </c>
      <c r="U71" s="54">
        <v>0.0115350488021295</v>
      </c>
    </row>
    <row r="72" customHeight="1" spans="1:21">
      <c r="A72" s="47" t="s">
        <v>62</v>
      </c>
      <c r="B72" s="47" t="s">
        <v>74</v>
      </c>
      <c r="C72" s="47" t="s">
        <v>85</v>
      </c>
      <c r="D72" s="48">
        <v>89.66</v>
      </c>
      <c r="E72" s="48">
        <v>1984</v>
      </c>
      <c r="F72" s="48">
        <v>79</v>
      </c>
      <c r="G72" s="49">
        <v>0.0398185483870968</v>
      </c>
      <c r="H72" s="50">
        <v>1.13493670886076</v>
      </c>
      <c r="I72" s="50">
        <v>45.1915322580645</v>
      </c>
      <c r="J72" s="48">
        <v>1</v>
      </c>
      <c r="K72" s="45">
        <v>0</v>
      </c>
      <c r="L72" s="48">
        <v>0</v>
      </c>
      <c r="M72" s="48">
        <v>1</v>
      </c>
      <c r="N72" s="48">
        <v>0</v>
      </c>
      <c r="O72" s="48">
        <v>2</v>
      </c>
      <c r="P72" s="50">
        <v>44.83</v>
      </c>
      <c r="Q72" s="48">
        <v>2</v>
      </c>
      <c r="R72" s="53">
        <v>44.83</v>
      </c>
      <c r="S72" s="48">
        <v>0</v>
      </c>
      <c r="T72" s="53" t="e">
        <v>#DIV/0!</v>
      </c>
      <c r="U72" s="54">
        <v>0.0253164556962025</v>
      </c>
    </row>
    <row r="73" customHeight="1" spans="1:21">
      <c r="A73" s="51"/>
      <c r="B73" s="51"/>
      <c r="C73" s="47" t="s">
        <v>86</v>
      </c>
      <c r="D73" s="48">
        <v>31.96</v>
      </c>
      <c r="E73" s="48">
        <v>1697</v>
      </c>
      <c r="F73" s="48">
        <v>96</v>
      </c>
      <c r="G73" s="49">
        <v>0.056570418385386</v>
      </c>
      <c r="H73" s="50">
        <v>0.332916666666667</v>
      </c>
      <c r="I73" s="50">
        <v>18.8332351208014</v>
      </c>
      <c r="J73" s="48">
        <v>1</v>
      </c>
      <c r="K73" s="45">
        <v>1</v>
      </c>
      <c r="L73" s="48">
        <v>1</v>
      </c>
      <c r="M73" s="48">
        <v>1</v>
      </c>
      <c r="N73" s="48">
        <v>0</v>
      </c>
      <c r="O73" s="48">
        <v>4</v>
      </c>
      <c r="P73" s="50">
        <v>7.99</v>
      </c>
      <c r="Q73" s="48">
        <v>2</v>
      </c>
      <c r="R73" s="53">
        <v>15.98</v>
      </c>
      <c r="S73" s="48">
        <v>0</v>
      </c>
      <c r="T73" s="53" t="e">
        <v>#DIV/0!</v>
      </c>
      <c r="U73" s="54">
        <v>0.0208333333333333</v>
      </c>
    </row>
    <row r="74" customHeight="1" spans="1:21">
      <c r="A74" s="51"/>
      <c r="B74" s="51"/>
      <c r="C74" s="47" t="s">
        <v>87</v>
      </c>
      <c r="D74" s="48">
        <v>100.57</v>
      </c>
      <c r="E74" s="48">
        <v>5458</v>
      </c>
      <c r="F74" s="48">
        <v>285</v>
      </c>
      <c r="G74" s="49">
        <v>0.0522169292781239</v>
      </c>
      <c r="H74" s="50">
        <v>0.352877192982456</v>
      </c>
      <c r="I74" s="50">
        <v>18.4261634298278</v>
      </c>
      <c r="J74" s="48">
        <v>2</v>
      </c>
      <c r="K74" s="45">
        <v>1</v>
      </c>
      <c r="L74" s="48">
        <v>0</v>
      </c>
      <c r="M74" s="48">
        <v>2</v>
      </c>
      <c r="N74" s="48">
        <v>0</v>
      </c>
      <c r="O74" s="48">
        <v>5</v>
      </c>
      <c r="P74" s="50">
        <v>20.114</v>
      </c>
      <c r="Q74" s="48">
        <v>3</v>
      </c>
      <c r="R74" s="53">
        <v>33.5233333333333</v>
      </c>
      <c r="S74" s="48">
        <v>2</v>
      </c>
      <c r="T74" s="53">
        <v>50.285</v>
      </c>
      <c r="U74" s="54">
        <v>0.0105263157894737</v>
      </c>
    </row>
    <row r="75" customHeight="1" spans="1:21">
      <c r="A75" s="51"/>
      <c r="B75" s="51"/>
      <c r="C75" s="47" t="s">
        <v>88</v>
      </c>
      <c r="D75" s="48">
        <v>31.46</v>
      </c>
      <c r="E75" s="48">
        <v>1223</v>
      </c>
      <c r="F75" s="48">
        <v>61</v>
      </c>
      <c r="G75" s="49">
        <v>0.0498773507767784</v>
      </c>
      <c r="H75" s="50">
        <v>0.515737704918033</v>
      </c>
      <c r="I75" s="50">
        <v>25.7236304170074</v>
      </c>
      <c r="J75" s="48">
        <v>0</v>
      </c>
      <c r="K75" s="45">
        <v>0</v>
      </c>
      <c r="L75" s="48">
        <v>0</v>
      </c>
      <c r="M75" s="48">
        <v>-1</v>
      </c>
      <c r="N75" s="48">
        <v>0</v>
      </c>
      <c r="O75" s="48">
        <v>-1</v>
      </c>
      <c r="P75" s="50">
        <v>-31.46</v>
      </c>
      <c r="Q75" s="48">
        <v>0</v>
      </c>
      <c r="R75" s="53" t="e">
        <v>#DIV/0!</v>
      </c>
      <c r="S75" s="48">
        <v>0</v>
      </c>
      <c r="T75" s="53" t="e">
        <v>#DIV/0!</v>
      </c>
      <c r="U75" s="54">
        <v>0</v>
      </c>
    </row>
    <row r="76" customHeight="1" spans="1:21">
      <c r="A76" s="51"/>
      <c r="B76" s="51"/>
      <c r="C76" s="47" t="s">
        <v>82</v>
      </c>
      <c r="D76" s="48">
        <v>12.56</v>
      </c>
      <c r="E76" s="48">
        <v>585</v>
      </c>
      <c r="F76" s="48">
        <v>37</v>
      </c>
      <c r="G76" s="49">
        <v>0.0632478632478633</v>
      </c>
      <c r="H76" s="50">
        <v>0.33945945945946</v>
      </c>
      <c r="I76" s="50">
        <v>21.4700854700855</v>
      </c>
      <c r="J76" s="48">
        <v>0</v>
      </c>
      <c r="K76" s="45">
        <v>0</v>
      </c>
      <c r="L76" s="48">
        <v>0</v>
      </c>
      <c r="M76" s="48">
        <v>0</v>
      </c>
      <c r="N76" s="48">
        <v>0</v>
      </c>
      <c r="O76" s="48">
        <v>0</v>
      </c>
      <c r="P76" s="50" t="e">
        <v>#DIV/0!</v>
      </c>
      <c r="Q76" s="48">
        <v>1</v>
      </c>
      <c r="R76" s="53">
        <v>12.56</v>
      </c>
      <c r="S76" s="48">
        <v>0</v>
      </c>
      <c r="T76" s="53" t="e">
        <v>#DIV/0!</v>
      </c>
      <c r="U76" s="54">
        <v>0.027027027027027</v>
      </c>
    </row>
    <row r="77" customHeight="1" spans="1:21">
      <c r="A77" s="51"/>
      <c r="B77" s="51"/>
      <c r="C77" s="47" t="s">
        <v>89</v>
      </c>
      <c r="D77" s="48">
        <v>15.02</v>
      </c>
      <c r="E77" s="48">
        <v>836</v>
      </c>
      <c r="F77" s="48">
        <v>41</v>
      </c>
      <c r="G77" s="49">
        <v>0.0490430622009569</v>
      </c>
      <c r="H77" s="50">
        <v>0.366341463414634</v>
      </c>
      <c r="I77" s="50">
        <v>17.9665071770335</v>
      </c>
      <c r="J77" s="48">
        <v>0</v>
      </c>
      <c r="K77" s="45">
        <v>0</v>
      </c>
      <c r="L77" s="48">
        <v>0</v>
      </c>
      <c r="M77" s="48">
        <v>0</v>
      </c>
      <c r="N77" s="48">
        <v>0</v>
      </c>
      <c r="O77" s="48">
        <v>0</v>
      </c>
      <c r="P77" s="50" t="e">
        <v>#DIV/0!</v>
      </c>
      <c r="Q77" s="48">
        <v>0</v>
      </c>
      <c r="R77" s="53" t="e">
        <v>#DIV/0!</v>
      </c>
      <c r="S77" s="48">
        <v>0</v>
      </c>
      <c r="T77" s="53" t="e">
        <v>#DIV/0!</v>
      </c>
      <c r="U77" s="54">
        <v>0</v>
      </c>
    </row>
    <row r="78" customHeight="1" spans="1:21">
      <c r="A78" s="51"/>
      <c r="B78" s="51"/>
      <c r="C78" s="47" t="s">
        <v>90</v>
      </c>
      <c r="D78" s="48">
        <v>9.96</v>
      </c>
      <c r="E78" s="48">
        <v>328</v>
      </c>
      <c r="F78" s="48">
        <v>27</v>
      </c>
      <c r="G78" s="49">
        <v>0.0823170731707317</v>
      </c>
      <c r="H78" s="50">
        <v>0.368888888888889</v>
      </c>
      <c r="I78" s="50">
        <v>30.3658536585366</v>
      </c>
      <c r="J78" s="48">
        <v>0</v>
      </c>
      <c r="K78" s="45">
        <v>1</v>
      </c>
      <c r="L78" s="48">
        <v>2</v>
      </c>
      <c r="M78" s="48">
        <v>0</v>
      </c>
      <c r="N78" s="48">
        <v>0</v>
      </c>
      <c r="O78" s="48">
        <v>3</v>
      </c>
      <c r="P78" s="50">
        <v>3.32</v>
      </c>
      <c r="Q78" s="48">
        <v>2</v>
      </c>
      <c r="R78" s="53">
        <v>4.98</v>
      </c>
      <c r="S78" s="48">
        <v>0</v>
      </c>
      <c r="T78" s="53" t="e">
        <v>#DIV/0!</v>
      </c>
      <c r="U78" s="54">
        <v>0.0740740740740741</v>
      </c>
    </row>
    <row r="79" customHeight="1" spans="1:21">
      <c r="A79" s="51"/>
      <c r="B79" s="51"/>
      <c r="C79" s="47" t="s">
        <v>91</v>
      </c>
      <c r="D79" s="48">
        <v>13.01</v>
      </c>
      <c r="E79" s="48">
        <v>313</v>
      </c>
      <c r="F79" s="48">
        <v>32</v>
      </c>
      <c r="G79" s="49">
        <v>0.10223642172524</v>
      </c>
      <c r="H79" s="50">
        <v>0.4065625</v>
      </c>
      <c r="I79" s="50">
        <v>41.5654952076677</v>
      </c>
      <c r="J79" s="48">
        <v>0</v>
      </c>
      <c r="K79" s="45">
        <v>0</v>
      </c>
      <c r="L79" s="48">
        <v>0</v>
      </c>
      <c r="M79" s="48">
        <v>0</v>
      </c>
      <c r="N79" s="48">
        <v>0</v>
      </c>
      <c r="O79" s="48">
        <v>0</v>
      </c>
      <c r="P79" s="50" t="e">
        <v>#DIV/0!</v>
      </c>
      <c r="Q79" s="48">
        <v>0</v>
      </c>
      <c r="R79" s="53" t="e">
        <v>#DIV/0!</v>
      </c>
      <c r="S79" s="48">
        <v>0</v>
      </c>
      <c r="T79" s="53" t="e">
        <v>#DIV/0!</v>
      </c>
      <c r="U79" s="54">
        <v>0</v>
      </c>
    </row>
    <row r="80" customHeight="1" spans="1:21">
      <c r="A80" s="51"/>
      <c r="B80" s="51"/>
      <c r="C80" s="47" t="s">
        <v>75</v>
      </c>
      <c r="D80" s="48">
        <v>25.04</v>
      </c>
      <c r="E80" s="48">
        <v>996</v>
      </c>
      <c r="F80" s="48">
        <v>49</v>
      </c>
      <c r="G80" s="49">
        <v>0.0491967871485944</v>
      </c>
      <c r="H80" s="50">
        <v>0.511020408163265</v>
      </c>
      <c r="I80" s="50">
        <v>25.140562248996</v>
      </c>
      <c r="J80" s="48">
        <v>0</v>
      </c>
      <c r="K80" s="45">
        <v>0</v>
      </c>
      <c r="L80" s="48">
        <v>0</v>
      </c>
      <c r="M80" s="48">
        <v>0</v>
      </c>
      <c r="N80" s="48">
        <v>0</v>
      </c>
      <c r="O80" s="48">
        <v>0</v>
      </c>
      <c r="P80" s="50" t="e">
        <v>#DIV/0!</v>
      </c>
      <c r="Q80" s="48">
        <v>2</v>
      </c>
      <c r="R80" s="53">
        <v>12.52</v>
      </c>
      <c r="S80" s="48">
        <v>0</v>
      </c>
      <c r="T80" s="53" t="e">
        <v>#DIV/0!</v>
      </c>
      <c r="U80" s="54">
        <v>0.0408163265306122</v>
      </c>
    </row>
    <row r="81" customHeight="1" spans="1:21">
      <c r="A81" s="51"/>
      <c r="B81" s="51"/>
      <c r="C81" s="47" t="s">
        <v>92</v>
      </c>
      <c r="D81" s="48">
        <v>105.06</v>
      </c>
      <c r="E81" s="48">
        <v>2801</v>
      </c>
      <c r="F81" s="48">
        <v>177</v>
      </c>
      <c r="G81" s="49">
        <v>0.0631917172438415</v>
      </c>
      <c r="H81" s="50">
        <v>0.593559322033898</v>
      </c>
      <c r="I81" s="50">
        <v>37.5080328454124</v>
      </c>
      <c r="J81" s="48">
        <v>2</v>
      </c>
      <c r="K81" s="45">
        <v>0</v>
      </c>
      <c r="L81" s="48">
        <v>3</v>
      </c>
      <c r="M81" s="48">
        <v>1</v>
      </c>
      <c r="N81" s="48">
        <v>0</v>
      </c>
      <c r="O81" s="48">
        <v>6</v>
      </c>
      <c r="P81" s="50">
        <v>17.51</v>
      </c>
      <c r="Q81" s="48">
        <v>1</v>
      </c>
      <c r="R81" s="53">
        <v>105.06</v>
      </c>
      <c r="S81" s="48">
        <v>1</v>
      </c>
      <c r="T81" s="53">
        <v>105.06</v>
      </c>
      <c r="U81" s="54">
        <v>0.00564971751412429</v>
      </c>
    </row>
    <row r="82" customHeight="1" spans="1:21">
      <c r="A82" s="51"/>
      <c r="B82" s="51"/>
      <c r="C82" s="47" t="s">
        <v>93</v>
      </c>
      <c r="D82" s="48">
        <v>42.55</v>
      </c>
      <c r="E82" s="48">
        <v>1394</v>
      </c>
      <c r="F82" s="48">
        <v>85</v>
      </c>
      <c r="G82" s="49">
        <v>0.0609756097560976</v>
      </c>
      <c r="H82" s="50">
        <v>0.500588235294118</v>
      </c>
      <c r="I82" s="50">
        <v>30.5236728837877</v>
      </c>
      <c r="J82" s="48">
        <v>0</v>
      </c>
      <c r="K82" s="45">
        <v>1</v>
      </c>
      <c r="L82" s="48">
        <v>0</v>
      </c>
      <c r="M82" s="48">
        <v>2</v>
      </c>
      <c r="N82" s="48">
        <v>0</v>
      </c>
      <c r="O82" s="48">
        <v>3</v>
      </c>
      <c r="P82" s="50">
        <v>14.1833333333333</v>
      </c>
      <c r="Q82" s="48">
        <v>1</v>
      </c>
      <c r="R82" s="53">
        <v>42.55</v>
      </c>
      <c r="S82" s="48">
        <v>0</v>
      </c>
      <c r="T82" s="53" t="e">
        <v>#DIV/0!</v>
      </c>
      <c r="U82" s="54">
        <v>0.0117647058823529</v>
      </c>
    </row>
    <row r="83" customHeight="1" spans="1:21">
      <c r="A83" s="51"/>
      <c r="B83" s="51"/>
      <c r="C83" s="47" t="s">
        <v>83</v>
      </c>
      <c r="D83" s="48">
        <v>68.17</v>
      </c>
      <c r="E83" s="48">
        <v>3491</v>
      </c>
      <c r="F83" s="48">
        <v>218</v>
      </c>
      <c r="G83" s="49">
        <v>0.0624462904611859</v>
      </c>
      <c r="H83" s="50">
        <v>0.312706422018349</v>
      </c>
      <c r="I83" s="50">
        <v>19.527356058436</v>
      </c>
      <c r="J83" s="48">
        <v>1</v>
      </c>
      <c r="K83" s="45">
        <v>0</v>
      </c>
      <c r="L83" s="48">
        <v>0</v>
      </c>
      <c r="M83" s="48">
        <v>0</v>
      </c>
      <c r="N83" s="48">
        <v>0</v>
      </c>
      <c r="O83" s="48">
        <v>1</v>
      </c>
      <c r="P83" s="50">
        <v>68.17</v>
      </c>
      <c r="Q83" s="48">
        <v>3</v>
      </c>
      <c r="R83" s="53">
        <v>22.7233333333333</v>
      </c>
      <c r="S83" s="48">
        <v>0</v>
      </c>
      <c r="T83" s="53" t="e">
        <v>#DIV/0!</v>
      </c>
      <c r="U83" s="54">
        <v>0.0137614678899083</v>
      </c>
    </row>
    <row r="84" customHeight="1" spans="1:21">
      <c r="A84" s="51"/>
      <c r="B84" s="51"/>
      <c r="C84" s="47" t="s">
        <v>76</v>
      </c>
      <c r="D84" s="48">
        <v>170.89</v>
      </c>
      <c r="E84" s="48">
        <v>9534</v>
      </c>
      <c r="F84" s="48">
        <v>688</v>
      </c>
      <c r="G84" s="49">
        <v>0.0721627858191735</v>
      </c>
      <c r="H84" s="50">
        <v>0.248386627906977</v>
      </c>
      <c r="I84" s="50">
        <v>17.9242710299979</v>
      </c>
      <c r="J84" s="48">
        <v>1</v>
      </c>
      <c r="K84" s="45">
        <v>1</v>
      </c>
      <c r="L84" s="48">
        <v>0</v>
      </c>
      <c r="M84" s="48">
        <v>1</v>
      </c>
      <c r="N84" s="48">
        <v>1</v>
      </c>
      <c r="O84" s="48">
        <v>4</v>
      </c>
      <c r="P84" s="50">
        <v>42.7225</v>
      </c>
      <c r="Q84" s="48">
        <v>5</v>
      </c>
      <c r="R84" s="53">
        <v>34.178</v>
      </c>
      <c r="S84" s="48">
        <v>1</v>
      </c>
      <c r="T84" s="53">
        <v>170.89</v>
      </c>
      <c r="U84" s="54">
        <v>0.00726744186046512</v>
      </c>
    </row>
    <row r="85" customHeight="1" spans="1:21">
      <c r="A85" s="51"/>
      <c r="B85" s="51"/>
      <c r="C85" s="47" t="s">
        <v>77</v>
      </c>
      <c r="D85" s="48">
        <v>27.75</v>
      </c>
      <c r="E85" s="48">
        <v>989</v>
      </c>
      <c r="F85" s="48">
        <v>75</v>
      </c>
      <c r="G85" s="49">
        <v>0.0758341759352882</v>
      </c>
      <c r="H85" s="50">
        <v>0.37</v>
      </c>
      <c r="I85" s="50">
        <v>28.0586450960566</v>
      </c>
      <c r="J85" s="48">
        <v>1</v>
      </c>
      <c r="K85" s="45">
        <v>0</v>
      </c>
      <c r="L85" s="48">
        <v>0</v>
      </c>
      <c r="M85" s="48">
        <v>0</v>
      </c>
      <c r="N85" s="48">
        <v>0</v>
      </c>
      <c r="O85" s="48">
        <v>1</v>
      </c>
      <c r="P85" s="50">
        <v>27.75</v>
      </c>
      <c r="Q85" s="48">
        <v>0</v>
      </c>
      <c r="R85" s="53" t="e">
        <v>#DIV/0!</v>
      </c>
      <c r="S85" s="48">
        <v>0</v>
      </c>
      <c r="T85" s="53" t="e">
        <v>#DIV/0!</v>
      </c>
      <c r="U85" s="54">
        <v>0</v>
      </c>
    </row>
    <row r="86" customHeight="1" spans="1:21">
      <c r="A86" s="51"/>
      <c r="B86" s="51"/>
      <c r="C86" s="47" t="s">
        <v>78</v>
      </c>
      <c r="D86" s="48">
        <v>70.66</v>
      </c>
      <c r="E86" s="48">
        <v>3657</v>
      </c>
      <c r="F86" s="48">
        <v>299</v>
      </c>
      <c r="G86" s="49">
        <v>0.0817610062893082</v>
      </c>
      <c r="H86" s="50">
        <v>0.236321070234114</v>
      </c>
      <c r="I86" s="50">
        <v>19.3218485097074</v>
      </c>
      <c r="J86" s="48">
        <v>2</v>
      </c>
      <c r="K86" s="45">
        <v>2</v>
      </c>
      <c r="L86" s="48">
        <v>3</v>
      </c>
      <c r="M86" s="48">
        <v>1</v>
      </c>
      <c r="N86" s="48">
        <v>0</v>
      </c>
      <c r="O86" s="48">
        <v>8</v>
      </c>
      <c r="P86" s="50">
        <v>8.8325</v>
      </c>
      <c r="Q86" s="48">
        <v>2</v>
      </c>
      <c r="R86" s="53">
        <v>35.33</v>
      </c>
      <c r="S86" s="48">
        <v>0</v>
      </c>
      <c r="T86" s="53" t="e">
        <v>#DIV/0!</v>
      </c>
      <c r="U86" s="54">
        <v>0.00668896321070234</v>
      </c>
    </row>
    <row r="87" customHeight="1" spans="1:21">
      <c r="A87" s="51"/>
      <c r="B87" s="47" t="s">
        <v>80</v>
      </c>
      <c r="C87" s="51"/>
      <c r="D87" s="48">
        <v>814.32</v>
      </c>
      <c r="E87" s="48">
        <v>35286</v>
      </c>
      <c r="F87" s="48">
        <v>2249</v>
      </c>
      <c r="G87" s="49">
        <v>0.0637363260216517</v>
      </c>
      <c r="H87" s="50">
        <v>0.362080924855491</v>
      </c>
      <c r="I87" s="50">
        <v>23.0777078728107</v>
      </c>
      <c r="J87" s="48">
        <v>11</v>
      </c>
      <c r="K87" s="45">
        <v>7</v>
      </c>
      <c r="L87" s="48">
        <v>9</v>
      </c>
      <c r="M87" s="48">
        <v>8</v>
      </c>
      <c r="N87" s="48">
        <v>1</v>
      </c>
      <c r="O87" s="48">
        <v>36</v>
      </c>
      <c r="P87" s="50">
        <v>22.62</v>
      </c>
      <c r="Q87" s="48">
        <v>24</v>
      </c>
      <c r="R87" s="53">
        <v>33.93</v>
      </c>
      <c r="S87" s="48">
        <v>4</v>
      </c>
      <c r="T87" s="53">
        <v>203.58</v>
      </c>
      <c r="U87" s="54">
        <v>0.0106714095153402</v>
      </c>
    </row>
    <row r="88" customHeight="1" spans="1:21">
      <c r="A88" s="47" t="s">
        <v>97</v>
      </c>
      <c r="B88" s="51"/>
      <c r="C88" s="51"/>
      <c r="D88" s="48">
        <v>814.32</v>
      </c>
      <c r="E88" s="48">
        <v>35286</v>
      </c>
      <c r="F88" s="48">
        <v>2249</v>
      </c>
      <c r="G88" s="49">
        <v>0.0637363260216517</v>
      </c>
      <c r="H88" s="50">
        <v>0.362080924855491</v>
      </c>
      <c r="I88" s="50">
        <v>23.0777078728107</v>
      </c>
      <c r="J88" s="48">
        <v>11</v>
      </c>
      <c r="K88" s="45">
        <v>7</v>
      </c>
      <c r="L88" s="48">
        <v>9</v>
      </c>
      <c r="M88" s="48">
        <v>8</v>
      </c>
      <c r="N88" s="48">
        <v>1</v>
      </c>
      <c r="O88" s="48">
        <v>36</v>
      </c>
      <c r="P88" s="50">
        <v>22.62</v>
      </c>
      <c r="Q88" s="48">
        <v>24</v>
      </c>
      <c r="R88" s="53">
        <v>33.93</v>
      </c>
      <c r="S88" s="48">
        <v>4</v>
      </c>
      <c r="T88" s="53">
        <v>203.58</v>
      </c>
      <c r="U88" s="54">
        <v>0.0106714095153402</v>
      </c>
    </row>
    <row r="89" customHeight="1" spans="1:21">
      <c r="A89" s="47" t="s">
        <v>61</v>
      </c>
      <c r="B89" s="47" t="s">
        <v>74</v>
      </c>
      <c r="C89" s="47" t="s">
        <v>85</v>
      </c>
      <c r="D89" s="48">
        <v>95.01</v>
      </c>
      <c r="E89" s="48">
        <v>1900</v>
      </c>
      <c r="F89" s="48">
        <v>84</v>
      </c>
      <c r="G89" s="49">
        <v>0.0442105263157895</v>
      </c>
      <c r="H89" s="50">
        <v>1.13107142857143</v>
      </c>
      <c r="I89" s="50">
        <v>50.0052631578947</v>
      </c>
      <c r="J89" s="48">
        <v>0</v>
      </c>
      <c r="K89" s="45">
        <v>0</v>
      </c>
      <c r="L89" s="48">
        <v>0</v>
      </c>
      <c r="M89" s="48">
        <v>1</v>
      </c>
      <c r="N89" s="48">
        <v>0</v>
      </c>
      <c r="O89" s="48">
        <v>1</v>
      </c>
      <c r="P89" s="50">
        <v>95.01</v>
      </c>
      <c r="Q89" s="48">
        <v>1</v>
      </c>
      <c r="R89" s="53">
        <v>95.01</v>
      </c>
      <c r="S89" s="48">
        <v>1</v>
      </c>
      <c r="T89" s="53">
        <v>95.01</v>
      </c>
      <c r="U89" s="54">
        <v>0.0119047619047619</v>
      </c>
    </row>
    <row r="90" customHeight="1" spans="1:21">
      <c r="A90" s="51"/>
      <c r="B90" s="51"/>
      <c r="C90" s="47" t="s">
        <v>86</v>
      </c>
      <c r="D90" s="48">
        <v>40.27</v>
      </c>
      <c r="E90" s="48">
        <v>2105</v>
      </c>
      <c r="F90" s="48">
        <v>129</v>
      </c>
      <c r="G90" s="49">
        <v>0.0612826603325416</v>
      </c>
      <c r="H90" s="50">
        <v>0.312170542635659</v>
      </c>
      <c r="I90" s="50">
        <v>19.1306413301663</v>
      </c>
      <c r="J90" s="48">
        <v>1</v>
      </c>
      <c r="K90" s="45">
        <v>0</v>
      </c>
      <c r="L90" s="48">
        <v>0</v>
      </c>
      <c r="M90" s="48">
        <v>1</v>
      </c>
      <c r="N90" s="48">
        <v>0</v>
      </c>
      <c r="O90" s="48">
        <v>2</v>
      </c>
      <c r="P90" s="50">
        <v>20.135</v>
      </c>
      <c r="Q90" s="48">
        <v>1</v>
      </c>
      <c r="R90" s="53">
        <v>40.27</v>
      </c>
      <c r="S90" s="48">
        <v>0</v>
      </c>
      <c r="T90" s="53" t="e">
        <v>#DIV/0!</v>
      </c>
      <c r="U90" s="54">
        <v>0.00775193798449612</v>
      </c>
    </row>
    <row r="91" customHeight="1" spans="1:21">
      <c r="A91" s="51"/>
      <c r="B91" s="51"/>
      <c r="C91" s="47" t="s">
        <v>87</v>
      </c>
      <c r="D91" s="48">
        <v>101.45</v>
      </c>
      <c r="E91" s="48">
        <v>2923</v>
      </c>
      <c r="F91" s="48">
        <v>205</v>
      </c>
      <c r="G91" s="49">
        <v>0.0701334245638043</v>
      </c>
      <c r="H91" s="50">
        <v>0.494878048780488</v>
      </c>
      <c r="I91" s="50">
        <v>34.707492302429</v>
      </c>
      <c r="J91" s="48">
        <v>2</v>
      </c>
      <c r="K91" s="45">
        <v>0</v>
      </c>
      <c r="L91" s="48">
        <v>0</v>
      </c>
      <c r="M91" s="48">
        <v>0</v>
      </c>
      <c r="N91" s="48">
        <v>0</v>
      </c>
      <c r="O91" s="48">
        <v>2</v>
      </c>
      <c r="P91" s="50">
        <v>50.725</v>
      </c>
      <c r="Q91" s="48">
        <v>6</v>
      </c>
      <c r="R91" s="53">
        <v>16.9083333333333</v>
      </c>
      <c r="S91" s="48">
        <v>2</v>
      </c>
      <c r="T91" s="53">
        <v>50.725</v>
      </c>
      <c r="U91" s="54">
        <v>0.0292682926829268</v>
      </c>
    </row>
    <row r="92" customHeight="1" spans="1:21">
      <c r="A92" s="51"/>
      <c r="B92" s="51"/>
      <c r="C92" s="47" t="s">
        <v>88</v>
      </c>
      <c r="D92" s="48">
        <v>17.23</v>
      </c>
      <c r="E92" s="48">
        <v>473</v>
      </c>
      <c r="F92" s="48">
        <v>33</v>
      </c>
      <c r="G92" s="49">
        <v>0.0697674418604651</v>
      </c>
      <c r="H92" s="50">
        <v>0.522121212121212</v>
      </c>
      <c r="I92" s="50">
        <v>36.4270613107822</v>
      </c>
      <c r="J92" s="48">
        <v>0</v>
      </c>
      <c r="K92" s="45">
        <v>0</v>
      </c>
      <c r="L92" s="48">
        <v>0</v>
      </c>
      <c r="M92" s="48">
        <v>0</v>
      </c>
      <c r="N92" s="48">
        <v>0</v>
      </c>
      <c r="O92" s="48">
        <v>0</v>
      </c>
      <c r="P92" s="50" t="e">
        <v>#DIV/0!</v>
      </c>
      <c r="Q92" s="48">
        <v>0</v>
      </c>
      <c r="R92" s="53" t="e">
        <v>#DIV/0!</v>
      </c>
      <c r="S92" s="48">
        <v>0</v>
      </c>
      <c r="T92" s="53" t="e">
        <v>#DIV/0!</v>
      </c>
      <c r="U92" s="54">
        <v>0</v>
      </c>
    </row>
    <row r="93" customHeight="1" spans="1:21">
      <c r="A93" s="51"/>
      <c r="B93" s="51"/>
      <c r="C93" s="47" t="s">
        <v>82</v>
      </c>
      <c r="D93" s="48">
        <v>10.34</v>
      </c>
      <c r="E93" s="48">
        <v>311</v>
      </c>
      <c r="F93" s="48">
        <v>27</v>
      </c>
      <c r="G93" s="49">
        <v>0.0868167202572347</v>
      </c>
      <c r="H93" s="50">
        <v>0.382962962962963</v>
      </c>
      <c r="I93" s="50">
        <v>33.2475884244373</v>
      </c>
      <c r="J93" s="48">
        <v>0</v>
      </c>
      <c r="K93" s="45">
        <v>0</v>
      </c>
      <c r="L93" s="48">
        <v>1</v>
      </c>
      <c r="M93" s="48">
        <v>0</v>
      </c>
      <c r="N93" s="48">
        <v>0</v>
      </c>
      <c r="O93" s="48">
        <v>1</v>
      </c>
      <c r="P93" s="50">
        <v>10.34</v>
      </c>
      <c r="Q93" s="48">
        <v>0</v>
      </c>
      <c r="R93" s="53" t="e">
        <v>#DIV/0!</v>
      </c>
      <c r="S93" s="48">
        <v>0</v>
      </c>
      <c r="T93" s="53" t="e">
        <v>#DIV/0!</v>
      </c>
      <c r="U93" s="54">
        <v>0</v>
      </c>
    </row>
    <row r="94" customHeight="1" spans="1:21">
      <c r="A94" s="51"/>
      <c r="B94" s="51"/>
      <c r="C94" s="47" t="s">
        <v>89</v>
      </c>
      <c r="D94" s="48">
        <v>13.43</v>
      </c>
      <c r="E94" s="48">
        <v>558</v>
      </c>
      <c r="F94" s="48">
        <v>37</v>
      </c>
      <c r="G94" s="49">
        <v>0.0663082437275986</v>
      </c>
      <c r="H94" s="50">
        <v>0.362972972972973</v>
      </c>
      <c r="I94" s="50">
        <v>24.0681003584229</v>
      </c>
      <c r="J94" s="48">
        <v>0</v>
      </c>
      <c r="K94" s="45">
        <v>0</v>
      </c>
      <c r="L94" s="48">
        <v>0</v>
      </c>
      <c r="M94" s="48">
        <v>0</v>
      </c>
      <c r="N94" s="48">
        <v>0</v>
      </c>
      <c r="O94" s="48">
        <v>0</v>
      </c>
      <c r="P94" s="50" t="e">
        <v>#DIV/0!</v>
      </c>
      <c r="Q94" s="48">
        <v>0</v>
      </c>
      <c r="R94" s="53" t="e">
        <v>#DIV/0!</v>
      </c>
      <c r="S94" s="48">
        <v>0</v>
      </c>
      <c r="T94" s="53" t="e">
        <v>#DIV/0!</v>
      </c>
      <c r="U94" s="54">
        <v>0</v>
      </c>
    </row>
    <row r="95" customHeight="1" spans="1:21">
      <c r="A95" s="51"/>
      <c r="B95" s="51"/>
      <c r="C95" s="47" t="s">
        <v>90</v>
      </c>
      <c r="D95" s="48">
        <v>7.62</v>
      </c>
      <c r="E95" s="48">
        <v>316</v>
      </c>
      <c r="F95" s="48">
        <v>23</v>
      </c>
      <c r="G95" s="49">
        <v>0.0727848101265823</v>
      </c>
      <c r="H95" s="50">
        <v>0.331304347826087</v>
      </c>
      <c r="I95" s="50">
        <v>24.1139240506329</v>
      </c>
      <c r="J95" s="48">
        <v>0</v>
      </c>
      <c r="K95" s="45">
        <v>0</v>
      </c>
      <c r="L95" s="48">
        <v>0</v>
      </c>
      <c r="M95" s="48">
        <v>0</v>
      </c>
      <c r="N95" s="48">
        <v>0</v>
      </c>
      <c r="O95" s="48">
        <v>0</v>
      </c>
      <c r="P95" s="50" t="e">
        <v>#DIV/0!</v>
      </c>
      <c r="Q95" s="48">
        <v>0</v>
      </c>
      <c r="R95" s="53" t="e">
        <v>#DIV/0!</v>
      </c>
      <c r="S95" s="48">
        <v>0</v>
      </c>
      <c r="T95" s="53" t="e">
        <v>#DIV/0!</v>
      </c>
      <c r="U95" s="54">
        <v>0</v>
      </c>
    </row>
    <row r="96" customHeight="1" spans="1:21">
      <c r="A96" s="51"/>
      <c r="B96" s="51"/>
      <c r="C96" s="47" t="s">
        <v>91</v>
      </c>
      <c r="D96" s="48">
        <v>13.66</v>
      </c>
      <c r="E96" s="48">
        <v>274</v>
      </c>
      <c r="F96" s="48">
        <v>37</v>
      </c>
      <c r="G96" s="49">
        <v>0.135036496350365</v>
      </c>
      <c r="H96" s="50">
        <v>0.369189189189189</v>
      </c>
      <c r="I96" s="50">
        <v>49.8540145985401</v>
      </c>
      <c r="J96" s="48">
        <v>0</v>
      </c>
      <c r="K96" s="45">
        <v>0</v>
      </c>
      <c r="L96" s="48">
        <v>0</v>
      </c>
      <c r="M96" s="48">
        <v>0</v>
      </c>
      <c r="N96" s="48">
        <v>0</v>
      </c>
      <c r="O96" s="48">
        <v>0</v>
      </c>
      <c r="P96" s="50" t="e">
        <v>#DIV/0!</v>
      </c>
      <c r="Q96" s="48">
        <v>1</v>
      </c>
      <c r="R96" s="53">
        <v>13.66</v>
      </c>
      <c r="S96" s="48">
        <v>0</v>
      </c>
      <c r="T96" s="53" t="e">
        <v>#DIV/0!</v>
      </c>
      <c r="U96" s="54">
        <v>0.027027027027027</v>
      </c>
    </row>
    <row r="97" customHeight="1" spans="1:21">
      <c r="A97" s="51"/>
      <c r="B97" s="51"/>
      <c r="C97" s="47" t="s">
        <v>75</v>
      </c>
      <c r="D97" s="48">
        <v>30.11</v>
      </c>
      <c r="E97" s="48">
        <v>740</v>
      </c>
      <c r="F97" s="48">
        <v>67</v>
      </c>
      <c r="G97" s="49">
        <v>0.0905405405405406</v>
      </c>
      <c r="H97" s="50">
        <v>0.449402985074627</v>
      </c>
      <c r="I97" s="50">
        <v>40.6891891891892</v>
      </c>
      <c r="J97" s="48">
        <v>1</v>
      </c>
      <c r="K97" s="45">
        <v>0</v>
      </c>
      <c r="L97" s="48">
        <v>0</v>
      </c>
      <c r="M97" s="48">
        <v>1</v>
      </c>
      <c r="N97" s="48">
        <v>0</v>
      </c>
      <c r="O97" s="48">
        <v>2</v>
      </c>
      <c r="P97" s="50">
        <v>15.055</v>
      </c>
      <c r="Q97" s="48">
        <v>1</v>
      </c>
      <c r="R97" s="53">
        <v>30.11</v>
      </c>
      <c r="S97" s="48">
        <v>1</v>
      </c>
      <c r="T97" s="53">
        <v>30.11</v>
      </c>
      <c r="U97" s="54">
        <v>0.0149253731343284</v>
      </c>
    </row>
    <row r="98" customHeight="1" spans="1:21">
      <c r="A98" s="51"/>
      <c r="B98" s="51"/>
      <c r="C98" s="47" t="s">
        <v>92</v>
      </c>
      <c r="D98" s="48">
        <v>60.36</v>
      </c>
      <c r="E98" s="48">
        <v>1455</v>
      </c>
      <c r="F98" s="48">
        <v>97</v>
      </c>
      <c r="G98" s="49">
        <v>0.0666666666666667</v>
      </c>
      <c r="H98" s="50">
        <v>0.622268041237113</v>
      </c>
      <c r="I98" s="50">
        <v>41.4845360824742</v>
      </c>
      <c r="J98" s="48">
        <v>2</v>
      </c>
      <c r="K98" s="45">
        <v>2</v>
      </c>
      <c r="L98" s="48">
        <v>2</v>
      </c>
      <c r="M98" s="48">
        <v>2</v>
      </c>
      <c r="N98" s="48">
        <v>1</v>
      </c>
      <c r="O98" s="48">
        <v>9</v>
      </c>
      <c r="P98" s="50">
        <v>6.70666666666667</v>
      </c>
      <c r="Q98" s="48">
        <v>1</v>
      </c>
      <c r="R98" s="53">
        <v>60.36</v>
      </c>
      <c r="S98" s="48">
        <v>1</v>
      </c>
      <c r="T98" s="53">
        <v>60.36</v>
      </c>
      <c r="U98" s="54">
        <v>0.0103092783505155</v>
      </c>
    </row>
    <row r="99" customHeight="1" spans="1:21">
      <c r="A99" s="51"/>
      <c r="B99" s="51"/>
      <c r="C99" s="47" t="s">
        <v>93</v>
      </c>
      <c r="D99" s="48">
        <v>69.05</v>
      </c>
      <c r="E99" s="48">
        <v>1565</v>
      </c>
      <c r="F99" s="48">
        <v>133</v>
      </c>
      <c r="G99" s="49">
        <v>0.0849840255591054</v>
      </c>
      <c r="H99" s="50">
        <v>0.519172932330827</v>
      </c>
      <c r="I99" s="50">
        <v>44.1214057507987</v>
      </c>
      <c r="J99" s="48">
        <v>0</v>
      </c>
      <c r="K99" s="45">
        <v>0</v>
      </c>
      <c r="L99" s="48">
        <v>0</v>
      </c>
      <c r="M99" s="48">
        <v>0</v>
      </c>
      <c r="N99" s="48">
        <v>0</v>
      </c>
      <c r="O99" s="48">
        <v>0</v>
      </c>
      <c r="P99" s="50" t="e">
        <v>#DIV/0!</v>
      </c>
      <c r="Q99" s="48">
        <v>3</v>
      </c>
      <c r="R99" s="53">
        <v>23.0166666666667</v>
      </c>
      <c r="S99" s="48">
        <v>0</v>
      </c>
      <c r="T99" s="53" t="e">
        <v>#DIV/0!</v>
      </c>
      <c r="U99" s="54">
        <v>0.0225563909774436</v>
      </c>
    </row>
    <row r="100" customHeight="1" spans="1:21">
      <c r="A100" s="51"/>
      <c r="B100" s="51"/>
      <c r="C100" s="47" t="s">
        <v>83</v>
      </c>
      <c r="D100" s="48">
        <v>48.12</v>
      </c>
      <c r="E100" s="48">
        <v>2154</v>
      </c>
      <c r="F100" s="48">
        <v>151</v>
      </c>
      <c r="G100" s="49">
        <v>0.0701021355617456</v>
      </c>
      <c r="H100" s="50">
        <v>0.318675496688742</v>
      </c>
      <c r="I100" s="50">
        <v>22.3398328690808</v>
      </c>
      <c r="J100" s="48">
        <v>0</v>
      </c>
      <c r="K100" s="45">
        <v>0</v>
      </c>
      <c r="L100" s="48">
        <v>0</v>
      </c>
      <c r="M100" s="48">
        <v>1</v>
      </c>
      <c r="N100" s="48">
        <v>0</v>
      </c>
      <c r="O100" s="48">
        <v>1</v>
      </c>
      <c r="P100" s="50">
        <v>48.12</v>
      </c>
      <c r="Q100" s="48">
        <v>2</v>
      </c>
      <c r="R100" s="53">
        <v>24.06</v>
      </c>
      <c r="S100" s="48">
        <v>1</v>
      </c>
      <c r="T100" s="53">
        <v>48.12</v>
      </c>
      <c r="U100" s="54">
        <v>0.0132450331125828</v>
      </c>
    </row>
    <row r="101" customHeight="1" spans="1:21">
      <c r="A101" s="51"/>
      <c r="B101" s="51"/>
      <c r="C101" s="47" t="s">
        <v>76</v>
      </c>
      <c r="D101" s="48">
        <v>179.21</v>
      </c>
      <c r="E101" s="48">
        <v>7318</v>
      </c>
      <c r="F101" s="48">
        <v>665</v>
      </c>
      <c r="G101" s="49">
        <v>0.0908718229024324</v>
      </c>
      <c r="H101" s="50">
        <v>0.269488721804511</v>
      </c>
      <c r="I101" s="50">
        <v>24.4889314020224</v>
      </c>
      <c r="J101" s="48">
        <v>5</v>
      </c>
      <c r="K101" s="45">
        <v>1</v>
      </c>
      <c r="L101" s="48">
        <v>0</v>
      </c>
      <c r="M101" s="48">
        <v>1</v>
      </c>
      <c r="N101" s="48">
        <v>1</v>
      </c>
      <c r="O101" s="48">
        <v>8</v>
      </c>
      <c r="P101" s="50">
        <v>22.40125</v>
      </c>
      <c r="Q101" s="48">
        <v>12</v>
      </c>
      <c r="R101" s="53">
        <v>14.9341666666667</v>
      </c>
      <c r="S101" s="48">
        <v>5</v>
      </c>
      <c r="T101" s="53">
        <v>35.842</v>
      </c>
      <c r="U101" s="54">
        <v>0.0180451127819549</v>
      </c>
    </row>
    <row r="102" customHeight="1" spans="1:21">
      <c r="A102" s="51"/>
      <c r="B102" s="51"/>
      <c r="C102" s="47" t="s">
        <v>77</v>
      </c>
      <c r="D102" s="48">
        <v>18.67</v>
      </c>
      <c r="E102" s="48">
        <v>497</v>
      </c>
      <c r="F102" s="48">
        <v>41</v>
      </c>
      <c r="G102" s="49">
        <v>0.0824949698189135</v>
      </c>
      <c r="H102" s="50">
        <v>0.455365853658537</v>
      </c>
      <c r="I102" s="50">
        <v>37.5653923541248</v>
      </c>
      <c r="J102" s="48">
        <v>3</v>
      </c>
      <c r="K102" s="45">
        <v>0</v>
      </c>
      <c r="L102" s="48">
        <v>0</v>
      </c>
      <c r="M102" s="48">
        <v>0</v>
      </c>
      <c r="N102" s="48">
        <v>0</v>
      </c>
      <c r="O102" s="48">
        <v>3</v>
      </c>
      <c r="P102" s="50">
        <v>6.22333333333333</v>
      </c>
      <c r="Q102" s="48">
        <v>1</v>
      </c>
      <c r="R102" s="53">
        <v>18.67</v>
      </c>
      <c r="S102" s="48">
        <v>0</v>
      </c>
      <c r="T102" s="53" t="e">
        <v>#DIV/0!</v>
      </c>
      <c r="U102" s="54">
        <v>0.024390243902439</v>
      </c>
    </row>
    <row r="103" customHeight="1" spans="1:21">
      <c r="A103" s="51"/>
      <c r="B103" s="51"/>
      <c r="C103" s="47" t="s">
        <v>78</v>
      </c>
      <c r="D103" s="48">
        <v>97.98</v>
      </c>
      <c r="E103" s="48">
        <v>4235</v>
      </c>
      <c r="F103" s="48">
        <v>368</v>
      </c>
      <c r="G103" s="49">
        <v>0.0868949232585596</v>
      </c>
      <c r="H103" s="50">
        <v>0.26625</v>
      </c>
      <c r="I103" s="50">
        <v>23.1357733175915</v>
      </c>
      <c r="J103" s="48">
        <v>1</v>
      </c>
      <c r="K103" s="45">
        <v>0</v>
      </c>
      <c r="L103" s="48">
        <v>2</v>
      </c>
      <c r="M103" s="48">
        <v>1</v>
      </c>
      <c r="N103" s="48">
        <v>2</v>
      </c>
      <c r="O103" s="48">
        <v>6</v>
      </c>
      <c r="P103" s="50">
        <v>16.33</v>
      </c>
      <c r="Q103" s="48">
        <v>1</v>
      </c>
      <c r="R103" s="53">
        <v>97.98</v>
      </c>
      <c r="S103" s="48">
        <v>0</v>
      </c>
      <c r="T103" s="53" t="e">
        <v>#DIV/0!</v>
      </c>
      <c r="U103" s="54">
        <v>0.00271739130434783</v>
      </c>
    </row>
    <row r="104" customHeight="1" spans="1:21">
      <c r="A104" s="51"/>
      <c r="B104" s="47" t="s">
        <v>80</v>
      </c>
      <c r="C104" s="51"/>
      <c r="D104" s="48">
        <v>802.51</v>
      </c>
      <c r="E104" s="48">
        <v>26824</v>
      </c>
      <c r="F104" s="48">
        <v>2097</v>
      </c>
      <c r="G104" s="49">
        <v>0.0781762600656129</v>
      </c>
      <c r="H104" s="50">
        <v>0.382694325226514</v>
      </c>
      <c r="I104" s="50">
        <v>29.9176110945422</v>
      </c>
      <c r="J104" s="48">
        <v>15</v>
      </c>
      <c r="K104" s="45">
        <v>3</v>
      </c>
      <c r="L104" s="48">
        <v>5</v>
      </c>
      <c r="M104" s="48">
        <v>8</v>
      </c>
      <c r="N104" s="48">
        <v>4</v>
      </c>
      <c r="O104" s="48">
        <v>35</v>
      </c>
      <c r="P104" s="50">
        <v>22.9288571428571</v>
      </c>
      <c r="Q104" s="48">
        <v>30</v>
      </c>
      <c r="R104" s="53">
        <v>26.7503333333333</v>
      </c>
      <c r="S104" s="48">
        <v>11</v>
      </c>
      <c r="T104" s="53">
        <v>72.9554545454545</v>
      </c>
      <c r="U104" s="54">
        <v>0.0143061516452074</v>
      </c>
    </row>
    <row r="105" customHeight="1" spans="1:21">
      <c r="A105" s="47" t="s">
        <v>98</v>
      </c>
      <c r="B105" s="51"/>
      <c r="C105" s="51"/>
      <c r="D105" s="48">
        <v>802.51</v>
      </c>
      <c r="E105" s="48">
        <v>26824</v>
      </c>
      <c r="F105" s="48">
        <v>2097</v>
      </c>
      <c r="G105" s="49">
        <v>0.0781762600656129</v>
      </c>
      <c r="H105" s="50">
        <v>0.382694325226514</v>
      </c>
      <c r="I105" s="50">
        <v>29.9176110945422</v>
      </c>
      <c r="J105" s="48">
        <v>15</v>
      </c>
      <c r="K105" s="45">
        <v>3</v>
      </c>
      <c r="L105" s="48">
        <v>5</v>
      </c>
      <c r="M105" s="48">
        <v>8</v>
      </c>
      <c r="N105" s="48">
        <v>4</v>
      </c>
      <c r="O105" s="48">
        <v>35</v>
      </c>
      <c r="P105" s="50">
        <v>22.9288571428571</v>
      </c>
      <c r="Q105" s="48">
        <v>30</v>
      </c>
      <c r="R105" s="53">
        <v>26.7503333333333</v>
      </c>
      <c r="S105" s="48">
        <v>11</v>
      </c>
      <c r="T105" s="53">
        <v>72.9554545454545</v>
      </c>
      <c r="U105" s="54">
        <v>0.0143061516452074</v>
      </c>
    </row>
    <row r="106" customHeight="1" spans="1:21">
      <c r="A106" s="47" t="s">
        <v>60</v>
      </c>
      <c r="B106" s="47" t="s">
        <v>74</v>
      </c>
      <c r="C106" s="47" t="s">
        <v>85</v>
      </c>
      <c r="D106" s="48">
        <v>90.4</v>
      </c>
      <c r="E106" s="48">
        <v>1535</v>
      </c>
      <c r="F106" s="48">
        <v>73</v>
      </c>
      <c r="G106" s="49">
        <v>0.047557003257329</v>
      </c>
      <c r="H106" s="50">
        <v>1.23835616438356</v>
      </c>
      <c r="I106" s="50">
        <v>58.8925081433225</v>
      </c>
      <c r="J106" s="48">
        <v>1</v>
      </c>
      <c r="K106" s="45">
        <v>1</v>
      </c>
      <c r="L106" s="48">
        <v>0</v>
      </c>
      <c r="M106" s="48">
        <v>1</v>
      </c>
      <c r="N106" s="48">
        <v>1</v>
      </c>
      <c r="O106" s="48">
        <v>4</v>
      </c>
      <c r="P106" s="50">
        <v>22.6</v>
      </c>
      <c r="Q106" s="48">
        <v>7</v>
      </c>
      <c r="R106" s="53">
        <v>12.9142857142857</v>
      </c>
      <c r="S106" s="48">
        <v>3</v>
      </c>
      <c r="T106" s="53">
        <v>30.1333333333333</v>
      </c>
      <c r="U106" s="54">
        <v>0.0958904109589041</v>
      </c>
    </row>
    <row r="107" customHeight="1" spans="1:21">
      <c r="A107" s="51"/>
      <c r="B107" s="51"/>
      <c r="C107" s="47" t="s">
        <v>86</v>
      </c>
      <c r="D107" s="48">
        <v>36.21</v>
      </c>
      <c r="E107" s="48">
        <v>1563</v>
      </c>
      <c r="F107" s="48">
        <v>112</v>
      </c>
      <c r="G107" s="49">
        <v>0.071657069737684</v>
      </c>
      <c r="H107" s="50">
        <v>0.323303571428571</v>
      </c>
      <c r="I107" s="50">
        <v>23.1669865642994</v>
      </c>
      <c r="J107" s="48">
        <v>2</v>
      </c>
      <c r="K107" s="45">
        <v>0</v>
      </c>
      <c r="L107" s="48">
        <v>0</v>
      </c>
      <c r="M107" s="48">
        <v>1</v>
      </c>
      <c r="N107" s="48">
        <v>1</v>
      </c>
      <c r="O107" s="48">
        <v>4</v>
      </c>
      <c r="P107" s="50">
        <v>9.0525</v>
      </c>
      <c r="Q107" s="48">
        <v>1</v>
      </c>
      <c r="R107" s="53">
        <v>36.21</v>
      </c>
      <c r="S107" s="48">
        <v>0</v>
      </c>
      <c r="T107" s="53" t="e">
        <v>#DIV/0!</v>
      </c>
      <c r="U107" s="54">
        <v>0.00892857142857143</v>
      </c>
    </row>
    <row r="108" customHeight="1" spans="1:21">
      <c r="A108" s="51"/>
      <c r="B108" s="51"/>
      <c r="C108" s="47" t="s">
        <v>87</v>
      </c>
      <c r="D108" s="48">
        <v>81.23</v>
      </c>
      <c r="E108" s="48">
        <v>4186</v>
      </c>
      <c r="F108" s="48">
        <v>229</v>
      </c>
      <c r="G108" s="49">
        <v>0.0547061634018156</v>
      </c>
      <c r="H108" s="50">
        <v>0.35471615720524</v>
      </c>
      <c r="I108" s="50">
        <v>19.405160057334</v>
      </c>
      <c r="J108" s="48">
        <v>1</v>
      </c>
      <c r="K108" s="45">
        <v>3</v>
      </c>
      <c r="L108" s="48">
        <v>0</v>
      </c>
      <c r="M108" s="48">
        <v>0</v>
      </c>
      <c r="N108" s="48">
        <v>0</v>
      </c>
      <c r="O108" s="48">
        <v>4</v>
      </c>
      <c r="P108" s="50">
        <v>20.3075</v>
      </c>
      <c r="Q108" s="48">
        <v>1</v>
      </c>
      <c r="R108" s="53">
        <v>81.23</v>
      </c>
      <c r="S108" s="48">
        <v>1</v>
      </c>
      <c r="T108" s="53">
        <v>81.23</v>
      </c>
      <c r="U108" s="54">
        <v>0.00436681222707424</v>
      </c>
    </row>
    <row r="109" customHeight="1" spans="1:21">
      <c r="A109" s="51"/>
      <c r="B109" s="51"/>
      <c r="C109" s="47" t="s">
        <v>88</v>
      </c>
      <c r="D109" s="48">
        <v>17.89</v>
      </c>
      <c r="E109" s="48">
        <v>413</v>
      </c>
      <c r="F109" s="48">
        <v>27</v>
      </c>
      <c r="G109" s="49">
        <v>0.0653753026634383</v>
      </c>
      <c r="H109" s="50">
        <v>0.662592592592593</v>
      </c>
      <c r="I109" s="50">
        <v>43.317191283293</v>
      </c>
      <c r="J109" s="48">
        <v>0</v>
      </c>
      <c r="K109" s="45">
        <v>0</v>
      </c>
      <c r="L109" s="48">
        <v>0</v>
      </c>
      <c r="M109" s="48">
        <v>0</v>
      </c>
      <c r="N109" s="48">
        <v>0</v>
      </c>
      <c r="O109" s="48">
        <v>0</v>
      </c>
      <c r="P109" s="50" t="e">
        <v>#DIV/0!</v>
      </c>
      <c r="Q109" s="48">
        <v>0</v>
      </c>
      <c r="R109" s="53" t="e">
        <v>#DIV/0!</v>
      </c>
      <c r="S109" s="48">
        <v>0</v>
      </c>
      <c r="T109" s="53" t="e">
        <v>#DIV/0!</v>
      </c>
      <c r="U109" s="54">
        <v>0</v>
      </c>
    </row>
    <row r="110" customHeight="1" spans="1:21">
      <c r="A110" s="51"/>
      <c r="B110" s="51"/>
      <c r="C110" s="47" t="s">
        <v>82</v>
      </c>
      <c r="D110" s="48">
        <v>10.94</v>
      </c>
      <c r="E110" s="48">
        <v>380</v>
      </c>
      <c r="F110" s="48">
        <v>36</v>
      </c>
      <c r="G110" s="49">
        <v>0.0947368421052632</v>
      </c>
      <c r="H110" s="50">
        <v>0.303888888888889</v>
      </c>
      <c r="I110" s="50">
        <v>28.7894736842105</v>
      </c>
      <c r="J110" s="48">
        <v>0</v>
      </c>
      <c r="K110" s="45">
        <v>0</v>
      </c>
      <c r="L110" s="48">
        <v>0</v>
      </c>
      <c r="M110" s="48">
        <v>0</v>
      </c>
      <c r="N110" s="48">
        <v>0</v>
      </c>
      <c r="O110" s="48">
        <v>0</v>
      </c>
      <c r="P110" s="50" t="e">
        <v>#DIV/0!</v>
      </c>
      <c r="Q110" s="48">
        <v>0</v>
      </c>
      <c r="R110" s="53" t="e">
        <v>#DIV/0!</v>
      </c>
      <c r="S110" s="48">
        <v>0</v>
      </c>
      <c r="T110" s="53" t="e">
        <v>#DIV/0!</v>
      </c>
      <c r="U110" s="54">
        <v>0</v>
      </c>
    </row>
    <row r="111" customHeight="1" spans="1:21">
      <c r="A111" s="51"/>
      <c r="B111" s="51"/>
      <c r="C111" s="47" t="s">
        <v>89</v>
      </c>
      <c r="D111" s="48">
        <v>15</v>
      </c>
      <c r="E111" s="48">
        <v>600</v>
      </c>
      <c r="F111" s="48">
        <v>35</v>
      </c>
      <c r="G111" s="49">
        <v>0.0583333333333333</v>
      </c>
      <c r="H111" s="50">
        <v>0.428571428571429</v>
      </c>
      <c r="I111" s="50">
        <v>25</v>
      </c>
      <c r="J111" s="48">
        <v>1</v>
      </c>
      <c r="K111" s="45">
        <v>0</v>
      </c>
      <c r="L111" s="48">
        <v>0</v>
      </c>
      <c r="M111" s="48">
        <v>0</v>
      </c>
      <c r="N111" s="48">
        <v>0</v>
      </c>
      <c r="O111" s="48">
        <v>1</v>
      </c>
      <c r="P111" s="50">
        <v>15</v>
      </c>
      <c r="Q111" s="48">
        <v>1</v>
      </c>
      <c r="R111" s="53">
        <v>15</v>
      </c>
      <c r="S111" s="48">
        <v>0</v>
      </c>
      <c r="T111" s="53" t="e">
        <v>#DIV/0!</v>
      </c>
      <c r="U111" s="54">
        <v>0.0285714285714286</v>
      </c>
    </row>
    <row r="112" customHeight="1" spans="1:21">
      <c r="A112" s="51"/>
      <c r="B112" s="51"/>
      <c r="C112" s="47" t="s">
        <v>90</v>
      </c>
      <c r="D112" s="48">
        <v>6.67</v>
      </c>
      <c r="E112" s="48">
        <v>287</v>
      </c>
      <c r="F112" s="48">
        <v>20</v>
      </c>
      <c r="G112" s="49">
        <v>0.0696864111498258</v>
      </c>
      <c r="H112" s="50">
        <v>0.3335</v>
      </c>
      <c r="I112" s="50">
        <v>23.2404181184669</v>
      </c>
      <c r="J112" s="48">
        <v>0</v>
      </c>
      <c r="K112" s="45">
        <v>0</v>
      </c>
      <c r="L112" s="48">
        <v>0</v>
      </c>
      <c r="M112" s="48">
        <v>0</v>
      </c>
      <c r="N112" s="48">
        <v>0</v>
      </c>
      <c r="O112" s="48">
        <v>0</v>
      </c>
      <c r="P112" s="50" t="e">
        <v>#DIV/0!</v>
      </c>
      <c r="Q112" s="48">
        <v>0</v>
      </c>
      <c r="R112" s="53" t="e">
        <v>#DIV/0!</v>
      </c>
      <c r="S112" s="48">
        <v>0</v>
      </c>
      <c r="T112" s="53" t="e">
        <v>#DIV/0!</v>
      </c>
      <c r="U112" s="54">
        <v>0</v>
      </c>
    </row>
    <row r="113" customHeight="1" spans="1:21">
      <c r="A113" s="51"/>
      <c r="B113" s="51"/>
      <c r="C113" s="47" t="s">
        <v>91</v>
      </c>
      <c r="D113" s="48">
        <v>12.8</v>
      </c>
      <c r="E113" s="48">
        <v>223</v>
      </c>
      <c r="F113" s="48">
        <v>30</v>
      </c>
      <c r="G113" s="49">
        <v>0.134529147982063</v>
      </c>
      <c r="H113" s="50">
        <v>0.426666666666667</v>
      </c>
      <c r="I113" s="50">
        <v>57.3991031390135</v>
      </c>
      <c r="J113" s="48">
        <v>0</v>
      </c>
      <c r="K113" s="45">
        <v>0</v>
      </c>
      <c r="L113" s="48">
        <v>0</v>
      </c>
      <c r="M113" s="48">
        <v>0</v>
      </c>
      <c r="N113" s="48">
        <v>0</v>
      </c>
      <c r="O113" s="48">
        <v>0</v>
      </c>
      <c r="P113" s="50" t="e">
        <v>#DIV/0!</v>
      </c>
      <c r="Q113" s="48">
        <v>0</v>
      </c>
      <c r="R113" s="53" t="e">
        <v>#DIV/0!</v>
      </c>
      <c r="S113" s="48">
        <v>0</v>
      </c>
      <c r="T113" s="53" t="e">
        <v>#DIV/0!</v>
      </c>
      <c r="U113" s="54">
        <v>0</v>
      </c>
    </row>
    <row r="114" customHeight="1" spans="1:21">
      <c r="A114" s="51"/>
      <c r="B114" s="51"/>
      <c r="C114" s="47" t="s">
        <v>75</v>
      </c>
      <c r="D114" s="48">
        <v>23.12</v>
      </c>
      <c r="E114" s="48">
        <v>787</v>
      </c>
      <c r="F114" s="48">
        <v>54</v>
      </c>
      <c r="G114" s="49">
        <v>0.0686149936467599</v>
      </c>
      <c r="H114" s="50">
        <v>0.428148148148148</v>
      </c>
      <c r="I114" s="50">
        <v>29.3773824650572</v>
      </c>
      <c r="J114" s="48">
        <v>2</v>
      </c>
      <c r="K114" s="45">
        <v>0</v>
      </c>
      <c r="L114" s="48">
        <v>0</v>
      </c>
      <c r="M114" s="48">
        <v>0</v>
      </c>
      <c r="N114" s="48">
        <v>0</v>
      </c>
      <c r="O114" s="48">
        <v>2</v>
      </c>
      <c r="P114" s="50">
        <v>11.56</v>
      </c>
      <c r="Q114" s="48">
        <v>0</v>
      </c>
      <c r="R114" s="53" t="e">
        <v>#DIV/0!</v>
      </c>
      <c r="S114" s="48">
        <v>0</v>
      </c>
      <c r="T114" s="53" t="e">
        <v>#DIV/0!</v>
      </c>
      <c r="U114" s="54">
        <v>0</v>
      </c>
    </row>
    <row r="115" customHeight="1" spans="1:21">
      <c r="A115" s="51"/>
      <c r="B115" s="51"/>
      <c r="C115" s="47" t="s">
        <v>92</v>
      </c>
      <c r="D115" s="48">
        <v>62.45</v>
      </c>
      <c r="E115" s="48">
        <v>1425</v>
      </c>
      <c r="F115" s="48">
        <v>101</v>
      </c>
      <c r="G115" s="49">
        <v>0.0708771929824561</v>
      </c>
      <c r="H115" s="50">
        <v>0.618316831683168</v>
      </c>
      <c r="I115" s="50">
        <v>43.8245614035088</v>
      </c>
      <c r="J115" s="48">
        <v>1</v>
      </c>
      <c r="K115" s="45">
        <v>0</v>
      </c>
      <c r="L115" s="48">
        <v>1</v>
      </c>
      <c r="M115" s="48">
        <v>0</v>
      </c>
      <c r="N115" s="48">
        <v>0</v>
      </c>
      <c r="O115" s="48">
        <v>2</v>
      </c>
      <c r="P115" s="50">
        <v>31.225</v>
      </c>
      <c r="Q115" s="48">
        <v>0</v>
      </c>
      <c r="R115" s="53" t="e">
        <v>#DIV/0!</v>
      </c>
      <c r="S115" s="48">
        <v>0</v>
      </c>
      <c r="T115" s="53" t="e">
        <v>#DIV/0!</v>
      </c>
      <c r="U115" s="54">
        <v>0</v>
      </c>
    </row>
    <row r="116" customHeight="1" spans="1:21">
      <c r="A116" s="51"/>
      <c r="B116" s="51"/>
      <c r="C116" s="47" t="s">
        <v>93</v>
      </c>
      <c r="D116" s="48">
        <v>52.23</v>
      </c>
      <c r="E116" s="48">
        <v>1195</v>
      </c>
      <c r="F116" s="48">
        <v>109</v>
      </c>
      <c r="G116" s="49">
        <v>0.0912133891213389</v>
      </c>
      <c r="H116" s="50">
        <v>0.479174311926606</v>
      </c>
      <c r="I116" s="50">
        <v>43.7071129707113</v>
      </c>
      <c r="J116" s="48">
        <v>1</v>
      </c>
      <c r="K116" s="45">
        <v>1</v>
      </c>
      <c r="L116" s="48">
        <v>0</v>
      </c>
      <c r="M116" s="48">
        <v>1</v>
      </c>
      <c r="N116" s="48">
        <v>0</v>
      </c>
      <c r="O116" s="48">
        <v>3</v>
      </c>
      <c r="P116" s="50">
        <v>17.41</v>
      </c>
      <c r="Q116" s="48">
        <v>2</v>
      </c>
      <c r="R116" s="53">
        <v>26.115</v>
      </c>
      <c r="S116" s="48">
        <v>1</v>
      </c>
      <c r="T116" s="53">
        <v>52.23</v>
      </c>
      <c r="U116" s="54">
        <v>0.018348623853211</v>
      </c>
    </row>
    <row r="117" customHeight="1" spans="1:21">
      <c r="A117" s="51"/>
      <c r="B117" s="51"/>
      <c r="C117" s="47" t="s">
        <v>83</v>
      </c>
      <c r="D117" s="48">
        <v>65.74</v>
      </c>
      <c r="E117" s="48">
        <v>3487</v>
      </c>
      <c r="F117" s="48">
        <v>204</v>
      </c>
      <c r="G117" s="49">
        <v>0.0585030111843992</v>
      </c>
      <c r="H117" s="50">
        <v>0.322254901960784</v>
      </c>
      <c r="I117" s="50">
        <v>18.8528821336392</v>
      </c>
      <c r="J117" s="48">
        <v>0</v>
      </c>
      <c r="K117" s="45">
        <v>0</v>
      </c>
      <c r="L117" s="48">
        <v>0</v>
      </c>
      <c r="M117" s="48">
        <v>1</v>
      </c>
      <c r="N117" s="48">
        <v>0</v>
      </c>
      <c r="O117" s="48">
        <v>1</v>
      </c>
      <c r="P117" s="50">
        <v>65.74</v>
      </c>
      <c r="Q117" s="48">
        <v>3</v>
      </c>
      <c r="R117" s="53">
        <v>21.9133333333333</v>
      </c>
      <c r="S117" s="48">
        <v>2</v>
      </c>
      <c r="T117" s="53">
        <v>32.87</v>
      </c>
      <c r="U117" s="54">
        <v>0.0147058823529412</v>
      </c>
    </row>
    <row r="118" customHeight="1" spans="1:21">
      <c r="A118" s="51"/>
      <c r="B118" s="51"/>
      <c r="C118" s="47" t="s">
        <v>76</v>
      </c>
      <c r="D118" s="48">
        <v>168.9</v>
      </c>
      <c r="E118" s="48">
        <v>7870</v>
      </c>
      <c r="F118" s="48">
        <v>605</v>
      </c>
      <c r="G118" s="49">
        <v>0.0768742058449809</v>
      </c>
      <c r="H118" s="50">
        <v>0.279173553719008</v>
      </c>
      <c r="I118" s="50">
        <v>21.4612452350699</v>
      </c>
      <c r="J118" s="48">
        <v>5</v>
      </c>
      <c r="K118" s="45">
        <v>0</v>
      </c>
      <c r="L118" s="48">
        <v>2</v>
      </c>
      <c r="M118" s="48">
        <v>0</v>
      </c>
      <c r="N118" s="48">
        <v>0</v>
      </c>
      <c r="O118" s="48">
        <v>7</v>
      </c>
      <c r="P118" s="50">
        <v>24.1285714285714</v>
      </c>
      <c r="Q118" s="48">
        <v>12</v>
      </c>
      <c r="R118" s="53">
        <v>14.075</v>
      </c>
      <c r="S118" s="48">
        <v>1</v>
      </c>
      <c r="T118" s="53">
        <v>168.9</v>
      </c>
      <c r="U118" s="54">
        <v>0.0198347107438017</v>
      </c>
    </row>
    <row r="119" customHeight="1" spans="1:21">
      <c r="A119" s="51"/>
      <c r="B119" s="51"/>
      <c r="C119" s="47" t="s">
        <v>77</v>
      </c>
      <c r="D119" s="48">
        <v>32.61</v>
      </c>
      <c r="E119" s="48">
        <v>1168</v>
      </c>
      <c r="F119" s="48">
        <v>76</v>
      </c>
      <c r="G119" s="49">
        <v>0.0650684931506849</v>
      </c>
      <c r="H119" s="50">
        <v>0.429078947368421</v>
      </c>
      <c r="I119" s="50">
        <v>27.9195205479452</v>
      </c>
      <c r="J119" s="48">
        <v>3</v>
      </c>
      <c r="K119" s="45">
        <v>0</v>
      </c>
      <c r="L119" s="48">
        <v>0</v>
      </c>
      <c r="M119" s="48">
        <v>1</v>
      </c>
      <c r="N119" s="48">
        <v>0</v>
      </c>
      <c r="O119" s="48">
        <v>4</v>
      </c>
      <c r="P119" s="50">
        <v>8.1525</v>
      </c>
      <c r="Q119" s="48">
        <v>2</v>
      </c>
      <c r="R119" s="53">
        <v>16.305</v>
      </c>
      <c r="S119" s="48">
        <v>0</v>
      </c>
      <c r="T119" s="53" t="e">
        <v>#DIV/0!</v>
      </c>
      <c r="U119" s="54">
        <v>0.0263157894736842</v>
      </c>
    </row>
    <row r="120" customHeight="1" spans="1:21">
      <c r="A120" s="51"/>
      <c r="B120" s="51"/>
      <c r="C120" s="47" t="s">
        <v>78</v>
      </c>
      <c r="D120" s="48">
        <v>138.34</v>
      </c>
      <c r="E120" s="48">
        <v>6329</v>
      </c>
      <c r="F120" s="48">
        <v>482</v>
      </c>
      <c r="G120" s="49">
        <v>0.076157370832675</v>
      </c>
      <c r="H120" s="50">
        <v>0.28701244813278</v>
      </c>
      <c r="I120" s="50">
        <v>21.858113446042</v>
      </c>
      <c r="J120" s="48">
        <v>1</v>
      </c>
      <c r="K120" s="45">
        <v>0</v>
      </c>
      <c r="L120" s="48">
        <v>2</v>
      </c>
      <c r="M120" s="48">
        <v>5</v>
      </c>
      <c r="N120" s="48">
        <v>0</v>
      </c>
      <c r="O120" s="48">
        <v>8</v>
      </c>
      <c r="P120" s="50">
        <v>17.2925</v>
      </c>
      <c r="Q120" s="48">
        <v>1</v>
      </c>
      <c r="R120" s="53">
        <v>138.34</v>
      </c>
      <c r="S120" s="48">
        <v>0</v>
      </c>
      <c r="T120" s="53" t="e">
        <v>#DIV/0!</v>
      </c>
      <c r="U120" s="54">
        <v>0.0020746887966805</v>
      </c>
    </row>
    <row r="121" customHeight="1" spans="1:21">
      <c r="A121" s="51"/>
      <c r="B121" s="47" t="s">
        <v>80</v>
      </c>
      <c r="C121" s="51"/>
      <c r="D121" s="48">
        <v>814.53</v>
      </c>
      <c r="E121" s="48">
        <v>31448</v>
      </c>
      <c r="F121" s="48">
        <v>2193</v>
      </c>
      <c r="G121" s="49">
        <v>0.0697341643347749</v>
      </c>
      <c r="H121" s="50">
        <v>0.371422708618331</v>
      </c>
      <c r="I121" s="50">
        <v>25.9008522004579</v>
      </c>
      <c r="J121" s="48">
        <v>18</v>
      </c>
      <c r="K121" s="45">
        <v>5</v>
      </c>
      <c r="L121" s="48">
        <v>5</v>
      </c>
      <c r="M121" s="48">
        <v>10</v>
      </c>
      <c r="N121" s="48">
        <v>2</v>
      </c>
      <c r="O121" s="48">
        <v>40</v>
      </c>
      <c r="P121" s="50">
        <v>20.36325</v>
      </c>
      <c r="Q121" s="48">
        <v>30</v>
      </c>
      <c r="R121" s="53">
        <v>27.151</v>
      </c>
      <c r="S121" s="48">
        <v>8</v>
      </c>
      <c r="T121" s="53">
        <v>101.81625</v>
      </c>
      <c r="U121" s="54">
        <v>0.0136798905608755</v>
      </c>
    </row>
    <row r="122" customHeight="1" spans="1:21">
      <c r="A122" s="47" t="s">
        <v>99</v>
      </c>
      <c r="B122" s="51"/>
      <c r="C122" s="51"/>
      <c r="D122" s="48">
        <v>814.53</v>
      </c>
      <c r="E122" s="48">
        <v>31448</v>
      </c>
      <c r="F122" s="48">
        <v>2193</v>
      </c>
      <c r="G122" s="49">
        <v>0.0697341643347749</v>
      </c>
      <c r="H122" s="50">
        <v>0.371422708618331</v>
      </c>
      <c r="I122" s="50">
        <v>25.9008522004579</v>
      </c>
      <c r="J122" s="48">
        <v>18</v>
      </c>
      <c r="K122" s="45">
        <v>5</v>
      </c>
      <c r="L122" s="48">
        <v>5</v>
      </c>
      <c r="M122" s="48">
        <v>10</v>
      </c>
      <c r="N122" s="48">
        <v>2</v>
      </c>
      <c r="O122" s="48">
        <v>40</v>
      </c>
      <c r="P122" s="50">
        <v>20.36325</v>
      </c>
      <c r="Q122" s="48">
        <v>30</v>
      </c>
      <c r="R122" s="53">
        <v>27.151</v>
      </c>
      <c r="S122" s="48">
        <v>8</v>
      </c>
      <c r="T122" s="53">
        <v>101.81625</v>
      </c>
      <c r="U122" s="54">
        <v>0.0136798905608755</v>
      </c>
    </row>
    <row r="123" customHeight="1" spans="1:21">
      <c r="A123" s="47" t="s">
        <v>59</v>
      </c>
      <c r="B123" s="47" t="s">
        <v>74</v>
      </c>
      <c r="C123" s="47" t="s">
        <v>85</v>
      </c>
      <c r="D123" s="48">
        <v>93.77</v>
      </c>
      <c r="E123" s="48">
        <v>1535</v>
      </c>
      <c r="F123" s="48">
        <v>78</v>
      </c>
      <c r="G123" s="49">
        <v>0.050814332247557</v>
      </c>
      <c r="H123" s="50">
        <v>1.20217948717949</v>
      </c>
      <c r="I123" s="50">
        <v>61.0879478827362</v>
      </c>
      <c r="J123" s="48">
        <v>0</v>
      </c>
      <c r="K123" s="45">
        <v>0</v>
      </c>
      <c r="L123" s="48">
        <v>0</v>
      </c>
      <c r="M123" s="48">
        <v>0</v>
      </c>
      <c r="N123" s="48">
        <v>0</v>
      </c>
      <c r="O123" s="48">
        <v>0</v>
      </c>
      <c r="P123" s="50" t="e">
        <v>#DIV/0!</v>
      </c>
      <c r="Q123" s="48">
        <v>4</v>
      </c>
      <c r="R123" s="53">
        <v>23.4425</v>
      </c>
      <c r="S123" s="48">
        <v>4</v>
      </c>
      <c r="T123" s="53">
        <v>23.4425</v>
      </c>
      <c r="U123" s="54">
        <v>0.0512820512820513</v>
      </c>
    </row>
    <row r="124" customHeight="1" spans="1:21">
      <c r="A124" s="51"/>
      <c r="B124" s="51"/>
      <c r="C124" s="47" t="s">
        <v>86</v>
      </c>
      <c r="D124" s="48">
        <v>42.79</v>
      </c>
      <c r="E124" s="48">
        <v>1951</v>
      </c>
      <c r="F124" s="48">
        <v>134</v>
      </c>
      <c r="G124" s="49">
        <v>0.0686827268067658</v>
      </c>
      <c r="H124" s="50">
        <v>0.319328358208955</v>
      </c>
      <c r="I124" s="50">
        <v>21.9323423885187</v>
      </c>
      <c r="J124" s="48">
        <v>0</v>
      </c>
      <c r="K124" s="45">
        <v>0</v>
      </c>
      <c r="L124" s="48">
        <v>2</v>
      </c>
      <c r="M124" s="48">
        <v>0</v>
      </c>
      <c r="N124" s="48">
        <v>2</v>
      </c>
      <c r="O124" s="48">
        <v>4</v>
      </c>
      <c r="P124" s="50">
        <v>10.6975</v>
      </c>
      <c r="Q124" s="48">
        <v>4</v>
      </c>
      <c r="R124" s="53">
        <v>10.6975</v>
      </c>
      <c r="S124" s="48">
        <v>2</v>
      </c>
      <c r="T124" s="53">
        <v>21.395</v>
      </c>
      <c r="U124" s="54">
        <v>0.0298507462686567</v>
      </c>
    </row>
    <row r="125" customHeight="1" spans="1:21">
      <c r="A125" s="51"/>
      <c r="B125" s="51"/>
      <c r="C125" s="47" t="s">
        <v>87</v>
      </c>
      <c r="D125" s="48">
        <v>93.38</v>
      </c>
      <c r="E125" s="48">
        <v>3254</v>
      </c>
      <c r="F125" s="48">
        <v>201</v>
      </c>
      <c r="G125" s="49">
        <v>0.0617701290719115</v>
      </c>
      <c r="H125" s="50">
        <v>0.464577114427861</v>
      </c>
      <c r="I125" s="50">
        <v>28.6969883220652</v>
      </c>
      <c r="J125" s="48">
        <v>4</v>
      </c>
      <c r="K125" s="45">
        <v>2</v>
      </c>
      <c r="L125" s="48">
        <v>1</v>
      </c>
      <c r="M125" s="48">
        <v>0</v>
      </c>
      <c r="N125" s="48">
        <v>1</v>
      </c>
      <c r="O125" s="48">
        <v>8</v>
      </c>
      <c r="P125" s="50">
        <v>11.6725</v>
      </c>
      <c r="Q125" s="48">
        <v>5</v>
      </c>
      <c r="R125" s="53">
        <v>18.676</v>
      </c>
      <c r="S125" s="48">
        <v>1</v>
      </c>
      <c r="T125" s="53">
        <v>93.38</v>
      </c>
      <c r="U125" s="54">
        <v>0.0248756218905473</v>
      </c>
    </row>
    <row r="126" customHeight="1" spans="1:21">
      <c r="A126" s="51"/>
      <c r="B126" s="51"/>
      <c r="C126" s="47" t="s">
        <v>88</v>
      </c>
      <c r="D126" s="48">
        <v>12.39</v>
      </c>
      <c r="E126" s="48">
        <v>480</v>
      </c>
      <c r="F126" s="48">
        <v>23</v>
      </c>
      <c r="G126" s="49">
        <v>0.0479166666666667</v>
      </c>
      <c r="H126" s="50">
        <v>0.538695652173913</v>
      </c>
      <c r="I126" s="50">
        <v>25.8125</v>
      </c>
      <c r="J126" s="48">
        <v>0</v>
      </c>
      <c r="K126" s="45">
        <v>0</v>
      </c>
      <c r="L126" s="48">
        <v>0</v>
      </c>
      <c r="M126" s="48">
        <v>0</v>
      </c>
      <c r="N126" s="48">
        <v>0</v>
      </c>
      <c r="O126" s="48">
        <v>0</v>
      </c>
      <c r="P126" s="50" t="e">
        <v>#DIV/0!</v>
      </c>
      <c r="Q126" s="48">
        <v>0</v>
      </c>
      <c r="R126" s="53" t="e">
        <v>#DIV/0!</v>
      </c>
      <c r="S126" s="48">
        <v>0</v>
      </c>
      <c r="T126" s="53" t="e">
        <v>#DIV/0!</v>
      </c>
      <c r="U126" s="54">
        <v>0</v>
      </c>
    </row>
    <row r="127" customHeight="1" spans="1:21">
      <c r="A127" s="51"/>
      <c r="B127" s="51"/>
      <c r="C127" s="47" t="s">
        <v>82</v>
      </c>
      <c r="D127" s="48">
        <v>13.43</v>
      </c>
      <c r="E127" s="48">
        <v>441</v>
      </c>
      <c r="F127" s="48">
        <v>39</v>
      </c>
      <c r="G127" s="49">
        <v>0.0884353741496599</v>
      </c>
      <c r="H127" s="50">
        <v>0.344358974358974</v>
      </c>
      <c r="I127" s="50">
        <v>30.453514739229</v>
      </c>
      <c r="J127" s="48">
        <v>0</v>
      </c>
      <c r="K127" s="45">
        <v>0</v>
      </c>
      <c r="L127" s="48">
        <v>0</v>
      </c>
      <c r="M127" s="48">
        <v>0</v>
      </c>
      <c r="N127" s="48">
        <v>0</v>
      </c>
      <c r="O127" s="48">
        <v>0</v>
      </c>
      <c r="P127" s="50" t="e">
        <v>#DIV/0!</v>
      </c>
      <c r="Q127" s="48">
        <v>0</v>
      </c>
      <c r="R127" s="53" t="e">
        <v>#DIV/0!</v>
      </c>
      <c r="S127" s="48">
        <v>0</v>
      </c>
      <c r="T127" s="53" t="e">
        <v>#DIV/0!</v>
      </c>
      <c r="U127" s="54">
        <v>0</v>
      </c>
    </row>
    <row r="128" customHeight="1" spans="1:21">
      <c r="A128" s="51"/>
      <c r="B128" s="51"/>
      <c r="C128" s="47" t="s">
        <v>89</v>
      </c>
      <c r="D128" s="48">
        <v>12.6</v>
      </c>
      <c r="E128" s="48">
        <v>723</v>
      </c>
      <c r="F128" s="48">
        <v>38</v>
      </c>
      <c r="G128" s="49">
        <v>0.0525587828492393</v>
      </c>
      <c r="H128" s="50">
        <v>0.331578947368421</v>
      </c>
      <c r="I128" s="50">
        <v>17.4273858921162</v>
      </c>
      <c r="J128" s="48">
        <v>1</v>
      </c>
      <c r="K128" s="45">
        <v>0</v>
      </c>
      <c r="L128" s="48">
        <v>0</v>
      </c>
      <c r="M128" s="48">
        <v>1</v>
      </c>
      <c r="N128" s="48">
        <v>0</v>
      </c>
      <c r="O128" s="48">
        <v>2</v>
      </c>
      <c r="P128" s="50">
        <v>6.3</v>
      </c>
      <c r="Q128" s="48">
        <v>0</v>
      </c>
      <c r="R128" s="53" t="e">
        <v>#DIV/0!</v>
      </c>
      <c r="S128" s="48">
        <v>0</v>
      </c>
      <c r="T128" s="53" t="e">
        <v>#DIV/0!</v>
      </c>
      <c r="U128" s="54">
        <v>0</v>
      </c>
    </row>
    <row r="129" customHeight="1" spans="1:21">
      <c r="A129" s="51"/>
      <c r="B129" s="51"/>
      <c r="C129" s="47" t="s">
        <v>90</v>
      </c>
      <c r="D129" s="48">
        <v>5.66</v>
      </c>
      <c r="E129" s="48">
        <v>287</v>
      </c>
      <c r="F129" s="48">
        <v>18</v>
      </c>
      <c r="G129" s="49">
        <v>0.0627177700348432</v>
      </c>
      <c r="H129" s="50">
        <v>0.314444444444445</v>
      </c>
      <c r="I129" s="50">
        <v>19.7212543554007</v>
      </c>
      <c r="J129" s="48">
        <v>0</v>
      </c>
      <c r="K129" s="45">
        <v>0</v>
      </c>
      <c r="L129" s="48">
        <v>0</v>
      </c>
      <c r="M129" s="48">
        <v>0</v>
      </c>
      <c r="N129" s="48">
        <v>0</v>
      </c>
      <c r="O129" s="48">
        <v>0</v>
      </c>
      <c r="P129" s="50" t="e">
        <v>#DIV/0!</v>
      </c>
      <c r="Q129" s="48">
        <v>0</v>
      </c>
      <c r="R129" s="53" t="e">
        <v>#DIV/0!</v>
      </c>
      <c r="S129" s="48">
        <v>0</v>
      </c>
      <c r="T129" s="53" t="e">
        <v>#DIV/0!</v>
      </c>
      <c r="U129" s="54">
        <v>0</v>
      </c>
    </row>
    <row r="130" customHeight="1" spans="1:21">
      <c r="A130" s="51"/>
      <c r="B130" s="51"/>
      <c r="C130" s="47" t="s">
        <v>91</v>
      </c>
      <c r="D130" s="48">
        <v>9.02</v>
      </c>
      <c r="E130" s="48">
        <v>237</v>
      </c>
      <c r="F130" s="48">
        <v>22</v>
      </c>
      <c r="G130" s="49">
        <v>0.0928270042194093</v>
      </c>
      <c r="H130" s="50">
        <v>0.41</v>
      </c>
      <c r="I130" s="50">
        <v>38.0590717299578</v>
      </c>
      <c r="J130" s="48">
        <v>0</v>
      </c>
      <c r="K130" s="45">
        <v>0</v>
      </c>
      <c r="L130" s="48">
        <v>0</v>
      </c>
      <c r="M130" s="48">
        <v>0</v>
      </c>
      <c r="N130" s="48">
        <v>0</v>
      </c>
      <c r="O130" s="48">
        <v>0</v>
      </c>
      <c r="P130" s="50" t="e">
        <v>#DIV/0!</v>
      </c>
      <c r="Q130" s="48">
        <v>0</v>
      </c>
      <c r="R130" s="53" t="e">
        <v>#DIV/0!</v>
      </c>
      <c r="S130" s="48">
        <v>0</v>
      </c>
      <c r="T130" s="53" t="e">
        <v>#DIV/0!</v>
      </c>
      <c r="U130" s="54">
        <v>0</v>
      </c>
    </row>
    <row r="131" customHeight="1" spans="1:21">
      <c r="A131" s="51"/>
      <c r="B131" s="51"/>
      <c r="C131" s="47" t="s">
        <v>75</v>
      </c>
      <c r="D131" s="48">
        <v>28.66</v>
      </c>
      <c r="E131" s="48">
        <v>1420</v>
      </c>
      <c r="F131" s="48">
        <v>63</v>
      </c>
      <c r="G131" s="49">
        <v>0.0443661971830986</v>
      </c>
      <c r="H131" s="50">
        <v>0.454920634920635</v>
      </c>
      <c r="I131" s="50">
        <v>20.1830985915493</v>
      </c>
      <c r="J131" s="48">
        <v>2</v>
      </c>
      <c r="K131" s="45">
        <v>0</v>
      </c>
      <c r="L131" s="48">
        <v>0</v>
      </c>
      <c r="M131" s="48">
        <v>0</v>
      </c>
      <c r="N131" s="48">
        <v>0</v>
      </c>
      <c r="O131" s="48">
        <v>2</v>
      </c>
      <c r="P131" s="50">
        <v>14.33</v>
      </c>
      <c r="Q131" s="48">
        <v>0</v>
      </c>
      <c r="R131" s="53" t="e">
        <v>#DIV/0!</v>
      </c>
      <c r="S131" s="48">
        <v>0</v>
      </c>
      <c r="T131" s="53" t="e">
        <v>#DIV/0!</v>
      </c>
      <c r="U131" s="54">
        <v>0</v>
      </c>
    </row>
    <row r="132" customHeight="1" spans="1:21">
      <c r="A132" s="51"/>
      <c r="B132" s="51"/>
      <c r="C132" s="47" t="s">
        <v>92</v>
      </c>
      <c r="D132" s="48">
        <v>67.42</v>
      </c>
      <c r="E132" s="48">
        <v>1495</v>
      </c>
      <c r="F132" s="48">
        <v>113</v>
      </c>
      <c r="G132" s="49">
        <v>0.0755852842809365</v>
      </c>
      <c r="H132" s="50">
        <v>0.596637168141593</v>
      </c>
      <c r="I132" s="50">
        <v>45.0969899665552</v>
      </c>
      <c r="J132" s="48">
        <v>3</v>
      </c>
      <c r="K132" s="45">
        <v>0</v>
      </c>
      <c r="L132" s="48">
        <v>1</v>
      </c>
      <c r="M132" s="48">
        <v>1</v>
      </c>
      <c r="N132" s="48">
        <v>0</v>
      </c>
      <c r="O132" s="48">
        <v>5</v>
      </c>
      <c r="P132" s="50">
        <v>13.484</v>
      </c>
      <c r="Q132" s="48">
        <v>1</v>
      </c>
      <c r="R132" s="53">
        <v>67.42</v>
      </c>
      <c r="S132" s="48">
        <v>1</v>
      </c>
      <c r="T132" s="53">
        <v>67.42</v>
      </c>
      <c r="U132" s="54">
        <v>0.00884955752212389</v>
      </c>
    </row>
    <row r="133" customHeight="1" spans="1:21">
      <c r="A133" s="51"/>
      <c r="B133" s="51"/>
      <c r="C133" s="47" t="s">
        <v>93</v>
      </c>
      <c r="D133" s="48">
        <v>40.4</v>
      </c>
      <c r="E133" s="48">
        <v>1015</v>
      </c>
      <c r="F133" s="48">
        <v>76</v>
      </c>
      <c r="G133" s="49">
        <v>0.0748768472906404</v>
      </c>
      <c r="H133" s="50">
        <v>0.531578947368421</v>
      </c>
      <c r="I133" s="50">
        <v>39.8029556650246</v>
      </c>
      <c r="J133" s="48">
        <v>0</v>
      </c>
      <c r="K133" s="45">
        <v>0</v>
      </c>
      <c r="L133" s="48">
        <v>0</v>
      </c>
      <c r="M133" s="48">
        <v>0</v>
      </c>
      <c r="N133" s="48">
        <v>0</v>
      </c>
      <c r="O133" s="48">
        <v>0</v>
      </c>
      <c r="P133" s="50" t="e">
        <v>#DIV/0!</v>
      </c>
      <c r="Q133" s="48">
        <v>0</v>
      </c>
      <c r="R133" s="53" t="e">
        <v>#DIV/0!</v>
      </c>
      <c r="S133" s="48">
        <v>0</v>
      </c>
      <c r="T133" s="53" t="e">
        <v>#DIV/0!</v>
      </c>
      <c r="U133" s="54">
        <v>0</v>
      </c>
    </row>
    <row r="134" customHeight="1" spans="1:21">
      <c r="A134" s="51"/>
      <c r="B134" s="51"/>
      <c r="C134" s="47" t="s">
        <v>83</v>
      </c>
      <c r="D134" s="48">
        <v>52.76</v>
      </c>
      <c r="E134" s="48">
        <v>2450</v>
      </c>
      <c r="F134" s="48">
        <v>169</v>
      </c>
      <c r="G134" s="49">
        <v>0.0689795918367347</v>
      </c>
      <c r="H134" s="50">
        <v>0.312189349112426</v>
      </c>
      <c r="I134" s="50">
        <v>21.534693877551</v>
      </c>
      <c r="J134" s="48">
        <v>1</v>
      </c>
      <c r="K134" s="45">
        <v>0</v>
      </c>
      <c r="L134" s="48">
        <v>0</v>
      </c>
      <c r="M134" s="48">
        <v>0</v>
      </c>
      <c r="N134" s="48">
        <v>0</v>
      </c>
      <c r="O134" s="48">
        <v>1</v>
      </c>
      <c r="P134" s="50">
        <v>52.76</v>
      </c>
      <c r="Q134" s="48">
        <v>0</v>
      </c>
      <c r="R134" s="53" t="e">
        <v>#DIV/0!</v>
      </c>
      <c r="S134" s="48">
        <v>0</v>
      </c>
      <c r="T134" s="53" t="e">
        <v>#DIV/0!</v>
      </c>
      <c r="U134" s="54">
        <v>0</v>
      </c>
    </row>
    <row r="135" customHeight="1" spans="1:21">
      <c r="A135" s="51"/>
      <c r="B135" s="51"/>
      <c r="C135" s="47" t="s">
        <v>76</v>
      </c>
      <c r="D135" s="48">
        <v>191.97</v>
      </c>
      <c r="E135" s="48">
        <v>9370</v>
      </c>
      <c r="F135" s="48">
        <v>668</v>
      </c>
      <c r="G135" s="49">
        <v>0.0712913553895411</v>
      </c>
      <c r="H135" s="50">
        <v>0.287380239520958</v>
      </c>
      <c r="I135" s="50">
        <v>20.4877267876201</v>
      </c>
      <c r="J135" s="48">
        <v>5</v>
      </c>
      <c r="K135" s="45">
        <v>1</v>
      </c>
      <c r="L135" s="48">
        <v>0</v>
      </c>
      <c r="M135" s="48">
        <v>2</v>
      </c>
      <c r="N135" s="48">
        <v>0</v>
      </c>
      <c r="O135" s="48">
        <v>8</v>
      </c>
      <c r="P135" s="50">
        <v>23.99625</v>
      </c>
      <c r="Q135" s="48">
        <v>4</v>
      </c>
      <c r="R135" s="53">
        <v>47.9925</v>
      </c>
      <c r="S135" s="48">
        <v>0</v>
      </c>
      <c r="T135" s="53" t="e">
        <v>#DIV/0!</v>
      </c>
      <c r="U135" s="54">
        <v>0.00598802395209581</v>
      </c>
    </row>
    <row r="136" customHeight="1" spans="1:21">
      <c r="A136" s="51"/>
      <c r="B136" s="51"/>
      <c r="C136" s="47" t="s">
        <v>77</v>
      </c>
      <c r="D136" s="48">
        <v>36.85</v>
      </c>
      <c r="E136" s="48">
        <v>1171</v>
      </c>
      <c r="F136" s="48">
        <v>90</v>
      </c>
      <c r="G136" s="49">
        <v>0.0768573868488472</v>
      </c>
      <c r="H136" s="50">
        <v>0.409444444444444</v>
      </c>
      <c r="I136" s="50">
        <v>31.468830059778</v>
      </c>
      <c r="J136" s="48">
        <v>0</v>
      </c>
      <c r="K136" s="45">
        <v>0</v>
      </c>
      <c r="L136" s="48">
        <v>0</v>
      </c>
      <c r="M136" s="48">
        <v>0</v>
      </c>
      <c r="N136" s="48">
        <v>0</v>
      </c>
      <c r="O136" s="48">
        <v>0</v>
      </c>
      <c r="P136" s="50" t="e">
        <v>#DIV/0!</v>
      </c>
      <c r="Q136" s="48">
        <v>0</v>
      </c>
      <c r="R136" s="53" t="e">
        <v>#DIV/0!</v>
      </c>
      <c r="S136" s="48">
        <v>0</v>
      </c>
      <c r="T136" s="53" t="e">
        <v>#DIV/0!</v>
      </c>
      <c r="U136" s="54">
        <v>0</v>
      </c>
    </row>
    <row r="137" customHeight="1" spans="1:21">
      <c r="A137" s="51"/>
      <c r="B137" s="51"/>
      <c r="C137" s="47" t="s">
        <v>78</v>
      </c>
      <c r="D137" s="48">
        <v>110.43</v>
      </c>
      <c r="E137" s="48">
        <v>4647</v>
      </c>
      <c r="F137" s="48">
        <v>379</v>
      </c>
      <c r="G137" s="49">
        <v>0.0815579944049925</v>
      </c>
      <c r="H137" s="50">
        <v>0.291372031662269</v>
      </c>
      <c r="I137" s="50">
        <v>23.7637185280826</v>
      </c>
      <c r="J137" s="48">
        <v>2</v>
      </c>
      <c r="K137" s="45">
        <v>2</v>
      </c>
      <c r="L137" s="48">
        <v>2</v>
      </c>
      <c r="M137" s="48">
        <v>0</v>
      </c>
      <c r="N137" s="48">
        <v>0</v>
      </c>
      <c r="O137" s="48">
        <v>6</v>
      </c>
      <c r="P137" s="50">
        <v>18.405</v>
      </c>
      <c r="Q137" s="48">
        <v>3</v>
      </c>
      <c r="R137" s="53">
        <v>36.81</v>
      </c>
      <c r="S137" s="48">
        <v>1</v>
      </c>
      <c r="T137" s="53">
        <v>110.43</v>
      </c>
      <c r="U137" s="54">
        <v>0.0079155672823219</v>
      </c>
    </row>
    <row r="138" customHeight="1" spans="1:21">
      <c r="A138" s="51"/>
      <c r="B138" s="47" t="s">
        <v>80</v>
      </c>
      <c r="C138" s="51"/>
      <c r="D138" s="48">
        <v>811.53</v>
      </c>
      <c r="E138" s="48">
        <v>30476</v>
      </c>
      <c r="F138" s="48">
        <v>2111</v>
      </c>
      <c r="G138" s="49">
        <v>0.0692676204226276</v>
      </c>
      <c r="H138" s="50">
        <v>0.384429180483183</v>
      </c>
      <c r="I138" s="50">
        <v>26.628494553091</v>
      </c>
      <c r="J138" s="48">
        <v>18</v>
      </c>
      <c r="K138" s="45">
        <v>5</v>
      </c>
      <c r="L138" s="48">
        <v>6</v>
      </c>
      <c r="M138" s="48">
        <v>4</v>
      </c>
      <c r="N138" s="48">
        <v>3</v>
      </c>
      <c r="O138" s="48">
        <v>36</v>
      </c>
      <c r="P138" s="50">
        <v>22.5425</v>
      </c>
      <c r="Q138" s="48">
        <v>21</v>
      </c>
      <c r="R138" s="53">
        <v>38.6442857142857</v>
      </c>
      <c r="S138" s="48">
        <v>9</v>
      </c>
      <c r="T138" s="53">
        <v>90.17</v>
      </c>
      <c r="U138" s="54">
        <v>0.00994789199431549</v>
      </c>
    </row>
    <row r="139" customHeight="1" spans="1:21">
      <c r="A139" s="47" t="s">
        <v>100</v>
      </c>
      <c r="B139" s="51"/>
      <c r="C139" s="51"/>
      <c r="D139" s="48">
        <v>811.53</v>
      </c>
      <c r="E139" s="48">
        <v>30476</v>
      </c>
      <c r="F139" s="48">
        <v>2111</v>
      </c>
      <c r="G139" s="49">
        <v>0.0692676204226276</v>
      </c>
      <c r="H139" s="50">
        <v>0.384429180483183</v>
      </c>
      <c r="I139" s="50">
        <v>26.628494553091</v>
      </c>
      <c r="J139" s="48">
        <v>18</v>
      </c>
      <c r="K139" s="45">
        <v>5</v>
      </c>
      <c r="L139" s="48">
        <v>6</v>
      </c>
      <c r="M139" s="48">
        <v>4</v>
      </c>
      <c r="N139" s="48">
        <v>3</v>
      </c>
      <c r="O139" s="48">
        <v>36</v>
      </c>
      <c r="P139" s="50">
        <v>22.5425</v>
      </c>
      <c r="Q139" s="48">
        <v>21</v>
      </c>
      <c r="R139" s="53">
        <v>38.6442857142857</v>
      </c>
      <c r="S139" s="48">
        <v>9</v>
      </c>
      <c r="T139" s="53">
        <v>90.17</v>
      </c>
      <c r="U139" s="54">
        <v>0.00994789199431549</v>
      </c>
    </row>
    <row r="140" customHeight="1" spans="1:21">
      <c r="A140" s="47" t="s">
        <v>58</v>
      </c>
      <c r="B140" s="47" t="s">
        <v>74</v>
      </c>
      <c r="C140" s="47" t="s">
        <v>85</v>
      </c>
      <c r="D140" s="48">
        <v>92.32</v>
      </c>
      <c r="E140" s="48">
        <v>1261</v>
      </c>
      <c r="F140" s="48">
        <v>62</v>
      </c>
      <c r="G140" s="49">
        <v>0.049167327517843</v>
      </c>
      <c r="H140" s="50">
        <v>1.48903225806452</v>
      </c>
      <c r="I140" s="50">
        <v>73.2117367168914</v>
      </c>
      <c r="J140" s="48">
        <v>0</v>
      </c>
      <c r="K140" s="45">
        <v>0</v>
      </c>
      <c r="L140" s="48">
        <v>0</v>
      </c>
      <c r="M140" s="48">
        <v>1</v>
      </c>
      <c r="N140" s="48">
        <v>0</v>
      </c>
      <c r="O140" s="48">
        <v>1</v>
      </c>
      <c r="P140" s="50">
        <v>92.32</v>
      </c>
      <c r="Q140" s="48">
        <v>5</v>
      </c>
      <c r="R140" s="53">
        <v>18.464</v>
      </c>
      <c r="S140" s="48">
        <v>3</v>
      </c>
      <c r="T140" s="53">
        <v>30.7733333333333</v>
      </c>
      <c r="U140" s="54">
        <v>0.0806451612903226</v>
      </c>
    </row>
    <row r="141" customHeight="1" spans="1:21">
      <c r="A141" s="51"/>
      <c r="B141" s="51"/>
      <c r="C141" s="47" t="s">
        <v>86</v>
      </c>
      <c r="D141" s="48">
        <v>44.27</v>
      </c>
      <c r="E141" s="48">
        <v>1535</v>
      </c>
      <c r="F141" s="48">
        <v>142</v>
      </c>
      <c r="G141" s="49">
        <v>0.0925081433224756</v>
      </c>
      <c r="H141" s="50">
        <v>0.311760563380282</v>
      </c>
      <c r="I141" s="50">
        <v>28.8403908794788</v>
      </c>
      <c r="J141" s="48">
        <v>0</v>
      </c>
      <c r="K141" s="45">
        <v>1</v>
      </c>
      <c r="L141" s="48">
        <v>2</v>
      </c>
      <c r="M141" s="48">
        <v>0</v>
      </c>
      <c r="N141" s="48">
        <v>0</v>
      </c>
      <c r="O141" s="48">
        <v>3</v>
      </c>
      <c r="P141" s="50">
        <v>14.7566666666667</v>
      </c>
      <c r="Q141" s="48">
        <v>4</v>
      </c>
      <c r="R141" s="53">
        <v>11.0675</v>
      </c>
      <c r="S141" s="48">
        <v>2</v>
      </c>
      <c r="T141" s="53">
        <v>22.135</v>
      </c>
      <c r="U141" s="54">
        <v>0.028169014084507</v>
      </c>
    </row>
    <row r="142" customHeight="1" spans="1:21">
      <c r="A142" s="51"/>
      <c r="B142" s="51"/>
      <c r="C142" s="47" t="s">
        <v>87</v>
      </c>
      <c r="D142" s="48">
        <v>91.63</v>
      </c>
      <c r="E142" s="48">
        <v>3616</v>
      </c>
      <c r="F142" s="48">
        <v>226</v>
      </c>
      <c r="G142" s="49">
        <v>0.0625</v>
      </c>
      <c r="H142" s="50">
        <v>0.405442477876106</v>
      </c>
      <c r="I142" s="50">
        <v>25.3401548672566</v>
      </c>
      <c r="J142" s="48">
        <v>1</v>
      </c>
      <c r="K142" s="45">
        <v>2</v>
      </c>
      <c r="L142" s="48">
        <v>0</v>
      </c>
      <c r="M142" s="48">
        <v>0</v>
      </c>
      <c r="N142" s="48">
        <v>1</v>
      </c>
      <c r="O142" s="48">
        <v>4</v>
      </c>
      <c r="P142" s="50">
        <v>22.9075</v>
      </c>
      <c r="Q142" s="48">
        <v>2</v>
      </c>
      <c r="R142" s="53">
        <v>45.815</v>
      </c>
      <c r="S142" s="48">
        <v>0</v>
      </c>
      <c r="T142" s="53" t="e">
        <v>#DIV/0!</v>
      </c>
      <c r="U142" s="54">
        <v>0.00884955752212389</v>
      </c>
    </row>
    <row r="143" customHeight="1" spans="1:21">
      <c r="A143" s="51"/>
      <c r="B143" s="51"/>
      <c r="C143" s="47" t="s">
        <v>88</v>
      </c>
      <c r="D143" s="48">
        <v>17.7</v>
      </c>
      <c r="E143" s="48">
        <v>469</v>
      </c>
      <c r="F143" s="48">
        <v>32</v>
      </c>
      <c r="G143" s="49">
        <v>0.0682302771855011</v>
      </c>
      <c r="H143" s="50">
        <v>0.553125</v>
      </c>
      <c r="I143" s="50">
        <v>37.7398720682303</v>
      </c>
      <c r="J143" s="48">
        <v>0</v>
      </c>
      <c r="K143" s="45">
        <v>0</v>
      </c>
      <c r="L143" s="48">
        <v>0</v>
      </c>
      <c r="M143" s="48">
        <v>0</v>
      </c>
      <c r="N143" s="48">
        <v>0</v>
      </c>
      <c r="O143" s="48">
        <v>0</v>
      </c>
      <c r="P143" s="50" t="e">
        <v>#DIV/0!</v>
      </c>
      <c r="Q143" s="48">
        <v>0</v>
      </c>
      <c r="R143" s="53" t="e">
        <v>#DIV/0!</v>
      </c>
      <c r="S143" s="48">
        <v>0</v>
      </c>
      <c r="T143" s="53" t="e">
        <v>#DIV/0!</v>
      </c>
      <c r="U143" s="54">
        <v>0</v>
      </c>
    </row>
    <row r="144" customHeight="1" spans="1:21">
      <c r="A144" s="51"/>
      <c r="B144" s="51"/>
      <c r="C144" s="47" t="s">
        <v>82</v>
      </c>
      <c r="D144" s="48">
        <v>15.03</v>
      </c>
      <c r="E144" s="48">
        <v>401</v>
      </c>
      <c r="F144" s="48">
        <v>42</v>
      </c>
      <c r="G144" s="49">
        <v>0.104738154613466</v>
      </c>
      <c r="H144" s="50">
        <v>0.357857142857143</v>
      </c>
      <c r="I144" s="50">
        <v>37.4812967581047</v>
      </c>
      <c r="J144" s="48">
        <v>0</v>
      </c>
      <c r="K144" s="45">
        <v>0</v>
      </c>
      <c r="L144" s="48">
        <v>0</v>
      </c>
      <c r="M144" s="48">
        <v>0</v>
      </c>
      <c r="N144" s="48">
        <v>0</v>
      </c>
      <c r="O144" s="48">
        <v>0</v>
      </c>
      <c r="P144" s="50" t="e">
        <v>#DIV/0!</v>
      </c>
      <c r="Q144" s="48">
        <v>0</v>
      </c>
      <c r="R144" s="53" t="e">
        <v>#DIV/0!</v>
      </c>
      <c r="S144" s="48">
        <v>0</v>
      </c>
      <c r="T144" s="53" t="e">
        <v>#DIV/0!</v>
      </c>
      <c r="U144" s="54">
        <v>0</v>
      </c>
    </row>
    <row r="145" customHeight="1" spans="1:21">
      <c r="A145" s="51"/>
      <c r="B145" s="51"/>
      <c r="C145" s="47" t="s">
        <v>89</v>
      </c>
      <c r="D145" s="48">
        <v>15.2</v>
      </c>
      <c r="E145" s="48">
        <v>548</v>
      </c>
      <c r="F145" s="48">
        <v>44</v>
      </c>
      <c r="G145" s="49">
        <v>0.0802919708029197</v>
      </c>
      <c r="H145" s="50">
        <v>0.345454545454545</v>
      </c>
      <c r="I145" s="50">
        <v>27.7372262773723</v>
      </c>
      <c r="J145" s="48">
        <v>0</v>
      </c>
      <c r="K145" s="45">
        <v>0</v>
      </c>
      <c r="L145" s="48">
        <v>0</v>
      </c>
      <c r="M145" s="48">
        <v>0</v>
      </c>
      <c r="N145" s="48">
        <v>0</v>
      </c>
      <c r="O145" s="48">
        <v>0</v>
      </c>
      <c r="P145" s="50" t="e">
        <v>#DIV/0!</v>
      </c>
      <c r="Q145" s="48">
        <v>0</v>
      </c>
      <c r="R145" s="53" t="e">
        <v>#DIV/0!</v>
      </c>
      <c r="S145" s="48">
        <v>0</v>
      </c>
      <c r="T145" s="53" t="e">
        <v>#DIV/0!</v>
      </c>
      <c r="U145" s="54">
        <v>0</v>
      </c>
    </row>
    <row r="146" customHeight="1" spans="1:21">
      <c r="A146" s="51"/>
      <c r="B146" s="51"/>
      <c r="C146" s="47" t="s">
        <v>90</v>
      </c>
      <c r="D146" s="48">
        <v>6.79</v>
      </c>
      <c r="E146" s="48">
        <v>348</v>
      </c>
      <c r="F146" s="48">
        <v>20</v>
      </c>
      <c r="G146" s="49">
        <v>0.0574712643678161</v>
      </c>
      <c r="H146" s="50">
        <v>0.3395</v>
      </c>
      <c r="I146" s="50">
        <v>19.5114942528736</v>
      </c>
      <c r="J146" s="48">
        <v>0</v>
      </c>
      <c r="K146" s="45">
        <v>1</v>
      </c>
      <c r="L146" s="48">
        <v>0</v>
      </c>
      <c r="M146" s="48">
        <v>1</v>
      </c>
      <c r="N146" s="48">
        <v>0</v>
      </c>
      <c r="O146" s="48">
        <v>2</v>
      </c>
      <c r="P146" s="50">
        <v>3.395</v>
      </c>
      <c r="Q146" s="48">
        <v>0</v>
      </c>
      <c r="R146" s="53" t="e">
        <v>#DIV/0!</v>
      </c>
      <c r="S146" s="48">
        <v>0</v>
      </c>
      <c r="T146" s="53" t="e">
        <v>#DIV/0!</v>
      </c>
      <c r="U146" s="54">
        <v>0</v>
      </c>
    </row>
    <row r="147" customHeight="1" spans="1:21">
      <c r="A147" s="51"/>
      <c r="B147" s="51"/>
      <c r="C147" s="47" t="s">
        <v>91</v>
      </c>
      <c r="D147" s="48">
        <v>10.25</v>
      </c>
      <c r="E147" s="48">
        <v>228</v>
      </c>
      <c r="F147" s="48">
        <v>25</v>
      </c>
      <c r="G147" s="49">
        <v>0.109649122807018</v>
      </c>
      <c r="H147" s="50">
        <v>0.41</v>
      </c>
      <c r="I147" s="50">
        <v>44.9561403508772</v>
      </c>
      <c r="J147" s="48">
        <v>0</v>
      </c>
      <c r="K147" s="45">
        <v>0</v>
      </c>
      <c r="L147" s="48">
        <v>0</v>
      </c>
      <c r="M147" s="48">
        <v>0</v>
      </c>
      <c r="N147" s="48">
        <v>0</v>
      </c>
      <c r="O147" s="48">
        <v>0</v>
      </c>
      <c r="P147" s="50" t="e">
        <v>#DIV/0!</v>
      </c>
      <c r="Q147" s="48">
        <v>1</v>
      </c>
      <c r="R147" s="53">
        <v>10.25</v>
      </c>
      <c r="S147" s="48">
        <v>1</v>
      </c>
      <c r="T147" s="53">
        <v>10.25</v>
      </c>
      <c r="U147" s="54">
        <v>0.04</v>
      </c>
    </row>
    <row r="148" customHeight="1" spans="1:21">
      <c r="A148" s="51"/>
      <c r="B148" s="51"/>
      <c r="C148" s="47" t="s">
        <v>75</v>
      </c>
      <c r="D148" s="48">
        <v>27.39</v>
      </c>
      <c r="E148" s="48">
        <v>830</v>
      </c>
      <c r="F148" s="48">
        <v>64</v>
      </c>
      <c r="G148" s="49">
        <v>0.0771084337349398</v>
      </c>
      <c r="H148" s="50">
        <v>0.42796875</v>
      </c>
      <c r="I148" s="50">
        <v>33</v>
      </c>
      <c r="J148" s="48">
        <v>3</v>
      </c>
      <c r="K148" s="45">
        <v>0</v>
      </c>
      <c r="L148" s="48">
        <v>0</v>
      </c>
      <c r="M148" s="48">
        <v>0</v>
      </c>
      <c r="N148" s="48">
        <v>0</v>
      </c>
      <c r="O148" s="48">
        <v>3</v>
      </c>
      <c r="P148" s="50">
        <v>9.13</v>
      </c>
      <c r="Q148" s="48">
        <v>0</v>
      </c>
      <c r="R148" s="53" t="e">
        <v>#DIV/0!</v>
      </c>
      <c r="S148" s="48">
        <v>0</v>
      </c>
      <c r="T148" s="53" t="e">
        <v>#DIV/0!</v>
      </c>
      <c r="U148" s="54">
        <v>0</v>
      </c>
    </row>
    <row r="149" customHeight="1" spans="1:21">
      <c r="A149" s="51"/>
      <c r="B149" s="51"/>
      <c r="C149" s="47" t="s">
        <v>92</v>
      </c>
      <c r="D149" s="48">
        <v>53.04</v>
      </c>
      <c r="E149" s="48">
        <v>1022</v>
      </c>
      <c r="F149" s="48">
        <v>83</v>
      </c>
      <c r="G149" s="49">
        <v>0.0812133072407045</v>
      </c>
      <c r="H149" s="50">
        <v>0.639036144578313</v>
      </c>
      <c r="I149" s="50">
        <v>51.8982387475538</v>
      </c>
      <c r="J149" s="48">
        <v>3</v>
      </c>
      <c r="K149" s="45">
        <v>1</v>
      </c>
      <c r="L149" s="48">
        <v>0</v>
      </c>
      <c r="M149" s="48">
        <v>0</v>
      </c>
      <c r="N149" s="48">
        <v>0</v>
      </c>
      <c r="O149" s="48">
        <v>4</v>
      </c>
      <c r="P149" s="50">
        <v>13.26</v>
      </c>
      <c r="Q149" s="48">
        <v>2</v>
      </c>
      <c r="R149" s="53">
        <v>26.52</v>
      </c>
      <c r="S149" s="48">
        <v>0</v>
      </c>
      <c r="T149" s="53" t="e">
        <v>#DIV/0!</v>
      </c>
      <c r="U149" s="54">
        <v>0.0240963855421687</v>
      </c>
    </row>
    <row r="150" customHeight="1" spans="1:21">
      <c r="A150" s="51"/>
      <c r="B150" s="51"/>
      <c r="C150" s="47" t="s">
        <v>93</v>
      </c>
      <c r="D150" s="48">
        <v>56.69</v>
      </c>
      <c r="E150" s="48">
        <v>1443</v>
      </c>
      <c r="F150" s="48">
        <v>115</v>
      </c>
      <c r="G150" s="49">
        <v>0.0796950796950797</v>
      </c>
      <c r="H150" s="50">
        <v>0.49295652173913</v>
      </c>
      <c r="I150" s="50">
        <v>39.2862092862093</v>
      </c>
      <c r="J150" s="48">
        <v>0</v>
      </c>
      <c r="K150" s="45">
        <v>0</v>
      </c>
      <c r="L150" s="48">
        <v>0</v>
      </c>
      <c r="M150" s="48">
        <v>0</v>
      </c>
      <c r="N150" s="48">
        <v>0</v>
      </c>
      <c r="O150" s="48">
        <v>0</v>
      </c>
      <c r="P150" s="50" t="e">
        <v>#DIV/0!</v>
      </c>
      <c r="Q150" s="48">
        <v>4</v>
      </c>
      <c r="R150" s="53">
        <v>14.1725</v>
      </c>
      <c r="S150" s="48">
        <v>1</v>
      </c>
      <c r="T150" s="53">
        <v>56.69</v>
      </c>
      <c r="U150" s="54">
        <v>0.0347826086956522</v>
      </c>
    </row>
    <row r="151" customHeight="1" spans="1:21">
      <c r="A151" s="51"/>
      <c r="B151" s="51"/>
      <c r="C151" s="47" t="s">
        <v>83</v>
      </c>
      <c r="D151" s="48">
        <v>42.82</v>
      </c>
      <c r="E151" s="48">
        <v>2129</v>
      </c>
      <c r="F151" s="48">
        <v>131</v>
      </c>
      <c r="G151" s="49">
        <v>0.0615312353217473</v>
      </c>
      <c r="H151" s="50">
        <v>0.326870229007634</v>
      </c>
      <c r="I151" s="50">
        <v>20.1127289807421</v>
      </c>
      <c r="J151" s="48">
        <v>1</v>
      </c>
      <c r="K151" s="45">
        <v>0</v>
      </c>
      <c r="L151" s="48">
        <v>0</v>
      </c>
      <c r="M151" s="48">
        <v>0</v>
      </c>
      <c r="N151" s="48">
        <v>0</v>
      </c>
      <c r="O151" s="48">
        <v>1</v>
      </c>
      <c r="P151" s="50">
        <v>42.82</v>
      </c>
      <c r="Q151" s="48">
        <v>0</v>
      </c>
      <c r="R151" s="53" t="e">
        <v>#DIV/0!</v>
      </c>
      <c r="S151" s="48">
        <v>0</v>
      </c>
      <c r="T151" s="53" t="e">
        <v>#DIV/0!</v>
      </c>
      <c r="U151" s="54">
        <v>0</v>
      </c>
    </row>
    <row r="152" customHeight="1" spans="1:21">
      <c r="A152" s="51"/>
      <c r="B152" s="51"/>
      <c r="C152" s="47" t="s">
        <v>76</v>
      </c>
      <c r="D152" s="48">
        <v>180.59</v>
      </c>
      <c r="E152" s="48">
        <v>6880</v>
      </c>
      <c r="F152" s="48">
        <v>643</v>
      </c>
      <c r="G152" s="49">
        <v>0.0934593023255814</v>
      </c>
      <c r="H152" s="50">
        <v>0.280855365474339</v>
      </c>
      <c r="I152" s="50">
        <v>26.2485465116279</v>
      </c>
      <c r="J152" s="48">
        <v>3</v>
      </c>
      <c r="K152" s="45">
        <v>2</v>
      </c>
      <c r="L152" s="48">
        <v>1</v>
      </c>
      <c r="M152" s="48">
        <v>1</v>
      </c>
      <c r="N152" s="48">
        <v>0</v>
      </c>
      <c r="O152" s="48">
        <v>7</v>
      </c>
      <c r="P152" s="50">
        <v>25.7985714285714</v>
      </c>
      <c r="Q152" s="48">
        <v>10</v>
      </c>
      <c r="R152" s="53">
        <v>18.059</v>
      </c>
      <c r="S152" s="48">
        <v>3</v>
      </c>
      <c r="T152" s="53">
        <v>60.1966666666667</v>
      </c>
      <c r="U152" s="54">
        <v>0.015552099533437</v>
      </c>
    </row>
    <row r="153" customHeight="1" spans="1:21">
      <c r="A153" s="51"/>
      <c r="B153" s="51"/>
      <c r="C153" s="47" t="s">
        <v>77</v>
      </c>
      <c r="D153" s="48">
        <v>25.47</v>
      </c>
      <c r="E153" s="48">
        <v>954</v>
      </c>
      <c r="F153" s="48">
        <v>54</v>
      </c>
      <c r="G153" s="49">
        <v>0.0566037735849057</v>
      </c>
      <c r="H153" s="50">
        <v>0.471666666666667</v>
      </c>
      <c r="I153" s="50">
        <v>26.6981132075472</v>
      </c>
      <c r="J153" s="48">
        <v>1</v>
      </c>
      <c r="K153" s="45">
        <v>0</v>
      </c>
      <c r="L153" s="48">
        <v>0</v>
      </c>
      <c r="M153" s="48">
        <v>0</v>
      </c>
      <c r="N153" s="48">
        <v>0</v>
      </c>
      <c r="O153" s="48">
        <v>1</v>
      </c>
      <c r="P153" s="50">
        <v>25.47</v>
      </c>
      <c r="Q153" s="48">
        <v>0</v>
      </c>
      <c r="R153" s="53" t="e">
        <v>#DIV/0!</v>
      </c>
      <c r="S153" s="48">
        <v>0</v>
      </c>
      <c r="T153" s="53" t="e">
        <v>#DIV/0!</v>
      </c>
      <c r="U153" s="54">
        <v>0</v>
      </c>
    </row>
    <row r="154" customHeight="1" spans="1:21">
      <c r="A154" s="51"/>
      <c r="B154" s="51"/>
      <c r="C154" s="47" t="s">
        <v>78</v>
      </c>
      <c r="D154" s="48">
        <v>111.89</v>
      </c>
      <c r="E154" s="48">
        <v>4670</v>
      </c>
      <c r="F154" s="48">
        <v>379</v>
      </c>
      <c r="G154" s="49">
        <v>0.0811563169164882</v>
      </c>
      <c r="H154" s="50">
        <v>0.295224274406333</v>
      </c>
      <c r="I154" s="50">
        <v>23.9593147751606</v>
      </c>
      <c r="J154" s="48">
        <v>1</v>
      </c>
      <c r="K154" s="45">
        <v>0</v>
      </c>
      <c r="L154" s="48">
        <v>2</v>
      </c>
      <c r="M154" s="48">
        <v>2</v>
      </c>
      <c r="N154" s="48">
        <v>0</v>
      </c>
      <c r="O154" s="48">
        <v>5</v>
      </c>
      <c r="P154" s="50">
        <v>22.378</v>
      </c>
      <c r="Q154" s="48">
        <v>3</v>
      </c>
      <c r="R154" s="53">
        <v>37.2966666666667</v>
      </c>
      <c r="S154" s="48">
        <v>1</v>
      </c>
      <c r="T154" s="53">
        <v>111.89</v>
      </c>
      <c r="U154" s="54">
        <v>0.0079155672823219</v>
      </c>
    </row>
    <row r="155" customHeight="1" spans="1:21">
      <c r="A155" s="51"/>
      <c r="B155" s="47" t="s">
        <v>80</v>
      </c>
      <c r="C155" s="51"/>
      <c r="D155" s="48">
        <v>791.08</v>
      </c>
      <c r="E155" s="48">
        <v>26334</v>
      </c>
      <c r="F155" s="48">
        <v>2062</v>
      </c>
      <c r="G155" s="49">
        <v>0.0783018151439204</v>
      </c>
      <c r="H155" s="50">
        <v>0.38364694471387</v>
      </c>
      <c r="I155" s="50">
        <v>30.0402521455153</v>
      </c>
      <c r="J155" s="48">
        <v>13</v>
      </c>
      <c r="K155" s="45">
        <v>7</v>
      </c>
      <c r="L155" s="48">
        <v>5</v>
      </c>
      <c r="M155" s="48">
        <v>5</v>
      </c>
      <c r="N155" s="48">
        <v>1</v>
      </c>
      <c r="O155" s="48">
        <v>31</v>
      </c>
      <c r="P155" s="50">
        <v>25.5187096774194</v>
      </c>
      <c r="Q155" s="48">
        <v>31</v>
      </c>
      <c r="R155" s="53">
        <v>25.5187096774194</v>
      </c>
      <c r="S155" s="48">
        <v>11</v>
      </c>
      <c r="T155" s="53">
        <v>71.9163636363636</v>
      </c>
      <c r="U155" s="54">
        <v>0.0150339476236663</v>
      </c>
    </row>
    <row r="156" customHeight="1" spans="1:21">
      <c r="A156" s="47" t="s">
        <v>101</v>
      </c>
      <c r="B156" s="51"/>
      <c r="C156" s="51"/>
      <c r="D156" s="48">
        <v>791.08</v>
      </c>
      <c r="E156" s="48">
        <v>26334</v>
      </c>
      <c r="F156" s="48">
        <v>2062</v>
      </c>
      <c r="G156" s="49">
        <v>0.0783018151439204</v>
      </c>
      <c r="H156" s="50">
        <v>0.38364694471387</v>
      </c>
      <c r="I156" s="50">
        <v>30.0402521455153</v>
      </c>
      <c r="J156" s="48">
        <v>13</v>
      </c>
      <c r="K156" s="45">
        <v>7</v>
      </c>
      <c r="L156" s="48">
        <v>5</v>
      </c>
      <c r="M156" s="48">
        <v>5</v>
      </c>
      <c r="N156" s="48">
        <v>1</v>
      </c>
      <c r="O156" s="48">
        <v>31</v>
      </c>
      <c r="P156" s="50">
        <v>25.5187096774194</v>
      </c>
      <c r="Q156" s="48">
        <v>31</v>
      </c>
      <c r="R156" s="53">
        <v>25.5187096774194</v>
      </c>
      <c r="S156" s="48">
        <v>11</v>
      </c>
      <c r="T156" s="53">
        <v>71.9163636363636</v>
      </c>
      <c r="U156" s="54">
        <v>0.0150339476236663</v>
      </c>
    </row>
    <row r="157" customHeight="1" spans="1:21">
      <c r="A157" s="47" t="s">
        <v>57</v>
      </c>
      <c r="B157" s="47" t="s">
        <v>74</v>
      </c>
      <c r="C157" s="47" t="s">
        <v>85</v>
      </c>
      <c r="D157" s="48">
        <v>93.63</v>
      </c>
      <c r="E157" s="48">
        <v>1539</v>
      </c>
      <c r="F157" s="48">
        <v>82</v>
      </c>
      <c r="G157" s="49">
        <v>0.0532813515269656</v>
      </c>
      <c r="H157" s="50">
        <v>1.14182926829268</v>
      </c>
      <c r="I157" s="50">
        <v>60.8382066276803</v>
      </c>
      <c r="J157" s="48">
        <v>0</v>
      </c>
      <c r="K157" s="45">
        <v>0</v>
      </c>
      <c r="L157" s="48">
        <v>0</v>
      </c>
      <c r="M157" s="48">
        <v>1</v>
      </c>
      <c r="N157" s="48">
        <v>0</v>
      </c>
      <c r="O157" s="48">
        <v>1</v>
      </c>
      <c r="P157" s="50">
        <v>93.63</v>
      </c>
      <c r="Q157" s="48">
        <v>4</v>
      </c>
      <c r="R157" s="53">
        <v>23.4075</v>
      </c>
      <c r="S157" s="48">
        <v>2</v>
      </c>
      <c r="T157" s="53">
        <v>46.815</v>
      </c>
      <c r="U157" s="54">
        <v>0.0487804878048781</v>
      </c>
    </row>
    <row r="158" customHeight="1" spans="1:21">
      <c r="A158" s="51"/>
      <c r="B158" s="51"/>
      <c r="C158" s="47" t="s">
        <v>86</v>
      </c>
      <c r="D158" s="48">
        <v>27.04</v>
      </c>
      <c r="E158" s="48">
        <v>1232</v>
      </c>
      <c r="F158" s="48">
        <v>82</v>
      </c>
      <c r="G158" s="49">
        <v>0.0665584415584416</v>
      </c>
      <c r="H158" s="50">
        <v>0.329756097560976</v>
      </c>
      <c r="I158" s="50">
        <v>21.9480519480519</v>
      </c>
      <c r="J158" s="48">
        <v>0</v>
      </c>
      <c r="K158" s="45">
        <v>1</v>
      </c>
      <c r="L158" s="48">
        <v>0</v>
      </c>
      <c r="M158" s="48">
        <v>2</v>
      </c>
      <c r="N158" s="48">
        <v>0</v>
      </c>
      <c r="O158" s="48">
        <v>3</v>
      </c>
      <c r="P158" s="50">
        <v>9.01333333333333</v>
      </c>
      <c r="Q158" s="48">
        <v>3</v>
      </c>
      <c r="R158" s="53">
        <v>9.01333333333333</v>
      </c>
      <c r="S158" s="48">
        <v>1</v>
      </c>
      <c r="T158" s="53">
        <v>27.04</v>
      </c>
      <c r="U158" s="54">
        <v>0.0365853658536585</v>
      </c>
    </row>
    <row r="159" customHeight="1" spans="1:21">
      <c r="A159" s="51"/>
      <c r="B159" s="51"/>
      <c r="C159" s="47" t="s">
        <v>87</v>
      </c>
      <c r="D159" s="48">
        <v>94.22</v>
      </c>
      <c r="E159" s="48">
        <v>4472</v>
      </c>
      <c r="F159" s="48">
        <v>261</v>
      </c>
      <c r="G159" s="49">
        <v>0.0583631484794276</v>
      </c>
      <c r="H159" s="50">
        <v>0.360996168582376</v>
      </c>
      <c r="I159" s="50">
        <v>21.0688729874776</v>
      </c>
      <c r="J159" s="48">
        <v>2</v>
      </c>
      <c r="K159" s="45">
        <v>3</v>
      </c>
      <c r="L159" s="48">
        <v>0</v>
      </c>
      <c r="M159" s="48">
        <v>0</v>
      </c>
      <c r="N159" s="48">
        <v>0</v>
      </c>
      <c r="O159" s="48">
        <v>5</v>
      </c>
      <c r="P159" s="50">
        <v>18.844</v>
      </c>
      <c r="Q159" s="48">
        <v>4</v>
      </c>
      <c r="R159" s="53">
        <v>23.555</v>
      </c>
      <c r="S159" s="48">
        <v>2</v>
      </c>
      <c r="T159" s="53">
        <v>47.11</v>
      </c>
      <c r="U159" s="54">
        <v>0.0153256704980843</v>
      </c>
    </row>
    <row r="160" customHeight="1" spans="1:21">
      <c r="A160" s="51"/>
      <c r="B160" s="51"/>
      <c r="C160" s="47" t="s">
        <v>88</v>
      </c>
      <c r="D160" s="48">
        <v>20.79</v>
      </c>
      <c r="E160" s="48">
        <v>647</v>
      </c>
      <c r="F160" s="48">
        <v>36</v>
      </c>
      <c r="G160" s="49">
        <v>0.0556414219474498</v>
      </c>
      <c r="H160" s="50">
        <v>0.5775</v>
      </c>
      <c r="I160" s="50">
        <v>32.1329211746522</v>
      </c>
      <c r="J160" s="48">
        <v>0</v>
      </c>
      <c r="K160" s="45">
        <v>0</v>
      </c>
      <c r="L160" s="48">
        <v>0</v>
      </c>
      <c r="M160" s="48">
        <v>0</v>
      </c>
      <c r="N160" s="48">
        <v>0</v>
      </c>
      <c r="O160" s="48">
        <v>0</v>
      </c>
      <c r="P160" s="50" t="e">
        <v>#DIV/0!</v>
      </c>
      <c r="Q160" s="48">
        <v>1</v>
      </c>
      <c r="R160" s="53">
        <v>20.79</v>
      </c>
      <c r="S160" s="48">
        <v>0</v>
      </c>
      <c r="T160" s="53" t="e">
        <v>#DIV/0!</v>
      </c>
      <c r="U160" s="54">
        <v>0.0277777777777778</v>
      </c>
    </row>
    <row r="161" customHeight="1" spans="1:21">
      <c r="A161" s="51"/>
      <c r="B161" s="51"/>
      <c r="C161" s="47" t="s">
        <v>82</v>
      </c>
      <c r="D161" s="48">
        <v>14</v>
      </c>
      <c r="E161" s="48">
        <v>461</v>
      </c>
      <c r="F161" s="48">
        <v>42</v>
      </c>
      <c r="G161" s="49">
        <v>0.0911062906724512</v>
      </c>
      <c r="H161" s="50">
        <v>0.333333333333333</v>
      </c>
      <c r="I161" s="50">
        <v>30.3687635574837</v>
      </c>
      <c r="J161" s="48">
        <v>0</v>
      </c>
      <c r="K161" s="45">
        <v>0</v>
      </c>
      <c r="L161" s="48">
        <v>0</v>
      </c>
      <c r="M161" s="48">
        <v>2</v>
      </c>
      <c r="N161" s="48">
        <v>0</v>
      </c>
      <c r="O161" s="48">
        <v>2</v>
      </c>
      <c r="P161" s="50">
        <v>7</v>
      </c>
      <c r="Q161" s="48">
        <v>0</v>
      </c>
      <c r="R161" s="53" t="e">
        <v>#DIV/0!</v>
      </c>
      <c r="S161" s="48">
        <v>0</v>
      </c>
      <c r="T161" s="53" t="e">
        <v>#DIV/0!</v>
      </c>
      <c r="U161" s="54">
        <v>0</v>
      </c>
    </row>
    <row r="162" customHeight="1" spans="1:21">
      <c r="A162" s="51"/>
      <c r="B162" s="51"/>
      <c r="C162" s="47" t="s">
        <v>89</v>
      </c>
      <c r="D162" s="48">
        <v>15.74</v>
      </c>
      <c r="E162" s="48">
        <v>970</v>
      </c>
      <c r="F162" s="48">
        <v>55</v>
      </c>
      <c r="G162" s="49">
        <v>0.0567010309278351</v>
      </c>
      <c r="H162" s="50">
        <v>0.286181818181818</v>
      </c>
      <c r="I162" s="50">
        <v>16.2268041237113</v>
      </c>
      <c r="J162" s="48">
        <v>3</v>
      </c>
      <c r="K162" s="45">
        <v>0</v>
      </c>
      <c r="L162" s="48">
        <v>0</v>
      </c>
      <c r="M162" s="48">
        <v>0</v>
      </c>
      <c r="N162" s="48">
        <v>0</v>
      </c>
      <c r="O162" s="48">
        <v>3</v>
      </c>
      <c r="P162" s="50">
        <v>5.24666666666667</v>
      </c>
      <c r="Q162" s="48">
        <v>0</v>
      </c>
      <c r="R162" s="53" t="e">
        <v>#DIV/0!</v>
      </c>
      <c r="S162" s="48">
        <v>0</v>
      </c>
      <c r="T162" s="53" t="e">
        <v>#DIV/0!</v>
      </c>
      <c r="U162" s="54">
        <v>0</v>
      </c>
    </row>
    <row r="163" customHeight="1" spans="1:21">
      <c r="A163" s="51"/>
      <c r="B163" s="51"/>
      <c r="C163" s="47" t="s">
        <v>90</v>
      </c>
      <c r="D163" s="48">
        <v>10.17</v>
      </c>
      <c r="E163" s="48">
        <v>503</v>
      </c>
      <c r="F163" s="48">
        <v>33</v>
      </c>
      <c r="G163" s="49">
        <v>0.0656063618290259</v>
      </c>
      <c r="H163" s="50">
        <v>0.308181818181818</v>
      </c>
      <c r="I163" s="50">
        <v>20.2186878727634</v>
      </c>
      <c r="J163" s="48">
        <v>1</v>
      </c>
      <c r="K163" s="45">
        <v>0</v>
      </c>
      <c r="L163" s="48">
        <v>0</v>
      </c>
      <c r="M163" s="48">
        <v>0</v>
      </c>
      <c r="N163" s="48">
        <v>0</v>
      </c>
      <c r="O163" s="48">
        <v>1</v>
      </c>
      <c r="P163" s="50">
        <v>10.17</v>
      </c>
      <c r="Q163" s="48">
        <v>0</v>
      </c>
      <c r="R163" s="53" t="e">
        <v>#DIV/0!</v>
      </c>
      <c r="S163" s="48">
        <v>0</v>
      </c>
      <c r="T163" s="53" t="e">
        <v>#DIV/0!</v>
      </c>
      <c r="U163" s="54">
        <v>0</v>
      </c>
    </row>
    <row r="164" customHeight="1" spans="1:21">
      <c r="A164" s="51"/>
      <c r="B164" s="51"/>
      <c r="C164" s="47" t="s">
        <v>91</v>
      </c>
      <c r="D164" s="48">
        <v>8.99</v>
      </c>
      <c r="E164" s="48">
        <v>254</v>
      </c>
      <c r="F164" s="48">
        <v>25</v>
      </c>
      <c r="G164" s="49">
        <v>0.0984251968503937</v>
      </c>
      <c r="H164" s="50">
        <v>0.3596</v>
      </c>
      <c r="I164" s="50">
        <v>35.3937007874016</v>
      </c>
      <c r="J164" s="48">
        <v>0</v>
      </c>
      <c r="K164" s="45">
        <v>0</v>
      </c>
      <c r="L164" s="48">
        <v>0</v>
      </c>
      <c r="M164" s="48">
        <v>0</v>
      </c>
      <c r="N164" s="48">
        <v>0</v>
      </c>
      <c r="O164" s="48">
        <v>0</v>
      </c>
      <c r="P164" s="50" t="e">
        <v>#DIV/0!</v>
      </c>
      <c r="Q164" s="48">
        <v>0</v>
      </c>
      <c r="R164" s="53" t="e">
        <v>#DIV/0!</v>
      </c>
      <c r="S164" s="48">
        <v>0</v>
      </c>
      <c r="T164" s="53" t="e">
        <v>#DIV/0!</v>
      </c>
      <c r="U164" s="54">
        <v>0</v>
      </c>
    </row>
    <row r="165" customHeight="1" spans="1:21">
      <c r="A165" s="51"/>
      <c r="B165" s="51"/>
      <c r="C165" s="47" t="s">
        <v>75</v>
      </c>
      <c r="D165" s="48">
        <v>34.95</v>
      </c>
      <c r="E165" s="48">
        <v>1318</v>
      </c>
      <c r="F165" s="48">
        <v>83</v>
      </c>
      <c r="G165" s="49">
        <v>0.0629742033383915</v>
      </c>
      <c r="H165" s="50">
        <v>0.421084337349398</v>
      </c>
      <c r="I165" s="50">
        <v>26.5174506828528</v>
      </c>
      <c r="J165" s="48">
        <v>1</v>
      </c>
      <c r="K165" s="45">
        <v>0</v>
      </c>
      <c r="L165" s="48">
        <v>1</v>
      </c>
      <c r="M165" s="48">
        <v>3</v>
      </c>
      <c r="N165" s="48">
        <v>0</v>
      </c>
      <c r="O165" s="48">
        <v>5</v>
      </c>
      <c r="P165" s="50">
        <v>6.99</v>
      </c>
      <c r="Q165" s="48">
        <v>1</v>
      </c>
      <c r="R165" s="53">
        <v>34.95</v>
      </c>
      <c r="S165" s="48">
        <v>0</v>
      </c>
      <c r="T165" s="53" t="e">
        <v>#DIV/0!</v>
      </c>
      <c r="U165" s="54">
        <v>0.0120481927710843</v>
      </c>
    </row>
    <row r="166" customHeight="1" spans="1:21">
      <c r="A166" s="51"/>
      <c r="B166" s="51"/>
      <c r="C166" s="47" t="s">
        <v>92</v>
      </c>
      <c r="D166" s="48">
        <v>53.1</v>
      </c>
      <c r="E166" s="48">
        <v>1444</v>
      </c>
      <c r="F166" s="48">
        <v>86</v>
      </c>
      <c r="G166" s="49">
        <v>0.0595567867036011</v>
      </c>
      <c r="H166" s="50">
        <v>0.617441860465116</v>
      </c>
      <c r="I166" s="50">
        <v>36.7728531855956</v>
      </c>
      <c r="J166" s="48">
        <v>0</v>
      </c>
      <c r="K166" s="45">
        <v>0</v>
      </c>
      <c r="L166" s="48">
        <v>0</v>
      </c>
      <c r="M166" s="48">
        <v>2</v>
      </c>
      <c r="N166" s="48">
        <v>0</v>
      </c>
      <c r="O166" s="48">
        <v>2</v>
      </c>
      <c r="P166" s="50">
        <v>26.55</v>
      </c>
      <c r="Q166" s="48">
        <v>0</v>
      </c>
      <c r="R166" s="53" t="e">
        <v>#DIV/0!</v>
      </c>
      <c r="S166" s="48">
        <v>0</v>
      </c>
      <c r="T166" s="53" t="e">
        <v>#DIV/0!</v>
      </c>
      <c r="U166" s="54">
        <v>0</v>
      </c>
    </row>
    <row r="167" customHeight="1" spans="1:21">
      <c r="A167" s="51"/>
      <c r="B167" s="51"/>
      <c r="C167" s="47" t="s">
        <v>93</v>
      </c>
      <c r="D167" s="48">
        <v>70.95</v>
      </c>
      <c r="E167" s="48">
        <v>1648</v>
      </c>
      <c r="F167" s="48">
        <v>142</v>
      </c>
      <c r="G167" s="49">
        <v>0.0861650485436893</v>
      </c>
      <c r="H167" s="50">
        <v>0.499647887323944</v>
      </c>
      <c r="I167" s="50">
        <v>43.0521844660194</v>
      </c>
      <c r="J167" s="48">
        <v>1</v>
      </c>
      <c r="K167" s="45">
        <v>0</v>
      </c>
      <c r="L167" s="48">
        <v>0</v>
      </c>
      <c r="M167" s="48">
        <v>1</v>
      </c>
      <c r="N167" s="48">
        <v>0</v>
      </c>
      <c r="O167" s="48">
        <v>2</v>
      </c>
      <c r="P167" s="50">
        <v>35.475</v>
      </c>
      <c r="Q167" s="48">
        <v>0</v>
      </c>
      <c r="R167" s="53" t="e">
        <v>#DIV/0!</v>
      </c>
      <c r="S167" s="48">
        <v>0</v>
      </c>
      <c r="T167" s="53" t="e">
        <v>#DIV/0!</v>
      </c>
      <c r="U167" s="54">
        <v>0</v>
      </c>
    </row>
    <row r="168" customHeight="1" spans="1:21">
      <c r="A168" s="51"/>
      <c r="B168" s="51"/>
      <c r="C168" s="47" t="s">
        <v>83</v>
      </c>
      <c r="D168" s="48">
        <v>45.32</v>
      </c>
      <c r="E168" s="48">
        <v>2887</v>
      </c>
      <c r="F168" s="48">
        <v>143</v>
      </c>
      <c r="G168" s="49">
        <v>0.0495323865604434</v>
      </c>
      <c r="H168" s="50">
        <v>0.316923076923077</v>
      </c>
      <c r="I168" s="50">
        <v>15.697956356079</v>
      </c>
      <c r="J168" s="48">
        <v>1</v>
      </c>
      <c r="K168" s="45">
        <v>0</v>
      </c>
      <c r="L168" s="48">
        <v>1</v>
      </c>
      <c r="M168" s="48">
        <v>0</v>
      </c>
      <c r="N168" s="48">
        <v>0</v>
      </c>
      <c r="O168" s="48">
        <v>2</v>
      </c>
      <c r="P168" s="50">
        <v>22.66</v>
      </c>
      <c r="Q168" s="48">
        <v>1</v>
      </c>
      <c r="R168" s="53">
        <v>45.32</v>
      </c>
      <c r="S168" s="48">
        <v>1</v>
      </c>
      <c r="T168" s="53">
        <v>45.32</v>
      </c>
      <c r="U168" s="54">
        <v>0.00699300699300699</v>
      </c>
    </row>
    <row r="169" customHeight="1" spans="1:21">
      <c r="A169" s="51"/>
      <c r="B169" s="51"/>
      <c r="C169" s="47" t="s">
        <v>76</v>
      </c>
      <c r="D169" s="48">
        <v>165.98</v>
      </c>
      <c r="E169" s="48">
        <v>8173</v>
      </c>
      <c r="F169" s="48">
        <v>684</v>
      </c>
      <c r="G169" s="49">
        <v>0.0836901994371712</v>
      </c>
      <c r="H169" s="50">
        <v>0.24266081871345</v>
      </c>
      <c r="I169" s="50">
        <v>20.3083323137159</v>
      </c>
      <c r="J169" s="48">
        <v>3</v>
      </c>
      <c r="K169" s="45">
        <v>1</v>
      </c>
      <c r="L169" s="48">
        <v>2</v>
      </c>
      <c r="M169" s="48">
        <v>0</v>
      </c>
      <c r="N169" s="48">
        <v>0</v>
      </c>
      <c r="O169" s="48">
        <v>6</v>
      </c>
      <c r="P169" s="50">
        <v>27.6633333333333</v>
      </c>
      <c r="Q169" s="48">
        <v>11</v>
      </c>
      <c r="R169" s="53">
        <v>15.0890909090909</v>
      </c>
      <c r="S169" s="48">
        <v>4</v>
      </c>
      <c r="T169" s="53">
        <v>41.495</v>
      </c>
      <c r="U169" s="54">
        <v>0.0160818713450292</v>
      </c>
    </row>
    <row r="170" customHeight="1" spans="1:21">
      <c r="A170" s="51"/>
      <c r="B170" s="51"/>
      <c r="C170" s="47" t="s">
        <v>77</v>
      </c>
      <c r="D170" s="48">
        <v>32.42</v>
      </c>
      <c r="E170" s="48">
        <v>1748</v>
      </c>
      <c r="F170" s="48">
        <v>86</v>
      </c>
      <c r="G170" s="49">
        <v>0.0491990846681922</v>
      </c>
      <c r="H170" s="50">
        <v>0.376976744186047</v>
      </c>
      <c r="I170" s="50">
        <v>18.5469107551487</v>
      </c>
      <c r="J170" s="48">
        <v>0</v>
      </c>
      <c r="K170" s="45">
        <v>1</v>
      </c>
      <c r="L170" s="48">
        <v>0</v>
      </c>
      <c r="M170" s="48">
        <v>0</v>
      </c>
      <c r="N170" s="48">
        <v>0</v>
      </c>
      <c r="O170" s="48">
        <v>1</v>
      </c>
      <c r="P170" s="50">
        <v>32.42</v>
      </c>
      <c r="Q170" s="48">
        <v>1</v>
      </c>
      <c r="R170" s="53">
        <v>32.42</v>
      </c>
      <c r="S170" s="48">
        <v>1</v>
      </c>
      <c r="T170" s="53">
        <v>32.42</v>
      </c>
      <c r="U170" s="54">
        <v>0.0116279069767442</v>
      </c>
    </row>
    <row r="171" customHeight="1" spans="1:21">
      <c r="A171" s="51"/>
      <c r="B171" s="51"/>
      <c r="C171" s="47" t="s">
        <v>102</v>
      </c>
      <c r="D171" s="48">
        <v>115.47</v>
      </c>
      <c r="E171" s="48">
        <v>7397</v>
      </c>
      <c r="F171" s="48">
        <v>536</v>
      </c>
      <c r="G171" s="49">
        <v>0.0724618088414222</v>
      </c>
      <c r="H171" s="50">
        <v>0.215429104477612</v>
      </c>
      <c r="I171" s="50">
        <v>15.6103825875355</v>
      </c>
      <c r="J171" s="48">
        <v>1</v>
      </c>
      <c r="K171" s="45">
        <v>2</v>
      </c>
      <c r="L171" s="48">
        <v>0</v>
      </c>
      <c r="M171" s="48">
        <v>2</v>
      </c>
      <c r="N171" s="48">
        <v>0</v>
      </c>
      <c r="O171" s="48">
        <v>5</v>
      </c>
      <c r="P171" s="50">
        <v>23.094</v>
      </c>
      <c r="Q171" s="48">
        <v>1</v>
      </c>
      <c r="R171" s="53">
        <v>115.47</v>
      </c>
      <c r="S171" s="48">
        <v>0</v>
      </c>
      <c r="T171" s="53" t="e">
        <v>#DIV/0!</v>
      </c>
      <c r="U171" s="54">
        <v>0.00186567164179104</v>
      </c>
    </row>
    <row r="172" customHeight="1" spans="1:21">
      <c r="A172" s="51"/>
      <c r="B172" s="51"/>
      <c r="C172" s="47" t="s">
        <v>78</v>
      </c>
      <c r="D172" s="48">
        <v>4.6</v>
      </c>
      <c r="E172" s="48">
        <v>268</v>
      </c>
      <c r="F172" s="48">
        <v>26</v>
      </c>
      <c r="G172" s="49">
        <v>0.0970149253731343</v>
      </c>
      <c r="H172" s="50">
        <v>0.176923076923077</v>
      </c>
      <c r="I172" s="50">
        <v>17.1641791044776</v>
      </c>
      <c r="J172" s="48">
        <v>0</v>
      </c>
      <c r="K172" s="45">
        <v>0</v>
      </c>
      <c r="L172" s="48">
        <v>0</v>
      </c>
      <c r="M172" s="48">
        <v>0</v>
      </c>
      <c r="N172" s="48">
        <v>0</v>
      </c>
      <c r="O172" s="48">
        <v>0</v>
      </c>
      <c r="P172" s="50" t="e">
        <v>#DIV/0!</v>
      </c>
      <c r="Q172" s="48">
        <v>0</v>
      </c>
      <c r="R172" s="53" t="e">
        <v>#DIV/0!</v>
      </c>
      <c r="S172" s="48">
        <v>0</v>
      </c>
      <c r="T172" s="53" t="e">
        <v>#DIV/0!</v>
      </c>
      <c r="U172" s="54">
        <v>0</v>
      </c>
    </row>
    <row r="173" customHeight="1" spans="1:21">
      <c r="A173" s="51"/>
      <c r="B173" s="47" t="s">
        <v>80</v>
      </c>
      <c r="C173" s="51"/>
      <c r="D173" s="48">
        <v>807.37</v>
      </c>
      <c r="E173" s="48">
        <v>34961</v>
      </c>
      <c r="F173" s="48">
        <v>2402</v>
      </c>
      <c r="G173" s="49">
        <v>0.0687051285718372</v>
      </c>
      <c r="H173" s="50">
        <v>0.3361240632806</v>
      </c>
      <c r="I173" s="50">
        <v>23.0934469837819</v>
      </c>
      <c r="J173" s="48">
        <v>13</v>
      </c>
      <c r="K173" s="45">
        <v>8</v>
      </c>
      <c r="L173" s="48">
        <v>4</v>
      </c>
      <c r="M173" s="48">
        <v>13</v>
      </c>
      <c r="N173" s="48">
        <v>0</v>
      </c>
      <c r="O173" s="48">
        <v>38</v>
      </c>
      <c r="P173" s="50">
        <v>21.2465789473684</v>
      </c>
      <c r="Q173" s="48">
        <v>27</v>
      </c>
      <c r="R173" s="53">
        <v>29.9025925925926</v>
      </c>
      <c r="S173" s="48">
        <v>11</v>
      </c>
      <c r="T173" s="53">
        <v>73.3972727272727</v>
      </c>
      <c r="U173" s="54">
        <v>0.011240632805995</v>
      </c>
    </row>
    <row r="174" customHeight="1" spans="1:21">
      <c r="A174" s="47" t="s">
        <v>103</v>
      </c>
      <c r="B174" s="51"/>
      <c r="C174" s="51"/>
      <c r="D174" s="48">
        <v>807.37</v>
      </c>
      <c r="E174" s="48">
        <v>34961</v>
      </c>
      <c r="F174" s="48">
        <v>2402</v>
      </c>
      <c r="G174" s="49">
        <v>0.0687051285718372</v>
      </c>
      <c r="H174" s="50">
        <v>0.3361240632806</v>
      </c>
      <c r="I174" s="50">
        <v>23.0934469837819</v>
      </c>
      <c r="J174" s="48">
        <v>13</v>
      </c>
      <c r="K174" s="45">
        <v>8</v>
      </c>
      <c r="L174" s="48">
        <v>4</v>
      </c>
      <c r="M174" s="48">
        <v>13</v>
      </c>
      <c r="N174" s="48">
        <v>0</v>
      </c>
      <c r="O174" s="48">
        <v>38</v>
      </c>
      <c r="P174" s="50">
        <v>21.2465789473684</v>
      </c>
      <c r="Q174" s="48">
        <v>27</v>
      </c>
      <c r="R174" s="53">
        <v>29.9025925925926</v>
      </c>
      <c r="S174" s="48">
        <v>11</v>
      </c>
      <c r="T174" s="53">
        <v>73.3972727272727</v>
      </c>
      <c r="U174" s="54">
        <v>0.011240632805995</v>
      </c>
    </row>
    <row r="175" customHeight="1" spans="1:21">
      <c r="A175" s="47" t="s">
        <v>56</v>
      </c>
      <c r="B175" s="47" t="s">
        <v>74</v>
      </c>
      <c r="C175" s="47" t="s">
        <v>85</v>
      </c>
      <c r="D175" s="48">
        <v>74.72</v>
      </c>
      <c r="E175" s="48">
        <v>1483</v>
      </c>
      <c r="F175" s="48">
        <v>67</v>
      </c>
      <c r="G175" s="49">
        <v>0.0451786918408631</v>
      </c>
      <c r="H175" s="50">
        <v>1.11522388059702</v>
      </c>
      <c r="I175" s="50">
        <v>50.3843560350641</v>
      </c>
      <c r="J175" s="48">
        <v>0</v>
      </c>
      <c r="K175" s="45">
        <v>1</v>
      </c>
      <c r="L175" s="48">
        <v>0</v>
      </c>
      <c r="M175" s="48">
        <v>0</v>
      </c>
      <c r="N175" s="48">
        <v>0</v>
      </c>
      <c r="O175" s="48">
        <v>1</v>
      </c>
      <c r="P175" s="50">
        <v>74.72</v>
      </c>
      <c r="Q175" s="48">
        <v>4</v>
      </c>
      <c r="R175" s="53">
        <v>18.68</v>
      </c>
      <c r="S175" s="48">
        <v>1</v>
      </c>
      <c r="T175" s="53">
        <v>74.72</v>
      </c>
      <c r="U175" s="54">
        <v>0.0597014925373134</v>
      </c>
    </row>
    <row r="176" customHeight="1" spans="1:21">
      <c r="A176" s="51"/>
      <c r="B176" s="51"/>
      <c r="C176" s="47" t="s">
        <v>86</v>
      </c>
      <c r="D176" s="48">
        <v>27.87</v>
      </c>
      <c r="E176" s="48">
        <v>1224</v>
      </c>
      <c r="F176" s="48">
        <v>93</v>
      </c>
      <c r="G176" s="49">
        <v>0.0759803921568627</v>
      </c>
      <c r="H176" s="50">
        <v>0.299677419354839</v>
      </c>
      <c r="I176" s="50">
        <v>22.7696078431373</v>
      </c>
      <c r="J176" s="48">
        <v>3</v>
      </c>
      <c r="K176" s="45">
        <v>0</v>
      </c>
      <c r="L176" s="48">
        <v>0</v>
      </c>
      <c r="M176" s="48">
        <v>0</v>
      </c>
      <c r="N176" s="48">
        <v>0</v>
      </c>
      <c r="O176" s="48">
        <v>3</v>
      </c>
      <c r="P176" s="50">
        <v>9.29</v>
      </c>
      <c r="Q176" s="48">
        <v>0</v>
      </c>
      <c r="R176" s="53" t="e">
        <v>#DIV/0!</v>
      </c>
      <c r="S176" s="48">
        <v>0</v>
      </c>
      <c r="T176" s="53" t="e">
        <v>#DIV/0!</v>
      </c>
      <c r="U176" s="54">
        <v>0</v>
      </c>
    </row>
    <row r="177" customHeight="1" spans="1:21">
      <c r="A177" s="51"/>
      <c r="B177" s="51"/>
      <c r="C177" s="47" t="s">
        <v>87</v>
      </c>
      <c r="D177" s="48">
        <v>76.71</v>
      </c>
      <c r="E177" s="48">
        <v>3145</v>
      </c>
      <c r="F177" s="48">
        <v>235</v>
      </c>
      <c r="G177" s="49">
        <v>0.0747217806041336</v>
      </c>
      <c r="H177" s="50">
        <v>0.326425531914894</v>
      </c>
      <c r="I177" s="50">
        <v>24.3910969793323</v>
      </c>
      <c r="J177" s="48">
        <v>1</v>
      </c>
      <c r="K177" s="45">
        <v>1</v>
      </c>
      <c r="L177" s="48">
        <v>0</v>
      </c>
      <c r="M177" s="48">
        <v>0</v>
      </c>
      <c r="N177" s="48">
        <v>1</v>
      </c>
      <c r="O177" s="48">
        <v>3</v>
      </c>
      <c r="P177" s="50">
        <v>25.57</v>
      </c>
      <c r="Q177" s="48">
        <v>5</v>
      </c>
      <c r="R177" s="53">
        <v>15.342</v>
      </c>
      <c r="S177" s="48">
        <v>3</v>
      </c>
      <c r="T177" s="53">
        <v>25.57</v>
      </c>
      <c r="U177" s="54">
        <v>0.0212765957446809</v>
      </c>
    </row>
    <row r="178" customHeight="1" spans="1:21">
      <c r="A178" s="51"/>
      <c r="B178" s="51"/>
      <c r="C178" s="47" t="s">
        <v>88</v>
      </c>
      <c r="D178" s="48">
        <v>34.25</v>
      </c>
      <c r="E178" s="48">
        <v>832</v>
      </c>
      <c r="F178" s="48">
        <v>66</v>
      </c>
      <c r="G178" s="49">
        <v>0.0793269230769231</v>
      </c>
      <c r="H178" s="50">
        <v>0.518939393939394</v>
      </c>
      <c r="I178" s="50">
        <v>41.1658653846154</v>
      </c>
      <c r="J178" s="48">
        <v>0</v>
      </c>
      <c r="K178" s="45">
        <v>0</v>
      </c>
      <c r="L178" s="48">
        <v>0</v>
      </c>
      <c r="M178" s="48">
        <v>1</v>
      </c>
      <c r="N178" s="48">
        <v>0</v>
      </c>
      <c r="O178" s="48">
        <v>1</v>
      </c>
      <c r="P178" s="50">
        <v>34.25</v>
      </c>
      <c r="Q178" s="48">
        <v>1</v>
      </c>
      <c r="R178" s="53">
        <v>34.25</v>
      </c>
      <c r="S178" s="48">
        <v>1</v>
      </c>
      <c r="T178" s="53">
        <v>34.25</v>
      </c>
      <c r="U178" s="54">
        <v>0.0151515151515152</v>
      </c>
    </row>
    <row r="179" customHeight="1" spans="1:21">
      <c r="A179" s="51"/>
      <c r="B179" s="51"/>
      <c r="C179" s="47" t="s">
        <v>82</v>
      </c>
      <c r="D179" s="48">
        <v>15.73</v>
      </c>
      <c r="E179" s="48">
        <v>432</v>
      </c>
      <c r="F179" s="48">
        <v>47</v>
      </c>
      <c r="G179" s="49">
        <v>0.108796296296296</v>
      </c>
      <c r="H179" s="50">
        <v>0.33468085106383</v>
      </c>
      <c r="I179" s="50">
        <v>36.412037037037</v>
      </c>
      <c r="J179" s="48">
        <v>1</v>
      </c>
      <c r="K179" s="45">
        <v>0</v>
      </c>
      <c r="L179" s="48">
        <v>0</v>
      </c>
      <c r="M179" s="48">
        <v>2</v>
      </c>
      <c r="N179" s="48">
        <v>0</v>
      </c>
      <c r="O179" s="48">
        <v>3</v>
      </c>
      <c r="P179" s="50">
        <v>5.24333333333333</v>
      </c>
      <c r="Q179" s="48">
        <v>2</v>
      </c>
      <c r="R179" s="53">
        <v>7.865</v>
      </c>
      <c r="S179" s="48">
        <v>1</v>
      </c>
      <c r="T179" s="53">
        <v>15.73</v>
      </c>
      <c r="U179" s="54">
        <v>0.0425531914893617</v>
      </c>
    </row>
    <row r="180" customHeight="1" spans="1:21">
      <c r="A180" s="51"/>
      <c r="B180" s="51"/>
      <c r="C180" s="47" t="s">
        <v>89</v>
      </c>
      <c r="D180" s="48">
        <v>12.98</v>
      </c>
      <c r="E180" s="48">
        <v>786</v>
      </c>
      <c r="F180" s="48">
        <v>41</v>
      </c>
      <c r="G180" s="49">
        <v>0.0521628498727735</v>
      </c>
      <c r="H180" s="50">
        <v>0.316585365853659</v>
      </c>
      <c r="I180" s="50">
        <v>16.5139949109415</v>
      </c>
      <c r="J180" s="48">
        <v>1</v>
      </c>
      <c r="K180" s="45">
        <v>0</v>
      </c>
      <c r="L180" s="48">
        <v>0</v>
      </c>
      <c r="M180" s="48">
        <v>0</v>
      </c>
      <c r="N180" s="48">
        <v>1</v>
      </c>
      <c r="O180" s="48">
        <v>2</v>
      </c>
      <c r="P180" s="50">
        <v>6.49</v>
      </c>
      <c r="Q180" s="48">
        <v>1</v>
      </c>
      <c r="R180" s="53">
        <v>12.98</v>
      </c>
      <c r="S180" s="48">
        <v>0</v>
      </c>
      <c r="T180" s="53" t="e">
        <v>#DIV/0!</v>
      </c>
      <c r="U180" s="54">
        <v>0.024390243902439</v>
      </c>
    </row>
    <row r="181" customHeight="1" spans="1:21">
      <c r="A181" s="51"/>
      <c r="B181" s="51"/>
      <c r="C181" s="47" t="s">
        <v>90</v>
      </c>
      <c r="D181" s="48">
        <v>11.54</v>
      </c>
      <c r="E181" s="48">
        <v>490</v>
      </c>
      <c r="F181" s="48">
        <v>35</v>
      </c>
      <c r="G181" s="49">
        <v>0.0714285714285714</v>
      </c>
      <c r="H181" s="50">
        <v>0.329714285714286</v>
      </c>
      <c r="I181" s="50">
        <v>23.5510204081633</v>
      </c>
      <c r="J181" s="48">
        <v>0</v>
      </c>
      <c r="K181" s="45">
        <v>1</v>
      </c>
      <c r="L181" s="48">
        <v>0</v>
      </c>
      <c r="M181" s="48">
        <v>0</v>
      </c>
      <c r="N181" s="48">
        <v>0</v>
      </c>
      <c r="O181" s="48">
        <v>1</v>
      </c>
      <c r="P181" s="50">
        <v>11.54</v>
      </c>
      <c r="Q181" s="48">
        <v>0</v>
      </c>
      <c r="R181" s="53" t="e">
        <v>#DIV/0!</v>
      </c>
      <c r="S181" s="48">
        <v>0</v>
      </c>
      <c r="T181" s="53" t="e">
        <v>#DIV/0!</v>
      </c>
      <c r="U181" s="54">
        <v>0</v>
      </c>
    </row>
    <row r="182" customHeight="1" spans="1:21">
      <c r="A182" s="51"/>
      <c r="B182" s="51"/>
      <c r="C182" s="47" t="s">
        <v>91</v>
      </c>
      <c r="D182" s="48">
        <v>9.83</v>
      </c>
      <c r="E182" s="48">
        <v>172</v>
      </c>
      <c r="F182" s="48">
        <v>22</v>
      </c>
      <c r="G182" s="49">
        <v>0.127906976744186</v>
      </c>
      <c r="H182" s="50">
        <v>0.446818181818182</v>
      </c>
      <c r="I182" s="50">
        <v>57.1511627906977</v>
      </c>
      <c r="J182" s="48">
        <v>0</v>
      </c>
      <c r="K182" s="45">
        <v>0</v>
      </c>
      <c r="L182" s="48">
        <v>0</v>
      </c>
      <c r="M182" s="48">
        <v>0</v>
      </c>
      <c r="N182" s="48">
        <v>0</v>
      </c>
      <c r="O182" s="48">
        <v>0</v>
      </c>
      <c r="P182" s="50" t="e">
        <v>#DIV/0!</v>
      </c>
      <c r="Q182" s="48">
        <v>0</v>
      </c>
      <c r="R182" s="53" t="e">
        <v>#DIV/0!</v>
      </c>
      <c r="S182" s="48">
        <v>0</v>
      </c>
      <c r="T182" s="53" t="e">
        <v>#DIV/0!</v>
      </c>
      <c r="U182" s="54">
        <v>0</v>
      </c>
    </row>
    <row r="183" customHeight="1" spans="1:21">
      <c r="A183" s="51"/>
      <c r="B183" s="51"/>
      <c r="C183" s="47" t="s">
        <v>75</v>
      </c>
      <c r="D183" s="48">
        <v>46.68</v>
      </c>
      <c r="E183" s="48">
        <v>2588</v>
      </c>
      <c r="F183" s="48">
        <v>119</v>
      </c>
      <c r="G183" s="49">
        <v>0.0459814528593509</v>
      </c>
      <c r="H183" s="50">
        <v>0.392268907563025</v>
      </c>
      <c r="I183" s="50">
        <v>18.0370942812983</v>
      </c>
      <c r="J183" s="48">
        <v>0</v>
      </c>
      <c r="K183" s="45">
        <v>0</v>
      </c>
      <c r="L183" s="48">
        <v>0</v>
      </c>
      <c r="M183" s="48">
        <v>0</v>
      </c>
      <c r="N183" s="48">
        <v>1</v>
      </c>
      <c r="O183" s="48">
        <v>1</v>
      </c>
      <c r="P183" s="50">
        <v>46.68</v>
      </c>
      <c r="Q183" s="48">
        <v>1</v>
      </c>
      <c r="R183" s="53">
        <v>46.68</v>
      </c>
      <c r="S183" s="48">
        <v>0</v>
      </c>
      <c r="T183" s="53" t="e">
        <v>#DIV/0!</v>
      </c>
      <c r="U183" s="54">
        <v>0.00840336134453782</v>
      </c>
    </row>
    <row r="184" customHeight="1" spans="1:21">
      <c r="A184" s="51"/>
      <c r="B184" s="51"/>
      <c r="C184" s="47" t="s">
        <v>92</v>
      </c>
      <c r="D184" s="48">
        <v>97.56</v>
      </c>
      <c r="E184" s="48">
        <v>2598</v>
      </c>
      <c r="F184" s="48">
        <v>168</v>
      </c>
      <c r="G184" s="49">
        <v>0.0646651270207852</v>
      </c>
      <c r="H184" s="50">
        <v>0.580714285714286</v>
      </c>
      <c r="I184" s="50">
        <v>37.5519630484988</v>
      </c>
      <c r="J184" s="48">
        <v>0</v>
      </c>
      <c r="K184" s="45">
        <v>1</v>
      </c>
      <c r="L184" s="48">
        <v>2</v>
      </c>
      <c r="M184" s="48">
        <v>1</v>
      </c>
      <c r="N184" s="48">
        <v>0</v>
      </c>
      <c r="O184" s="48">
        <v>4</v>
      </c>
      <c r="P184" s="50">
        <v>24.39</v>
      </c>
      <c r="Q184" s="48">
        <v>2</v>
      </c>
      <c r="R184" s="53">
        <v>48.78</v>
      </c>
      <c r="S184" s="48">
        <v>1</v>
      </c>
      <c r="T184" s="53">
        <v>97.56</v>
      </c>
      <c r="U184" s="54">
        <v>0.0119047619047619</v>
      </c>
    </row>
    <row r="185" customHeight="1" spans="1:21">
      <c r="A185" s="51"/>
      <c r="B185" s="51"/>
      <c r="C185" s="47" t="s">
        <v>93</v>
      </c>
      <c r="D185" s="48">
        <v>76.65</v>
      </c>
      <c r="E185" s="48">
        <v>1851</v>
      </c>
      <c r="F185" s="48">
        <v>145</v>
      </c>
      <c r="G185" s="49">
        <v>0.0783360345759049</v>
      </c>
      <c r="H185" s="50">
        <v>0.528620689655173</v>
      </c>
      <c r="I185" s="50">
        <v>41.4100486223663</v>
      </c>
      <c r="J185" s="48">
        <v>1</v>
      </c>
      <c r="K185" s="45">
        <v>0</v>
      </c>
      <c r="L185" s="48">
        <v>0</v>
      </c>
      <c r="M185" s="48">
        <v>2</v>
      </c>
      <c r="N185" s="48">
        <v>0</v>
      </c>
      <c r="O185" s="48">
        <v>3</v>
      </c>
      <c r="P185" s="50">
        <v>25.55</v>
      </c>
      <c r="Q185" s="48">
        <v>4</v>
      </c>
      <c r="R185" s="53">
        <v>19.1625</v>
      </c>
      <c r="S185" s="48">
        <v>0</v>
      </c>
      <c r="T185" s="53" t="e">
        <v>#DIV/0!</v>
      </c>
      <c r="U185" s="54">
        <v>0.0275862068965517</v>
      </c>
    </row>
    <row r="186" customHeight="1" spans="1:21">
      <c r="A186" s="51"/>
      <c r="B186" s="51"/>
      <c r="C186" s="47" t="s">
        <v>83</v>
      </c>
      <c r="D186" s="48">
        <v>56.77</v>
      </c>
      <c r="E186" s="48">
        <v>2594</v>
      </c>
      <c r="F186" s="48">
        <v>185</v>
      </c>
      <c r="G186" s="49">
        <v>0.0713184271395528</v>
      </c>
      <c r="H186" s="50">
        <v>0.306864864864865</v>
      </c>
      <c r="I186" s="50">
        <v>21.8851195065536</v>
      </c>
      <c r="J186" s="48">
        <v>3</v>
      </c>
      <c r="K186" s="45">
        <v>0</v>
      </c>
      <c r="L186" s="48">
        <v>1</v>
      </c>
      <c r="M186" s="48">
        <v>1</v>
      </c>
      <c r="N186" s="48">
        <v>0</v>
      </c>
      <c r="O186" s="48">
        <v>5</v>
      </c>
      <c r="P186" s="50">
        <v>11.354</v>
      </c>
      <c r="Q186" s="48">
        <v>2</v>
      </c>
      <c r="R186" s="53">
        <v>28.385</v>
      </c>
      <c r="S186" s="48">
        <v>0</v>
      </c>
      <c r="T186" s="53" t="e">
        <v>#DIV/0!</v>
      </c>
      <c r="U186" s="54">
        <v>0.0108108108108108</v>
      </c>
    </row>
    <row r="187" customHeight="1" spans="1:21">
      <c r="A187" s="51"/>
      <c r="B187" s="51"/>
      <c r="C187" s="47" t="s">
        <v>76</v>
      </c>
      <c r="D187" s="48">
        <v>118.56</v>
      </c>
      <c r="E187" s="48">
        <v>4917</v>
      </c>
      <c r="F187" s="48">
        <v>412</v>
      </c>
      <c r="G187" s="49">
        <v>0.0837909294285133</v>
      </c>
      <c r="H187" s="50">
        <v>0.287766990291262</v>
      </c>
      <c r="I187" s="50">
        <v>24.1122635753508</v>
      </c>
      <c r="J187" s="48">
        <v>3</v>
      </c>
      <c r="K187" s="45">
        <v>1</v>
      </c>
      <c r="L187" s="48">
        <v>0</v>
      </c>
      <c r="M187" s="48">
        <v>1</v>
      </c>
      <c r="N187" s="48">
        <v>0</v>
      </c>
      <c r="O187" s="48">
        <v>5</v>
      </c>
      <c r="P187" s="50">
        <v>23.712</v>
      </c>
      <c r="Q187" s="48">
        <v>4</v>
      </c>
      <c r="R187" s="53">
        <v>29.64</v>
      </c>
      <c r="S187" s="48">
        <v>3</v>
      </c>
      <c r="T187" s="53">
        <v>39.52</v>
      </c>
      <c r="U187" s="54">
        <v>0.00970873786407767</v>
      </c>
    </row>
    <row r="188" customHeight="1" spans="1:21">
      <c r="A188" s="51"/>
      <c r="B188" s="51"/>
      <c r="C188" s="47" t="s">
        <v>77</v>
      </c>
      <c r="D188" s="48">
        <v>35.33</v>
      </c>
      <c r="E188" s="48">
        <v>2440</v>
      </c>
      <c r="F188" s="48">
        <v>107</v>
      </c>
      <c r="G188" s="49">
        <v>0.0438524590163934</v>
      </c>
      <c r="H188" s="50">
        <v>0.33018691588785</v>
      </c>
      <c r="I188" s="50">
        <v>14.4795081967213</v>
      </c>
      <c r="J188" s="48">
        <v>0</v>
      </c>
      <c r="K188" s="45">
        <v>1</v>
      </c>
      <c r="L188" s="48">
        <v>0</v>
      </c>
      <c r="M188" s="48">
        <v>1</v>
      </c>
      <c r="N188" s="48">
        <v>0</v>
      </c>
      <c r="O188" s="48">
        <v>2</v>
      </c>
      <c r="P188" s="50">
        <v>17.665</v>
      </c>
      <c r="Q188" s="48">
        <v>2</v>
      </c>
      <c r="R188" s="53">
        <v>17.665</v>
      </c>
      <c r="S188" s="48">
        <v>1</v>
      </c>
      <c r="T188" s="53">
        <v>35.33</v>
      </c>
      <c r="U188" s="54">
        <v>0.0186915887850467</v>
      </c>
    </row>
    <row r="189" customHeight="1" spans="1:21">
      <c r="A189" s="51"/>
      <c r="B189" s="51"/>
      <c r="C189" s="47" t="s">
        <v>102</v>
      </c>
      <c r="D189" s="48">
        <v>109.4</v>
      </c>
      <c r="E189" s="48">
        <v>4372</v>
      </c>
      <c r="F189" s="48">
        <v>415</v>
      </c>
      <c r="G189" s="49">
        <v>0.0949222323879232</v>
      </c>
      <c r="H189" s="50">
        <v>0.263614457831325</v>
      </c>
      <c r="I189" s="50">
        <v>25.0228728270814</v>
      </c>
      <c r="J189" s="48">
        <v>1</v>
      </c>
      <c r="K189" s="45">
        <v>0</v>
      </c>
      <c r="L189" s="48">
        <v>0</v>
      </c>
      <c r="M189" s="48">
        <v>0</v>
      </c>
      <c r="N189" s="48">
        <v>0</v>
      </c>
      <c r="O189" s="48">
        <v>1</v>
      </c>
      <c r="P189" s="50">
        <v>109.4</v>
      </c>
      <c r="Q189" s="48">
        <v>1</v>
      </c>
      <c r="R189" s="53">
        <v>109.4</v>
      </c>
      <c r="S189" s="48">
        <v>0</v>
      </c>
      <c r="T189" s="53" t="e">
        <v>#DIV/0!</v>
      </c>
      <c r="U189" s="54">
        <v>0.00240963855421687</v>
      </c>
    </row>
    <row r="190" customHeight="1" spans="1:21">
      <c r="A190" s="51"/>
      <c r="B190" s="47" t="s">
        <v>80</v>
      </c>
      <c r="C190" s="51"/>
      <c r="D190" s="48">
        <v>804.58</v>
      </c>
      <c r="E190" s="48">
        <v>29924</v>
      </c>
      <c r="F190" s="48">
        <v>2157</v>
      </c>
      <c r="G190" s="49">
        <v>0.0720826092768347</v>
      </c>
      <c r="H190" s="50">
        <v>0.373008808530366</v>
      </c>
      <c r="I190" s="50">
        <v>26.887448202112</v>
      </c>
      <c r="J190" s="48">
        <v>14</v>
      </c>
      <c r="K190" s="45">
        <v>6</v>
      </c>
      <c r="L190" s="48">
        <v>3</v>
      </c>
      <c r="M190" s="48">
        <v>9</v>
      </c>
      <c r="N190" s="48">
        <v>3</v>
      </c>
      <c r="O190" s="48">
        <v>35</v>
      </c>
      <c r="P190" s="50">
        <v>22.988</v>
      </c>
      <c r="Q190" s="48">
        <v>29</v>
      </c>
      <c r="R190" s="53">
        <v>27.7441379310345</v>
      </c>
      <c r="S190" s="48">
        <v>11</v>
      </c>
      <c r="T190" s="53">
        <v>73.1436363636364</v>
      </c>
      <c r="U190" s="54">
        <v>0.0134445989800649</v>
      </c>
    </row>
    <row r="191" customHeight="1" spans="1:21">
      <c r="A191" s="47" t="s">
        <v>104</v>
      </c>
      <c r="B191" s="51"/>
      <c r="C191" s="51"/>
      <c r="D191" s="48">
        <v>804.58</v>
      </c>
      <c r="E191" s="48">
        <v>29924</v>
      </c>
      <c r="F191" s="48">
        <v>2157</v>
      </c>
      <c r="G191" s="49">
        <v>0.0720826092768347</v>
      </c>
      <c r="H191" s="50">
        <v>0.373008808530366</v>
      </c>
      <c r="I191" s="50">
        <v>26.887448202112</v>
      </c>
      <c r="J191" s="48">
        <v>14</v>
      </c>
      <c r="K191" s="45">
        <v>6</v>
      </c>
      <c r="L191" s="48">
        <v>3</v>
      </c>
      <c r="M191" s="48">
        <v>9</v>
      </c>
      <c r="N191" s="48">
        <v>3</v>
      </c>
      <c r="O191" s="48">
        <v>35</v>
      </c>
      <c r="P191" s="50">
        <v>22.988</v>
      </c>
      <c r="Q191" s="48">
        <v>29</v>
      </c>
      <c r="R191" s="53">
        <v>27.7441379310345</v>
      </c>
      <c r="S191" s="48">
        <v>11</v>
      </c>
      <c r="T191" s="53">
        <v>73.1436363636364</v>
      </c>
      <c r="U191" s="54">
        <v>0.0134445989800649</v>
      </c>
    </row>
    <row r="192" customHeight="1" spans="1:21">
      <c r="A192" s="47" t="s">
        <v>55</v>
      </c>
      <c r="B192" s="47" t="s">
        <v>74</v>
      </c>
      <c r="C192" s="47" t="s">
        <v>85</v>
      </c>
      <c r="D192" s="48">
        <v>90.35</v>
      </c>
      <c r="E192" s="48">
        <v>1893</v>
      </c>
      <c r="F192" s="48">
        <v>82</v>
      </c>
      <c r="G192" s="49">
        <v>0.0433174854727945</v>
      </c>
      <c r="H192" s="50">
        <v>1.10182926829268</v>
      </c>
      <c r="I192" s="50">
        <v>47.7284733227681</v>
      </c>
      <c r="J192" s="48">
        <v>1</v>
      </c>
      <c r="K192" s="45">
        <v>2</v>
      </c>
      <c r="L192" s="48">
        <v>0</v>
      </c>
      <c r="M192" s="48">
        <v>0</v>
      </c>
      <c r="N192" s="48">
        <v>0</v>
      </c>
      <c r="O192" s="48">
        <v>3</v>
      </c>
      <c r="P192" s="50">
        <v>30.1166666666667</v>
      </c>
      <c r="Q192" s="48">
        <v>1</v>
      </c>
      <c r="R192" s="53">
        <v>90.35</v>
      </c>
      <c r="S192" s="48">
        <v>1</v>
      </c>
      <c r="T192" s="53">
        <v>90.35</v>
      </c>
      <c r="U192" s="54">
        <v>0.0121951219512195</v>
      </c>
    </row>
    <row r="193" customHeight="1" spans="1:21">
      <c r="A193" s="51"/>
      <c r="B193" s="51"/>
      <c r="C193" s="47" t="s">
        <v>86</v>
      </c>
      <c r="D193" s="48">
        <v>57.82</v>
      </c>
      <c r="E193" s="48">
        <v>2378</v>
      </c>
      <c r="F193" s="48">
        <v>192</v>
      </c>
      <c r="G193" s="49">
        <v>0.0807401177460051</v>
      </c>
      <c r="H193" s="50">
        <v>0.301145833333333</v>
      </c>
      <c r="I193" s="50">
        <v>24.3145500420521</v>
      </c>
      <c r="J193" s="48">
        <v>2</v>
      </c>
      <c r="K193" s="45">
        <v>4</v>
      </c>
      <c r="L193" s="48">
        <v>1</v>
      </c>
      <c r="M193" s="48">
        <v>0</v>
      </c>
      <c r="N193" s="48">
        <v>0</v>
      </c>
      <c r="O193" s="48">
        <v>7</v>
      </c>
      <c r="P193" s="50">
        <v>8.26</v>
      </c>
      <c r="Q193" s="48">
        <v>1</v>
      </c>
      <c r="R193" s="53">
        <v>57.82</v>
      </c>
      <c r="S193" s="48">
        <v>0</v>
      </c>
      <c r="T193" s="53" t="e">
        <v>#DIV/0!</v>
      </c>
      <c r="U193" s="54">
        <v>0.00520833333333333</v>
      </c>
    </row>
    <row r="194" customHeight="1" spans="1:21">
      <c r="A194" s="51"/>
      <c r="B194" s="51"/>
      <c r="C194" s="47" t="s">
        <v>87</v>
      </c>
      <c r="D194" s="48">
        <v>76.12</v>
      </c>
      <c r="E194" s="48">
        <v>3558</v>
      </c>
      <c r="F194" s="48">
        <v>254</v>
      </c>
      <c r="G194" s="49">
        <v>0.0713884204609331</v>
      </c>
      <c r="H194" s="50">
        <v>0.299685039370079</v>
      </c>
      <c r="I194" s="50">
        <v>21.3940415964025</v>
      </c>
      <c r="J194" s="48">
        <v>2</v>
      </c>
      <c r="K194" s="45">
        <v>2</v>
      </c>
      <c r="L194" s="48">
        <v>1</v>
      </c>
      <c r="M194" s="48">
        <v>0</v>
      </c>
      <c r="N194" s="48">
        <v>0</v>
      </c>
      <c r="O194" s="48">
        <v>5</v>
      </c>
      <c r="P194" s="50">
        <v>15.224</v>
      </c>
      <c r="Q194" s="48">
        <v>2</v>
      </c>
      <c r="R194" s="53">
        <v>38.06</v>
      </c>
      <c r="S194" s="48">
        <v>0</v>
      </c>
      <c r="T194" s="53" t="e">
        <v>#DIV/0!</v>
      </c>
      <c r="U194" s="54">
        <v>0.0078740157480315</v>
      </c>
    </row>
    <row r="195" customHeight="1" spans="1:21">
      <c r="A195" s="51"/>
      <c r="B195" s="51"/>
      <c r="C195" s="47" t="s">
        <v>88</v>
      </c>
      <c r="D195" s="48">
        <v>47.19</v>
      </c>
      <c r="E195" s="48">
        <v>1078</v>
      </c>
      <c r="F195" s="48">
        <v>87</v>
      </c>
      <c r="G195" s="49">
        <v>0.0807050092764379</v>
      </c>
      <c r="H195" s="50">
        <v>0.542413793103448</v>
      </c>
      <c r="I195" s="50">
        <v>43.7755102040816</v>
      </c>
      <c r="J195" s="48">
        <v>0</v>
      </c>
      <c r="K195" s="45">
        <v>0</v>
      </c>
      <c r="L195" s="48">
        <v>0</v>
      </c>
      <c r="M195" s="48">
        <v>0</v>
      </c>
      <c r="N195" s="48">
        <v>0</v>
      </c>
      <c r="O195" s="48">
        <v>0</v>
      </c>
      <c r="P195" s="50" t="e">
        <v>#DIV/0!</v>
      </c>
      <c r="Q195" s="48">
        <v>1</v>
      </c>
      <c r="R195" s="53">
        <v>47.19</v>
      </c>
      <c r="S195" s="48">
        <v>1</v>
      </c>
      <c r="T195" s="53">
        <v>47.19</v>
      </c>
      <c r="U195" s="54">
        <v>0.0114942528735632</v>
      </c>
    </row>
    <row r="196" customHeight="1" spans="1:21">
      <c r="A196" s="51"/>
      <c r="B196" s="51"/>
      <c r="C196" s="47" t="s">
        <v>82</v>
      </c>
      <c r="D196" s="48">
        <v>23.72</v>
      </c>
      <c r="E196" s="48">
        <v>772</v>
      </c>
      <c r="F196" s="48">
        <v>68</v>
      </c>
      <c r="G196" s="49">
        <v>0.0880829015544041</v>
      </c>
      <c r="H196" s="50">
        <v>0.348823529411765</v>
      </c>
      <c r="I196" s="50">
        <v>30.7253886010363</v>
      </c>
      <c r="J196" s="48">
        <v>1</v>
      </c>
      <c r="K196" s="45">
        <v>0</v>
      </c>
      <c r="L196" s="48">
        <v>0</v>
      </c>
      <c r="M196" s="48">
        <v>0</v>
      </c>
      <c r="N196" s="48">
        <v>0</v>
      </c>
      <c r="O196" s="48">
        <v>1</v>
      </c>
      <c r="P196" s="50">
        <v>23.72</v>
      </c>
      <c r="Q196" s="48">
        <v>1</v>
      </c>
      <c r="R196" s="53">
        <v>23.72</v>
      </c>
      <c r="S196" s="48">
        <v>1</v>
      </c>
      <c r="T196" s="53">
        <v>23.72</v>
      </c>
      <c r="U196" s="54">
        <v>0.0147058823529412</v>
      </c>
    </row>
    <row r="197" customHeight="1" spans="1:21">
      <c r="A197" s="51"/>
      <c r="B197" s="51"/>
      <c r="C197" s="47" t="s">
        <v>89</v>
      </c>
      <c r="D197" s="48">
        <v>30.44</v>
      </c>
      <c r="E197" s="48">
        <v>1619</v>
      </c>
      <c r="F197" s="48">
        <v>93</v>
      </c>
      <c r="G197" s="49">
        <v>0.0574428659666461</v>
      </c>
      <c r="H197" s="50">
        <v>0.327311827956989</v>
      </c>
      <c r="I197" s="50">
        <v>18.8017294626313</v>
      </c>
      <c r="J197" s="48">
        <v>1</v>
      </c>
      <c r="K197" s="45">
        <v>0</v>
      </c>
      <c r="L197" s="48">
        <v>1</v>
      </c>
      <c r="M197" s="48">
        <v>0</v>
      </c>
      <c r="N197" s="48">
        <v>0</v>
      </c>
      <c r="O197" s="48">
        <v>2</v>
      </c>
      <c r="P197" s="50">
        <v>15.22</v>
      </c>
      <c r="Q197" s="48">
        <v>1</v>
      </c>
      <c r="R197" s="53">
        <v>30.44</v>
      </c>
      <c r="S197" s="48">
        <v>1</v>
      </c>
      <c r="T197" s="53">
        <v>30.44</v>
      </c>
      <c r="U197" s="54">
        <v>0.010752688172043</v>
      </c>
    </row>
    <row r="198" customHeight="1" spans="1:21">
      <c r="A198" s="51"/>
      <c r="B198" s="51"/>
      <c r="C198" s="47" t="s">
        <v>90</v>
      </c>
      <c r="D198" s="48">
        <v>26.56</v>
      </c>
      <c r="E198" s="48">
        <v>1101</v>
      </c>
      <c r="F198" s="48">
        <v>76</v>
      </c>
      <c r="G198" s="49">
        <v>0.0690281562216167</v>
      </c>
      <c r="H198" s="50">
        <v>0.349473684210526</v>
      </c>
      <c r="I198" s="50">
        <v>24.1235240690282</v>
      </c>
      <c r="J198" s="48">
        <v>1</v>
      </c>
      <c r="K198" s="45">
        <v>0</v>
      </c>
      <c r="L198" s="48">
        <v>0</v>
      </c>
      <c r="M198" s="48">
        <v>0</v>
      </c>
      <c r="N198" s="48">
        <v>0</v>
      </c>
      <c r="O198" s="48">
        <v>1</v>
      </c>
      <c r="P198" s="50">
        <v>26.56</v>
      </c>
      <c r="Q198" s="48">
        <v>0</v>
      </c>
      <c r="R198" s="53" t="e">
        <v>#DIV/0!</v>
      </c>
      <c r="S198" s="48">
        <v>0</v>
      </c>
      <c r="T198" s="53" t="e">
        <v>#DIV/0!</v>
      </c>
      <c r="U198" s="54">
        <v>0</v>
      </c>
    </row>
    <row r="199" customHeight="1" spans="1:21">
      <c r="A199" s="51"/>
      <c r="B199" s="51"/>
      <c r="C199" s="47" t="s">
        <v>91</v>
      </c>
      <c r="D199" s="48">
        <v>21.61</v>
      </c>
      <c r="E199" s="48">
        <v>620</v>
      </c>
      <c r="F199" s="48">
        <v>49</v>
      </c>
      <c r="G199" s="49">
        <v>0.0790322580645161</v>
      </c>
      <c r="H199" s="50">
        <v>0.441020408163265</v>
      </c>
      <c r="I199" s="50">
        <v>34.8548387096774</v>
      </c>
      <c r="J199" s="48">
        <v>1</v>
      </c>
      <c r="K199" s="45">
        <v>0</v>
      </c>
      <c r="L199" s="48">
        <v>0</v>
      </c>
      <c r="M199" s="48">
        <v>0</v>
      </c>
      <c r="N199" s="48">
        <v>0</v>
      </c>
      <c r="O199" s="48">
        <v>1</v>
      </c>
      <c r="P199" s="50">
        <v>21.61</v>
      </c>
      <c r="Q199" s="48">
        <v>1</v>
      </c>
      <c r="R199" s="53">
        <v>21.61</v>
      </c>
      <c r="S199" s="48">
        <v>0</v>
      </c>
      <c r="T199" s="53" t="e">
        <v>#DIV/0!</v>
      </c>
      <c r="U199" s="54">
        <v>0.0204081632653061</v>
      </c>
    </row>
    <row r="200" customHeight="1" spans="1:21">
      <c r="A200" s="51"/>
      <c r="B200" s="51"/>
      <c r="C200" s="47" t="s">
        <v>75</v>
      </c>
      <c r="D200" s="48">
        <v>92.44</v>
      </c>
      <c r="E200" s="48">
        <v>4133</v>
      </c>
      <c r="F200" s="48">
        <v>238</v>
      </c>
      <c r="G200" s="49">
        <v>0.0575852891362207</v>
      </c>
      <c r="H200" s="50">
        <v>0.388403361344538</v>
      </c>
      <c r="I200" s="50">
        <v>22.3663198645052</v>
      </c>
      <c r="J200" s="48">
        <v>2</v>
      </c>
      <c r="K200" s="45">
        <v>0</v>
      </c>
      <c r="L200" s="48">
        <v>0</v>
      </c>
      <c r="M200" s="48">
        <v>2</v>
      </c>
      <c r="N200" s="48">
        <v>0</v>
      </c>
      <c r="O200" s="48">
        <v>4</v>
      </c>
      <c r="P200" s="50">
        <v>23.11</v>
      </c>
      <c r="Q200" s="48">
        <v>3</v>
      </c>
      <c r="R200" s="53">
        <v>30.8133333333333</v>
      </c>
      <c r="S200" s="48">
        <v>1</v>
      </c>
      <c r="T200" s="53">
        <v>92.44</v>
      </c>
      <c r="U200" s="54">
        <v>0.0126050420168067</v>
      </c>
    </row>
    <row r="201" customHeight="1" spans="1:21">
      <c r="A201" s="51"/>
      <c r="B201" s="51"/>
      <c r="C201" s="47" t="s">
        <v>92</v>
      </c>
      <c r="D201" s="48">
        <v>120.06</v>
      </c>
      <c r="E201" s="48">
        <v>3633</v>
      </c>
      <c r="F201" s="48">
        <v>223</v>
      </c>
      <c r="G201" s="49">
        <v>0.0613817781447839</v>
      </c>
      <c r="H201" s="50">
        <v>0.538385650224215</v>
      </c>
      <c r="I201" s="50">
        <v>33.047068538398</v>
      </c>
      <c r="J201" s="48">
        <v>4</v>
      </c>
      <c r="K201" s="45">
        <v>3</v>
      </c>
      <c r="L201" s="48">
        <v>2</v>
      </c>
      <c r="M201" s="48">
        <v>3</v>
      </c>
      <c r="N201" s="48">
        <v>0</v>
      </c>
      <c r="O201" s="48">
        <v>12</v>
      </c>
      <c r="P201" s="50">
        <v>10.005</v>
      </c>
      <c r="Q201" s="48">
        <v>6</v>
      </c>
      <c r="R201" s="53">
        <v>20.01</v>
      </c>
      <c r="S201" s="48">
        <v>3</v>
      </c>
      <c r="T201" s="53">
        <v>40.02</v>
      </c>
      <c r="U201" s="54">
        <v>0.0269058295964126</v>
      </c>
    </row>
    <row r="202" customHeight="1" spans="1:21">
      <c r="A202" s="51"/>
      <c r="B202" s="51"/>
      <c r="C202" s="47" t="s">
        <v>93</v>
      </c>
      <c r="D202" s="48">
        <v>144.51</v>
      </c>
      <c r="E202" s="48">
        <v>4101</v>
      </c>
      <c r="F202" s="48">
        <v>303</v>
      </c>
      <c r="G202" s="49">
        <v>0.0738844184345282</v>
      </c>
      <c r="H202" s="50">
        <v>0.476930693069307</v>
      </c>
      <c r="I202" s="50">
        <v>35.2377468910022</v>
      </c>
      <c r="J202" s="48">
        <v>3</v>
      </c>
      <c r="K202" s="45">
        <v>0</v>
      </c>
      <c r="L202" s="48">
        <v>2</v>
      </c>
      <c r="M202" s="48">
        <v>0</v>
      </c>
      <c r="N202" s="48">
        <v>0</v>
      </c>
      <c r="O202" s="48">
        <v>5</v>
      </c>
      <c r="P202" s="50">
        <v>28.902</v>
      </c>
      <c r="Q202" s="48">
        <v>2</v>
      </c>
      <c r="R202" s="53">
        <v>72.255</v>
      </c>
      <c r="S202" s="48">
        <v>1</v>
      </c>
      <c r="T202" s="53">
        <v>144.51</v>
      </c>
      <c r="U202" s="54">
        <v>0.0066006600660066</v>
      </c>
    </row>
    <row r="203" customHeight="1" spans="1:21">
      <c r="A203" s="51"/>
      <c r="B203" s="51"/>
      <c r="C203" s="47" t="s">
        <v>83</v>
      </c>
      <c r="D203" s="48">
        <v>80.03</v>
      </c>
      <c r="E203" s="48">
        <v>3460</v>
      </c>
      <c r="F203" s="48">
        <v>268</v>
      </c>
      <c r="G203" s="49">
        <v>0.0774566473988439</v>
      </c>
      <c r="H203" s="50">
        <v>0.298619402985075</v>
      </c>
      <c r="I203" s="50">
        <v>23.1300578034682</v>
      </c>
      <c r="J203" s="48">
        <v>2</v>
      </c>
      <c r="K203" s="45">
        <v>0</v>
      </c>
      <c r="L203" s="48">
        <v>0</v>
      </c>
      <c r="M203" s="48">
        <v>0</v>
      </c>
      <c r="N203" s="48">
        <v>0</v>
      </c>
      <c r="O203" s="48">
        <v>2</v>
      </c>
      <c r="P203" s="50">
        <v>40.015</v>
      </c>
      <c r="Q203" s="48">
        <v>0</v>
      </c>
      <c r="R203" s="53" t="e">
        <v>#DIV/0!</v>
      </c>
      <c r="S203" s="48">
        <v>0</v>
      </c>
      <c r="T203" s="53" t="e">
        <v>#DIV/0!</v>
      </c>
      <c r="U203" s="54">
        <v>0</v>
      </c>
    </row>
    <row r="204" customHeight="1" spans="1:21">
      <c r="A204" s="51"/>
      <c r="B204" s="51"/>
      <c r="C204" s="47" t="s">
        <v>76</v>
      </c>
      <c r="D204" s="48">
        <v>0.13</v>
      </c>
      <c r="E204" s="48">
        <v>8</v>
      </c>
      <c r="F204" s="48">
        <v>1</v>
      </c>
      <c r="G204" s="49">
        <v>0.125</v>
      </c>
      <c r="H204" s="50">
        <v>0.13</v>
      </c>
      <c r="I204" s="50">
        <v>16.25</v>
      </c>
      <c r="J204" s="48">
        <v>0</v>
      </c>
      <c r="K204" s="45">
        <v>0</v>
      </c>
      <c r="L204" s="48">
        <v>0</v>
      </c>
      <c r="M204" s="48">
        <v>0</v>
      </c>
      <c r="N204" s="48">
        <v>0</v>
      </c>
      <c r="O204" s="48">
        <v>0</v>
      </c>
      <c r="P204" s="50" t="e">
        <v>#DIV/0!</v>
      </c>
      <c r="Q204" s="48">
        <v>0</v>
      </c>
      <c r="R204" s="53" t="e">
        <v>#DIV/0!</v>
      </c>
      <c r="S204" s="48">
        <v>0</v>
      </c>
      <c r="T204" s="53" t="e">
        <v>#DIV/0!</v>
      </c>
      <c r="U204" s="54">
        <v>0</v>
      </c>
    </row>
    <row r="205" customHeight="1" spans="1:21">
      <c r="A205" s="51"/>
      <c r="B205" s="51"/>
      <c r="C205" s="47" t="s">
        <v>77</v>
      </c>
      <c r="D205" s="48">
        <v>0</v>
      </c>
      <c r="E205" s="48">
        <v>2</v>
      </c>
      <c r="F205" s="48">
        <v>0</v>
      </c>
      <c r="G205" s="49">
        <v>0</v>
      </c>
      <c r="H205" s="50" t="e">
        <v>#DIV/0!</v>
      </c>
      <c r="I205" s="50">
        <v>0</v>
      </c>
      <c r="J205" s="48">
        <v>0</v>
      </c>
      <c r="K205" s="45">
        <v>0</v>
      </c>
      <c r="L205" s="48">
        <v>0</v>
      </c>
      <c r="M205" s="48">
        <v>0</v>
      </c>
      <c r="N205" s="48">
        <v>0</v>
      </c>
      <c r="O205" s="48">
        <v>0</v>
      </c>
      <c r="P205" s="50" t="e">
        <v>#DIV/0!</v>
      </c>
      <c r="Q205" s="48">
        <v>0</v>
      </c>
      <c r="R205" s="53" t="e">
        <v>#DIV/0!</v>
      </c>
      <c r="S205" s="48">
        <v>0</v>
      </c>
      <c r="T205" s="53" t="e">
        <v>#DIV/0!</v>
      </c>
      <c r="U205" s="54" t="e">
        <v>#DIV/0!</v>
      </c>
    </row>
    <row r="206" customHeight="1" spans="1:21">
      <c r="A206" s="51"/>
      <c r="B206" s="47" t="s">
        <v>80</v>
      </c>
      <c r="C206" s="51"/>
      <c r="D206" s="48">
        <v>810.98</v>
      </c>
      <c r="E206" s="48">
        <v>28356</v>
      </c>
      <c r="F206" s="48">
        <v>1934</v>
      </c>
      <c r="G206" s="49">
        <v>0.0682042601213147</v>
      </c>
      <c r="H206" s="50">
        <v>0.419327817993795</v>
      </c>
      <c r="I206" s="50">
        <v>28.5999435745521</v>
      </c>
      <c r="J206" s="48">
        <v>20</v>
      </c>
      <c r="K206" s="45">
        <v>11</v>
      </c>
      <c r="L206" s="48">
        <v>7</v>
      </c>
      <c r="M206" s="48">
        <v>5</v>
      </c>
      <c r="N206" s="48">
        <v>0</v>
      </c>
      <c r="O206" s="48">
        <v>43</v>
      </c>
      <c r="P206" s="50">
        <v>18.86</v>
      </c>
      <c r="Q206" s="48">
        <v>19</v>
      </c>
      <c r="R206" s="53">
        <v>42.6831578947368</v>
      </c>
      <c r="S206" s="48">
        <v>9</v>
      </c>
      <c r="T206" s="53">
        <v>90.1088888888889</v>
      </c>
      <c r="U206" s="54">
        <v>0.00982419855222337</v>
      </c>
    </row>
    <row r="207" customHeight="1" spans="1:21">
      <c r="A207" s="47" t="s">
        <v>105</v>
      </c>
      <c r="B207" s="51"/>
      <c r="C207" s="51"/>
      <c r="D207" s="48">
        <v>810.98</v>
      </c>
      <c r="E207" s="48">
        <v>28356</v>
      </c>
      <c r="F207" s="48">
        <v>1934</v>
      </c>
      <c r="G207" s="49">
        <v>0.0682042601213147</v>
      </c>
      <c r="H207" s="50">
        <v>0.419327817993795</v>
      </c>
      <c r="I207" s="50">
        <v>28.5999435745521</v>
      </c>
      <c r="J207" s="48">
        <v>20</v>
      </c>
      <c r="K207" s="45">
        <v>11</v>
      </c>
      <c r="L207" s="48">
        <v>7</v>
      </c>
      <c r="M207" s="48">
        <v>5</v>
      </c>
      <c r="N207" s="48">
        <v>0</v>
      </c>
      <c r="O207" s="48">
        <v>43</v>
      </c>
      <c r="P207" s="50">
        <v>18.86</v>
      </c>
      <c r="Q207" s="48">
        <v>19</v>
      </c>
      <c r="R207" s="53">
        <v>42.6831578947368</v>
      </c>
      <c r="S207" s="48">
        <v>9</v>
      </c>
      <c r="T207" s="53">
        <v>90.1088888888889</v>
      </c>
      <c r="U207" s="54">
        <v>0.00982419855222337</v>
      </c>
    </row>
    <row r="208" customHeight="1" spans="1:21">
      <c r="A208" s="47" t="s">
        <v>54</v>
      </c>
      <c r="B208" s="47" t="s">
        <v>74</v>
      </c>
      <c r="C208" s="47" t="s">
        <v>85</v>
      </c>
      <c r="D208" s="48">
        <v>139.46</v>
      </c>
      <c r="E208" s="48">
        <v>3294</v>
      </c>
      <c r="F208" s="48">
        <v>136</v>
      </c>
      <c r="G208" s="49">
        <v>0.0412871888281724</v>
      </c>
      <c r="H208" s="50">
        <v>1.02544117647059</v>
      </c>
      <c r="I208" s="50">
        <v>42.3375834851245</v>
      </c>
      <c r="J208" s="48">
        <v>0</v>
      </c>
      <c r="K208" s="45">
        <v>0</v>
      </c>
      <c r="L208" s="48">
        <v>0</v>
      </c>
      <c r="M208" s="48">
        <v>1</v>
      </c>
      <c r="N208" s="48">
        <v>0</v>
      </c>
      <c r="O208" s="48">
        <v>1</v>
      </c>
      <c r="P208" s="50">
        <v>139.46</v>
      </c>
      <c r="Q208" s="48">
        <v>5</v>
      </c>
      <c r="R208" s="53">
        <v>27.892</v>
      </c>
      <c r="S208" s="48">
        <v>4</v>
      </c>
      <c r="T208" s="53">
        <v>34.865</v>
      </c>
      <c r="U208" s="54">
        <v>0.0367647058823529</v>
      </c>
    </row>
    <row r="209" customHeight="1" spans="1:21">
      <c r="A209" s="51"/>
      <c r="B209" s="51"/>
      <c r="C209" s="47" t="s">
        <v>86</v>
      </c>
      <c r="D209" s="48">
        <v>54.62</v>
      </c>
      <c r="E209" s="48">
        <v>2309</v>
      </c>
      <c r="F209" s="48">
        <v>183</v>
      </c>
      <c r="G209" s="49">
        <v>0.079255088783023</v>
      </c>
      <c r="H209" s="50">
        <v>0.298469945355191</v>
      </c>
      <c r="I209" s="50">
        <v>23.6552620181897</v>
      </c>
      <c r="J209" s="48">
        <v>0</v>
      </c>
      <c r="K209" s="45">
        <v>1</v>
      </c>
      <c r="L209" s="48">
        <v>1</v>
      </c>
      <c r="M209" s="48">
        <v>0</v>
      </c>
      <c r="N209" s="48">
        <v>0</v>
      </c>
      <c r="O209" s="48">
        <v>2</v>
      </c>
      <c r="P209" s="50">
        <v>27.31</v>
      </c>
      <c r="Q209" s="48">
        <v>3</v>
      </c>
      <c r="R209" s="53">
        <v>18.2066666666667</v>
      </c>
      <c r="S209" s="48">
        <v>1</v>
      </c>
      <c r="T209" s="53">
        <v>54.62</v>
      </c>
      <c r="U209" s="54">
        <v>0.0163934426229508</v>
      </c>
    </row>
    <row r="210" customHeight="1" spans="1:21">
      <c r="A210" s="51"/>
      <c r="B210" s="51"/>
      <c r="C210" s="47" t="s">
        <v>87</v>
      </c>
      <c r="D210" s="48">
        <v>118.72</v>
      </c>
      <c r="E210" s="48">
        <v>4441</v>
      </c>
      <c r="F210" s="48">
        <v>325</v>
      </c>
      <c r="G210" s="49">
        <v>0.0731817158297681</v>
      </c>
      <c r="H210" s="50">
        <v>0.365292307692308</v>
      </c>
      <c r="I210" s="50">
        <v>26.7327178563387</v>
      </c>
      <c r="J210" s="48">
        <v>3</v>
      </c>
      <c r="K210" s="45">
        <v>4</v>
      </c>
      <c r="L210" s="48">
        <v>2</v>
      </c>
      <c r="M210" s="48">
        <v>5</v>
      </c>
      <c r="N210" s="48">
        <v>0</v>
      </c>
      <c r="O210" s="48">
        <v>14</v>
      </c>
      <c r="P210" s="50">
        <v>8.48</v>
      </c>
      <c r="Q210" s="48">
        <v>6</v>
      </c>
      <c r="R210" s="53">
        <v>19.7866666666667</v>
      </c>
      <c r="S210" s="48">
        <v>2</v>
      </c>
      <c r="T210" s="53">
        <v>59.36</v>
      </c>
      <c r="U210" s="54">
        <v>0.0184615384615385</v>
      </c>
    </row>
    <row r="211" customHeight="1" spans="1:21">
      <c r="A211" s="51"/>
      <c r="B211" s="51"/>
      <c r="C211" s="47" t="s">
        <v>88</v>
      </c>
      <c r="D211" s="48">
        <v>50.03</v>
      </c>
      <c r="E211" s="48">
        <v>1097</v>
      </c>
      <c r="F211" s="48">
        <v>99</v>
      </c>
      <c r="G211" s="49">
        <v>0.0902461257976299</v>
      </c>
      <c r="H211" s="50">
        <v>0.505353535353535</v>
      </c>
      <c r="I211" s="50">
        <v>45.6061987237922</v>
      </c>
      <c r="J211" s="48">
        <v>2</v>
      </c>
      <c r="K211" s="45">
        <v>0</v>
      </c>
      <c r="L211" s="48">
        <v>0</v>
      </c>
      <c r="M211" s="48">
        <v>1</v>
      </c>
      <c r="N211" s="48">
        <v>0</v>
      </c>
      <c r="O211" s="48">
        <v>3</v>
      </c>
      <c r="P211" s="50">
        <v>16.6766666666667</v>
      </c>
      <c r="Q211" s="48">
        <v>1</v>
      </c>
      <c r="R211" s="53">
        <v>50.03</v>
      </c>
      <c r="S211" s="48">
        <v>1</v>
      </c>
      <c r="T211" s="53">
        <v>50.03</v>
      </c>
      <c r="U211" s="54">
        <v>0.0101010101010101</v>
      </c>
    </row>
    <row r="212" customHeight="1" spans="1:21">
      <c r="A212" s="51"/>
      <c r="B212" s="51"/>
      <c r="C212" s="47" t="s">
        <v>82</v>
      </c>
      <c r="D212" s="48">
        <v>18.99</v>
      </c>
      <c r="E212" s="48">
        <v>599</v>
      </c>
      <c r="F212" s="48">
        <v>60</v>
      </c>
      <c r="G212" s="49">
        <v>0.10016694490818</v>
      </c>
      <c r="H212" s="50">
        <v>0.3165</v>
      </c>
      <c r="I212" s="50">
        <v>31.7028380634391</v>
      </c>
      <c r="J212" s="48">
        <v>1</v>
      </c>
      <c r="K212" s="45">
        <v>0</v>
      </c>
      <c r="L212" s="48">
        <v>0</v>
      </c>
      <c r="M212" s="48">
        <v>1</v>
      </c>
      <c r="N212" s="48">
        <v>0</v>
      </c>
      <c r="O212" s="48">
        <v>2</v>
      </c>
      <c r="P212" s="50">
        <v>9.495</v>
      </c>
      <c r="Q212" s="48">
        <v>0</v>
      </c>
      <c r="R212" s="53" t="e">
        <v>#DIV/0!</v>
      </c>
      <c r="S212" s="48">
        <v>0</v>
      </c>
      <c r="T212" s="53" t="e">
        <v>#DIV/0!</v>
      </c>
      <c r="U212" s="54">
        <v>0</v>
      </c>
    </row>
    <row r="213" customHeight="1" spans="1:21">
      <c r="A213" s="51"/>
      <c r="B213" s="51"/>
      <c r="C213" s="47" t="s">
        <v>89</v>
      </c>
      <c r="D213" s="48">
        <v>29.81</v>
      </c>
      <c r="E213" s="48">
        <v>1369</v>
      </c>
      <c r="F213" s="48">
        <v>89</v>
      </c>
      <c r="G213" s="49">
        <v>0.0650109569028488</v>
      </c>
      <c r="H213" s="50">
        <v>0.334943820224719</v>
      </c>
      <c r="I213" s="50">
        <v>21.7750182615047</v>
      </c>
      <c r="J213" s="48">
        <v>1</v>
      </c>
      <c r="K213" s="45">
        <v>0</v>
      </c>
      <c r="L213" s="48">
        <v>1</v>
      </c>
      <c r="M213" s="48">
        <v>0</v>
      </c>
      <c r="N213" s="48">
        <v>0</v>
      </c>
      <c r="O213" s="48">
        <v>2</v>
      </c>
      <c r="P213" s="50">
        <v>14.905</v>
      </c>
      <c r="Q213" s="48">
        <v>1</v>
      </c>
      <c r="R213" s="53">
        <v>29.81</v>
      </c>
      <c r="S213" s="48">
        <v>0</v>
      </c>
      <c r="T213" s="53" t="e">
        <v>#DIV/0!</v>
      </c>
      <c r="U213" s="54">
        <v>0.0112359550561798</v>
      </c>
    </row>
    <row r="214" customHeight="1" spans="1:21">
      <c r="A214" s="51"/>
      <c r="B214" s="51"/>
      <c r="C214" s="47" t="s">
        <v>90</v>
      </c>
      <c r="D214" s="48">
        <v>24.62</v>
      </c>
      <c r="E214" s="48">
        <v>1039</v>
      </c>
      <c r="F214" s="48">
        <v>77</v>
      </c>
      <c r="G214" s="49">
        <v>0.0741097208854668</v>
      </c>
      <c r="H214" s="50">
        <v>0.31974025974026</v>
      </c>
      <c r="I214" s="50">
        <v>23.6958614051973</v>
      </c>
      <c r="J214" s="48">
        <v>0</v>
      </c>
      <c r="K214" s="45">
        <v>0</v>
      </c>
      <c r="L214" s="48">
        <v>0</v>
      </c>
      <c r="M214" s="48">
        <v>0</v>
      </c>
      <c r="N214" s="48">
        <v>0</v>
      </c>
      <c r="O214" s="48">
        <v>0</v>
      </c>
      <c r="P214" s="50" t="e">
        <v>#DIV/0!</v>
      </c>
      <c r="Q214" s="48">
        <v>0</v>
      </c>
      <c r="R214" s="53" t="e">
        <v>#DIV/0!</v>
      </c>
      <c r="S214" s="48">
        <v>0</v>
      </c>
      <c r="T214" s="53" t="e">
        <v>#DIV/0!</v>
      </c>
      <c r="U214" s="54">
        <v>0</v>
      </c>
    </row>
    <row r="215" customHeight="1" spans="1:21">
      <c r="A215" s="51"/>
      <c r="B215" s="51"/>
      <c r="C215" s="47" t="s">
        <v>91</v>
      </c>
      <c r="D215" s="48">
        <v>14.87</v>
      </c>
      <c r="E215" s="48">
        <v>311</v>
      </c>
      <c r="F215" s="48">
        <v>35</v>
      </c>
      <c r="G215" s="49">
        <v>0.112540192926045</v>
      </c>
      <c r="H215" s="50">
        <v>0.424857142857143</v>
      </c>
      <c r="I215" s="50">
        <v>47.8135048231511</v>
      </c>
      <c r="J215" s="48">
        <v>0</v>
      </c>
      <c r="K215" s="45">
        <v>0</v>
      </c>
      <c r="L215" s="48">
        <v>0</v>
      </c>
      <c r="M215" s="48">
        <v>1</v>
      </c>
      <c r="N215" s="48">
        <v>0</v>
      </c>
      <c r="O215" s="48">
        <v>1</v>
      </c>
      <c r="P215" s="50">
        <v>14.87</v>
      </c>
      <c r="Q215" s="48">
        <v>0</v>
      </c>
      <c r="R215" s="53" t="e">
        <v>#DIV/0!</v>
      </c>
      <c r="S215" s="48">
        <v>0</v>
      </c>
      <c r="T215" s="53" t="e">
        <v>#DIV/0!</v>
      </c>
      <c r="U215" s="54">
        <v>0</v>
      </c>
    </row>
    <row r="216" customHeight="1" spans="1:21">
      <c r="A216" s="51"/>
      <c r="B216" s="51"/>
      <c r="C216" s="47" t="s">
        <v>75</v>
      </c>
      <c r="D216" s="48">
        <v>80.08</v>
      </c>
      <c r="E216" s="48">
        <v>3093</v>
      </c>
      <c r="F216" s="48">
        <v>203</v>
      </c>
      <c r="G216" s="49">
        <v>0.0656320724215972</v>
      </c>
      <c r="H216" s="50">
        <v>0.39448275862069</v>
      </c>
      <c r="I216" s="50">
        <v>25.8907209828645</v>
      </c>
      <c r="J216" s="48">
        <v>1</v>
      </c>
      <c r="K216" s="45">
        <v>0</v>
      </c>
      <c r="L216" s="48">
        <v>0</v>
      </c>
      <c r="M216" s="48">
        <v>2</v>
      </c>
      <c r="N216" s="48">
        <v>0</v>
      </c>
      <c r="O216" s="48">
        <v>3</v>
      </c>
      <c r="P216" s="50">
        <v>26.6933333333333</v>
      </c>
      <c r="Q216" s="48">
        <v>3</v>
      </c>
      <c r="R216" s="53">
        <v>26.6933333333333</v>
      </c>
      <c r="S216" s="48">
        <v>0</v>
      </c>
      <c r="T216" s="53" t="e">
        <v>#DIV/0!</v>
      </c>
      <c r="U216" s="54">
        <v>0.0147783251231527</v>
      </c>
    </row>
    <row r="217" customHeight="1" spans="1:21">
      <c r="A217" s="51"/>
      <c r="B217" s="51"/>
      <c r="C217" s="47" t="s">
        <v>92</v>
      </c>
      <c r="D217" s="48">
        <v>111.65</v>
      </c>
      <c r="E217" s="48">
        <v>3112</v>
      </c>
      <c r="F217" s="48">
        <v>209</v>
      </c>
      <c r="G217" s="49">
        <v>0.067159383033419</v>
      </c>
      <c r="H217" s="50">
        <v>0.53421052631579</v>
      </c>
      <c r="I217" s="50">
        <v>35.8772493573265</v>
      </c>
      <c r="J217" s="48">
        <v>3</v>
      </c>
      <c r="K217" s="45">
        <v>1</v>
      </c>
      <c r="L217" s="48">
        <v>0</v>
      </c>
      <c r="M217" s="48">
        <v>1</v>
      </c>
      <c r="N217" s="48">
        <v>1</v>
      </c>
      <c r="O217" s="48">
        <v>6</v>
      </c>
      <c r="P217" s="50">
        <v>18.6083333333333</v>
      </c>
      <c r="Q217" s="48">
        <v>2</v>
      </c>
      <c r="R217" s="53">
        <v>55.825</v>
      </c>
      <c r="S217" s="48">
        <v>1</v>
      </c>
      <c r="T217" s="53">
        <v>111.65</v>
      </c>
      <c r="U217" s="54">
        <v>0.00956937799043062</v>
      </c>
    </row>
    <row r="218" customHeight="1" spans="1:21">
      <c r="A218" s="51"/>
      <c r="B218" s="51"/>
      <c r="C218" s="47" t="s">
        <v>93</v>
      </c>
      <c r="D218" s="48">
        <v>115.25</v>
      </c>
      <c r="E218" s="48">
        <v>3334</v>
      </c>
      <c r="F218" s="48">
        <v>254</v>
      </c>
      <c r="G218" s="49">
        <v>0.0761847630473905</v>
      </c>
      <c r="H218" s="50">
        <v>0.453740157480315</v>
      </c>
      <c r="I218" s="50">
        <v>34.5680863827235</v>
      </c>
      <c r="J218" s="48">
        <v>1</v>
      </c>
      <c r="K218" s="45">
        <v>1</v>
      </c>
      <c r="L218" s="48">
        <v>0</v>
      </c>
      <c r="M218" s="48">
        <v>1</v>
      </c>
      <c r="N218" s="48">
        <v>2</v>
      </c>
      <c r="O218" s="48">
        <v>5</v>
      </c>
      <c r="P218" s="50">
        <v>23.05</v>
      </c>
      <c r="Q218" s="48">
        <v>2</v>
      </c>
      <c r="R218" s="53">
        <v>57.625</v>
      </c>
      <c r="S218" s="48">
        <v>1</v>
      </c>
      <c r="T218" s="53">
        <v>115.25</v>
      </c>
      <c r="U218" s="54">
        <v>0.0078740157480315</v>
      </c>
    </row>
    <row r="219" customHeight="1" spans="1:21">
      <c r="A219" s="51"/>
      <c r="B219" s="51"/>
      <c r="C219" s="47" t="s">
        <v>83</v>
      </c>
      <c r="D219" s="48">
        <v>56.15</v>
      </c>
      <c r="E219" s="48">
        <v>2522</v>
      </c>
      <c r="F219" s="48">
        <v>188</v>
      </c>
      <c r="G219" s="49">
        <v>0.0745440126883426</v>
      </c>
      <c r="H219" s="50">
        <v>0.298670212765957</v>
      </c>
      <c r="I219" s="50">
        <v>22.2640761300555</v>
      </c>
      <c r="J219" s="48">
        <v>1</v>
      </c>
      <c r="K219" s="45">
        <v>0</v>
      </c>
      <c r="L219" s="48">
        <v>2</v>
      </c>
      <c r="M219" s="48">
        <v>0</v>
      </c>
      <c r="N219" s="48">
        <v>0</v>
      </c>
      <c r="O219" s="48">
        <v>3</v>
      </c>
      <c r="P219" s="50">
        <v>18.7166666666667</v>
      </c>
      <c r="Q219" s="48">
        <v>2</v>
      </c>
      <c r="R219" s="53">
        <v>28.075</v>
      </c>
      <c r="S219" s="48">
        <v>0</v>
      </c>
      <c r="T219" s="53" t="e">
        <v>#DIV/0!</v>
      </c>
      <c r="U219" s="54">
        <v>0.0106382978723404</v>
      </c>
    </row>
    <row r="220" customHeight="1" spans="1:21">
      <c r="A220" s="51"/>
      <c r="B220" s="47" t="s">
        <v>80</v>
      </c>
      <c r="C220" s="51"/>
      <c r="D220" s="48">
        <v>814.25</v>
      </c>
      <c r="E220" s="48">
        <v>26520</v>
      </c>
      <c r="F220" s="48">
        <v>1858</v>
      </c>
      <c r="G220" s="49">
        <v>0.0700603318250377</v>
      </c>
      <c r="H220" s="50">
        <v>0.438240043057051</v>
      </c>
      <c r="I220" s="50">
        <v>30.7032428355958</v>
      </c>
      <c r="J220" s="48">
        <v>13</v>
      </c>
      <c r="K220" s="45">
        <v>7</v>
      </c>
      <c r="L220" s="48">
        <v>6</v>
      </c>
      <c r="M220" s="48">
        <v>13</v>
      </c>
      <c r="N220" s="48">
        <v>3</v>
      </c>
      <c r="O220" s="48">
        <v>42</v>
      </c>
      <c r="P220" s="50">
        <v>19.3869047619048</v>
      </c>
      <c r="Q220" s="48">
        <v>25</v>
      </c>
      <c r="R220" s="53">
        <v>32.57</v>
      </c>
      <c r="S220" s="48">
        <v>10</v>
      </c>
      <c r="T220" s="53">
        <v>81.425</v>
      </c>
      <c r="U220" s="54">
        <v>0.0134553283100108</v>
      </c>
    </row>
    <row r="221" customHeight="1" spans="1:21">
      <c r="A221" s="47" t="s">
        <v>106</v>
      </c>
      <c r="B221" s="51"/>
      <c r="C221" s="51"/>
      <c r="D221" s="48">
        <v>814.25</v>
      </c>
      <c r="E221" s="48">
        <v>26520</v>
      </c>
      <c r="F221" s="48">
        <v>1858</v>
      </c>
      <c r="G221" s="49">
        <v>0.0700603318250377</v>
      </c>
      <c r="H221" s="50">
        <v>0.438240043057051</v>
      </c>
      <c r="I221" s="50">
        <v>30.7032428355958</v>
      </c>
      <c r="J221" s="48">
        <v>13</v>
      </c>
      <c r="K221" s="45">
        <v>7</v>
      </c>
      <c r="L221" s="48">
        <v>6</v>
      </c>
      <c r="M221" s="48">
        <v>13</v>
      </c>
      <c r="N221" s="48">
        <v>3</v>
      </c>
      <c r="O221" s="48">
        <v>42</v>
      </c>
      <c r="P221" s="50">
        <v>19.3869047619048</v>
      </c>
      <c r="Q221" s="48">
        <v>25</v>
      </c>
      <c r="R221" s="53">
        <v>32.57</v>
      </c>
      <c r="S221" s="48">
        <v>10</v>
      </c>
      <c r="T221" s="53">
        <v>81.425</v>
      </c>
      <c r="U221" s="54">
        <v>0.0134553283100108</v>
      </c>
    </row>
    <row r="222" customHeight="1" spans="1:21">
      <c r="A222" s="47" t="s">
        <v>53</v>
      </c>
      <c r="B222" s="47" t="s">
        <v>74</v>
      </c>
      <c r="C222" s="47" t="s">
        <v>85</v>
      </c>
      <c r="D222" s="48">
        <v>120.91</v>
      </c>
      <c r="E222" s="48">
        <v>2981</v>
      </c>
      <c r="F222" s="48">
        <v>118</v>
      </c>
      <c r="G222" s="49">
        <v>0.0395840322039584</v>
      </c>
      <c r="H222" s="50">
        <v>1.02466101694915</v>
      </c>
      <c r="I222" s="50">
        <v>40.560214693056</v>
      </c>
      <c r="J222" s="48">
        <v>0</v>
      </c>
      <c r="K222" s="45">
        <v>1</v>
      </c>
      <c r="L222" s="48">
        <v>0</v>
      </c>
      <c r="M222" s="48">
        <v>1</v>
      </c>
      <c r="N222" s="48">
        <v>0</v>
      </c>
      <c r="O222" s="48">
        <v>2</v>
      </c>
      <c r="P222" s="50">
        <v>60.455</v>
      </c>
      <c r="Q222" s="48">
        <v>6</v>
      </c>
      <c r="R222" s="53">
        <v>20.1516666666667</v>
      </c>
      <c r="S222" s="48">
        <v>3</v>
      </c>
      <c r="T222" s="53">
        <v>40.3033333333333</v>
      </c>
      <c r="U222" s="54">
        <v>0.0508474576271187</v>
      </c>
    </row>
    <row r="223" customHeight="1" spans="1:21">
      <c r="A223" s="51"/>
      <c r="B223" s="51"/>
      <c r="C223" s="47" t="s">
        <v>86</v>
      </c>
      <c r="D223" s="48">
        <v>71.24</v>
      </c>
      <c r="E223" s="48">
        <v>2761</v>
      </c>
      <c r="F223" s="48">
        <v>247</v>
      </c>
      <c r="G223" s="49">
        <v>0.0894603404563564</v>
      </c>
      <c r="H223" s="50">
        <v>0.288421052631579</v>
      </c>
      <c r="I223" s="50">
        <v>25.8022455632017</v>
      </c>
      <c r="J223" s="48">
        <v>5</v>
      </c>
      <c r="K223" s="45">
        <v>1</v>
      </c>
      <c r="L223" s="48">
        <v>1</v>
      </c>
      <c r="M223" s="48">
        <v>4</v>
      </c>
      <c r="N223" s="48">
        <v>1</v>
      </c>
      <c r="O223" s="48">
        <v>12</v>
      </c>
      <c r="P223" s="50">
        <v>5.93666666666667</v>
      </c>
      <c r="Q223" s="48">
        <v>5</v>
      </c>
      <c r="R223" s="53">
        <v>14.248</v>
      </c>
      <c r="S223" s="48">
        <v>2</v>
      </c>
      <c r="T223" s="53">
        <v>35.62</v>
      </c>
      <c r="U223" s="54">
        <v>0.0202429149797571</v>
      </c>
    </row>
    <row r="224" customHeight="1" spans="1:21">
      <c r="A224" s="51"/>
      <c r="B224" s="51"/>
      <c r="C224" s="47" t="s">
        <v>87</v>
      </c>
      <c r="D224" s="48">
        <v>120.61</v>
      </c>
      <c r="E224" s="48">
        <v>4775</v>
      </c>
      <c r="F224" s="48">
        <v>333</v>
      </c>
      <c r="G224" s="49">
        <v>0.069738219895288</v>
      </c>
      <c r="H224" s="50">
        <v>0.362192192192192</v>
      </c>
      <c r="I224" s="50">
        <v>25.2586387434555</v>
      </c>
      <c r="J224" s="48">
        <v>2</v>
      </c>
      <c r="K224" s="45">
        <v>5</v>
      </c>
      <c r="L224" s="48">
        <v>1</v>
      </c>
      <c r="M224" s="48">
        <v>2</v>
      </c>
      <c r="N224" s="48">
        <v>0</v>
      </c>
      <c r="O224" s="48">
        <v>10</v>
      </c>
      <c r="P224" s="50">
        <v>12.061</v>
      </c>
      <c r="Q224" s="48">
        <v>11</v>
      </c>
      <c r="R224" s="53">
        <v>10.9645454545455</v>
      </c>
      <c r="S224" s="48">
        <v>5</v>
      </c>
      <c r="T224" s="53">
        <v>24.122</v>
      </c>
      <c r="U224" s="54">
        <v>0.033033033033033</v>
      </c>
    </row>
    <row r="225" customHeight="1" spans="1:21">
      <c r="A225" s="51"/>
      <c r="B225" s="51"/>
      <c r="C225" s="47" t="s">
        <v>88</v>
      </c>
      <c r="D225" s="48">
        <v>63.62</v>
      </c>
      <c r="E225" s="48">
        <v>1508</v>
      </c>
      <c r="F225" s="48">
        <v>123</v>
      </c>
      <c r="G225" s="49">
        <v>0.0815649867374005</v>
      </c>
      <c r="H225" s="50">
        <v>0.517235772357724</v>
      </c>
      <c r="I225" s="50">
        <v>42.1883289124668</v>
      </c>
      <c r="J225" s="48">
        <v>2</v>
      </c>
      <c r="K225" s="45">
        <v>0</v>
      </c>
      <c r="L225" s="48">
        <v>1</v>
      </c>
      <c r="M225" s="48">
        <v>1</v>
      </c>
      <c r="N225" s="48">
        <v>0</v>
      </c>
      <c r="O225" s="48">
        <v>4</v>
      </c>
      <c r="P225" s="50">
        <v>15.905</v>
      </c>
      <c r="Q225" s="48">
        <v>0</v>
      </c>
      <c r="R225" s="53" t="e">
        <v>#DIV/0!</v>
      </c>
      <c r="S225" s="48">
        <v>0</v>
      </c>
      <c r="T225" s="53" t="e">
        <v>#DIV/0!</v>
      </c>
      <c r="U225" s="54">
        <v>0</v>
      </c>
    </row>
    <row r="226" customHeight="1" spans="1:21">
      <c r="A226" s="51"/>
      <c r="B226" s="51"/>
      <c r="C226" s="47" t="s">
        <v>82</v>
      </c>
      <c r="D226" s="48">
        <v>20.81</v>
      </c>
      <c r="E226" s="48">
        <v>721</v>
      </c>
      <c r="F226" s="48">
        <v>67</v>
      </c>
      <c r="G226" s="49">
        <v>0.0929264909847434</v>
      </c>
      <c r="H226" s="50">
        <v>0.310597014925373</v>
      </c>
      <c r="I226" s="50">
        <v>28.8626907073509</v>
      </c>
      <c r="J226" s="48">
        <v>2</v>
      </c>
      <c r="K226" s="45">
        <v>0</v>
      </c>
      <c r="L226" s="48">
        <v>0</v>
      </c>
      <c r="M226" s="48">
        <v>0</v>
      </c>
      <c r="N226" s="48">
        <v>0</v>
      </c>
      <c r="O226" s="48">
        <v>2</v>
      </c>
      <c r="P226" s="50">
        <v>10.405</v>
      </c>
      <c r="Q226" s="48">
        <v>0</v>
      </c>
      <c r="R226" s="53" t="e">
        <v>#DIV/0!</v>
      </c>
      <c r="S226" s="48">
        <v>0</v>
      </c>
      <c r="T226" s="53" t="e">
        <v>#DIV/0!</v>
      </c>
      <c r="U226" s="54">
        <v>0</v>
      </c>
    </row>
    <row r="227" customHeight="1" spans="1:21">
      <c r="A227" s="51"/>
      <c r="B227" s="51"/>
      <c r="C227" s="47" t="s">
        <v>89</v>
      </c>
      <c r="D227" s="48">
        <v>31.88</v>
      </c>
      <c r="E227" s="48">
        <v>1378</v>
      </c>
      <c r="F227" s="48">
        <v>97</v>
      </c>
      <c r="G227" s="49">
        <v>0.0703918722786647</v>
      </c>
      <c r="H227" s="50">
        <v>0.328659793814433</v>
      </c>
      <c r="I227" s="50">
        <v>23.1349782293179</v>
      </c>
      <c r="J227" s="48">
        <v>0</v>
      </c>
      <c r="K227" s="45">
        <v>0</v>
      </c>
      <c r="L227" s="48">
        <v>0</v>
      </c>
      <c r="M227" s="48">
        <v>0</v>
      </c>
      <c r="N227" s="48">
        <v>0</v>
      </c>
      <c r="O227" s="48">
        <v>0</v>
      </c>
      <c r="P227" s="50" t="e">
        <v>#DIV/0!</v>
      </c>
      <c r="Q227" s="48">
        <v>1</v>
      </c>
      <c r="R227" s="53">
        <v>31.88</v>
      </c>
      <c r="S227" s="48">
        <v>0</v>
      </c>
      <c r="T227" s="53" t="e">
        <v>#DIV/0!</v>
      </c>
      <c r="U227" s="54">
        <v>0.0103092783505155</v>
      </c>
    </row>
    <row r="228" customHeight="1" spans="1:21">
      <c r="A228" s="51"/>
      <c r="B228" s="51"/>
      <c r="C228" s="47" t="s">
        <v>90</v>
      </c>
      <c r="D228" s="48">
        <v>26.92</v>
      </c>
      <c r="E228" s="48">
        <v>1022</v>
      </c>
      <c r="F228" s="48">
        <v>81</v>
      </c>
      <c r="G228" s="49">
        <v>0.0792563600782779</v>
      </c>
      <c r="H228" s="50">
        <v>0.332345679012346</v>
      </c>
      <c r="I228" s="50">
        <v>26.3405088062622</v>
      </c>
      <c r="J228" s="48">
        <v>0</v>
      </c>
      <c r="K228" s="45">
        <v>0</v>
      </c>
      <c r="L228" s="48">
        <v>0</v>
      </c>
      <c r="M228" s="48">
        <v>0</v>
      </c>
      <c r="N228" s="48">
        <v>0</v>
      </c>
      <c r="O228" s="48">
        <v>0</v>
      </c>
      <c r="P228" s="50" t="e">
        <v>#DIV/0!</v>
      </c>
      <c r="Q228" s="48">
        <v>1</v>
      </c>
      <c r="R228" s="53">
        <v>26.92</v>
      </c>
      <c r="S228" s="48">
        <v>0</v>
      </c>
      <c r="T228" s="53" t="e">
        <v>#DIV/0!</v>
      </c>
      <c r="U228" s="54">
        <v>0.0123456790123457</v>
      </c>
    </row>
    <row r="229" customHeight="1" spans="1:21">
      <c r="A229" s="51"/>
      <c r="B229" s="51"/>
      <c r="C229" s="47" t="s">
        <v>91</v>
      </c>
      <c r="D229" s="48">
        <v>15.07</v>
      </c>
      <c r="E229" s="48">
        <v>596</v>
      </c>
      <c r="F229" s="48">
        <v>34</v>
      </c>
      <c r="G229" s="49">
        <v>0.0570469798657718</v>
      </c>
      <c r="H229" s="50">
        <v>0.443235294117647</v>
      </c>
      <c r="I229" s="50">
        <v>25.2852348993289</v>
      </c>
      <c r="J229" s="48">
        <v>0</v>
      </c>
      <c r="K229" s="45">
        <v>0</v>
      </c>
      <c r="L229" s="48">
        <v>0</v>
      </c>
      <c r="M229" s="48">
        <v>0</v>
      </c>
      <c r="N229" s="48">
        <v>0</v>
      </c>
      <c r="O229" s="48">
        <v>0</v>
      </c>
      <c r="P229" s="50" t="e">
        <v>#DIV/0!</v>
      </c>
      <c r="Q229" s="48">
        <v>0</v>
      </c>
      <c r="R229" s="53" t="e">
        <v>#DIV/0!</v>
      </c>
      <c r="S229" s="48">
        <v>0</v>
      </c>
      <c r="T229" s="53" t="e">
        <v>#DIV/0!</v>
      </c>
      <c r="U229" s="54">
        <v>0</v>
      </c>
    </row>
    <row r="230" customHeight="1" spans="1:21">
      <c r="A230" s="51"/>
      <c r="B230" s="51"/>
      <c r="C230" s="47" t="s">
        <v>75</v>
      </c>
      <c r="D230" s="48">
        <v>73.06</v>
      </c>
      <c r="E230" s="48">
        <v>2901</v>
      </c>
      <c r="F230" s="48">
        <v>196</v>
      </c>
      <c r="G230" s="49">
        <v>0.0675629093416064</v>
      </c>
      <c r="H230" s="50">
        <v>0.372755102040816</v>
      </c>
      <c r="I230" s="50">
        <v>25.1844191658049</v>
      </c>
      <c r="J230" s="48">
        <v>4</v>
      </c>
      <c r="K230" s="45">
        <v>0</v>
      </c>
      <c r="L230" s="48">
        <v>0</v>
      </c>
      <c r="M230" s="48">
        <v>0</v>
      </c>
      <c r="N230" s="48">
        <v>0</v>
      </c>
      <c r="O230" s="48">
        <v>4</v>
      </c>
      <c r="P230" s="50">
        <v>18.265</v>
      </c>
      <c r="Q230" s="48">
        <v>1</v>
      </c>
      <c r="R230" s="53">
        <v>73.06</v>
      </c>
      <c r="S230" s="48">
        <v>0</v>
      </c>
      <c r="T230" s="53" t="e">
        <v>#DIV/0!</v>
      </c>
      <c r="U230" s="54">
        <v>0.00510204081632653</v>
      </c>
    </row>
    <row r="231" customHeight="1" spans="1:21">
      <c r="A231" s="51"/>
      <c r="B231" s="51"/>
      <c r="C231" s="47" t="s">
        <v>92</v>
      </c>
      <c r="D231" s="48">
        <v>104.49</v>
      </c>
      <c r="E231" s="48">
        <v>2764</v>
      </c>
      <c r="F231" s="48">
        <v>206</v>
      </c>
      <c r="G231" s="49">
        <v>0.0745296671490593</v>
      </c>
      <c r="H231" s="50">
        <v>0.507233009708738</v>
      </c>
      <c r="I231" s="50">
        <v>37.8039073806078</v>
      </c>
      <c r="J231" s="48">
        <v>5</v>
      </c>
      <c r="K231" s="45">
        <v>0</v>
      </c>
      <c r="L231" s="48">
        <v>1</v>
      </c>
      <c r="M231" s="48">
        <v>1</v>
      </c>
      <c r="N231" s="48">
        <v>0</v>
      </c>
      <c r="O231" s="48">
        <v>7</v>
      </c>
      <c r="P231" s="50">
        <v>14.9271428571429</v>
      </c>
      <c r="Q231" s="48">
        <v>3</v>
      </c>
      <c r="R231" s="53">
        <v>34.83</v>
      </c>
      <c r="S231" s="48">
        <v>1</v>
      </c>
      <c r="T231" s="53">
        <v>104.49</v>
      </c>
      <c r="U231" s="54">
        <v>0.0145631067961165</v>
      </c>
    </row>
    <row r="232" customHeight="1" spans="1:21">
      <c r="A232" s="51"/>
      <c r="B232" s="51"/>
      <c r="C232" s="47" t="s">
        <v>93</v>
      </c>
      <c r="D232" s="48">
        <v>92.68</v>
      </c>
      <c r="E232" s="48">
        <v>3048</v>
      </c>
      <c r="F232" s="48">
        <v>219</v>
      </c>
      <c r="G232" s="49">
        <v>0.0718503937007874</v>
      </c>
      <c r="H232" s="50">
        <v>0.423196347031964</v>
      </c>
      <c r="I232" s="50">
        <v>30.4068241469816</v>
      </c>
      <c r="J232" s="48">
        <v>2</v>
      </c>
      <c r="K232" s="45">
        <v>3</v>
      </c>
      <c r="L232" s="48">
        <v>1</v>
      </c>
      <c r="M232" s="48">
        <v>0</v>
      </c>
      <c r="N232" s="48">
        <v>0</v>
      </c>
      <c r="O232" s="48">
        <v>6</v>
      </c>
      <c r="P232" s="50">
        <v>15.4466666666667</v>
      </c>
      <c r="Q232" s="48">
        <v>0</v>
      </c>
      <c r="R232" s="53" t="e">
        <v>#DIV/0!</v>
      </c>
      <c r="S232" s="48">
        <v>0</v>
      </c>
      <c r="T232" s="53" t="e">
        <v>#DIV/0!</v>
      </c>
      <c r="U232" s="54">
        <v>0</v>
      </c>
    </row>
    <row r="233" customHeight="1" spans="1:21">
      <c r="A233" s="51"/>
      <c r="B233" s="51"/>
      <c r="C233" s="47" t="s">
        <v>83</v>
      </c>
      <c r="D233" s="48">
        <v>70.55</v>
      </c>
      <c r="E233" s="48">
        <v>3630</v>
      </c>
      <c r="F233" s="48">
        <v>239</v>
      </c>
      <c r="G233" s="49">
        <v>0.0658402203856749</v>
      </c>
      <c r="H233" s="50">
        <v>0.295188284518828</v>
      </c>
      <c r="I233" s="50">
        <v>19.435261707989</v>
      </c>
      <c r="J233" s="48">
        <v>3</v>
      </c>
      <c r="K233" s="45">
        <v>0</v>
      </c>
      <c r="L233" s="48">
        <v>0</v>
      </c>
      <c r="M233" s="48">
        <v>1</v>
      </c>
      <c r="N233" s="48">
        <v>0</v>
      </c>
      <c r="O233" s="48">
        <v>4</v>
      </c>
      <c r="P233" s="50">
        <v>17.6375</v>
      </c>
      <c r="Q233" s="48">
        <v>2</v>
      </c>
      <c r="R233" s="53">
        <v>35.275</v>
      </c>
      <c r="S233" s="48">
        <v>0</v>
      </c>
      <c r="T233" s="53" t="e">
        <v>#DIV/0!</v>
      </c>
      <c r="U233" s="54">
        <v>0.00836820083682008</v>
      </c>
    </row>
    <row r="234" customHeight="1" spans="1:21">
      <c r="A234" s="51"/>
      <c r="B234" s="47" t="s">
        <v>80</v>
      </c>
      <c r="C234" s="51"/>
      <c r="D234" s="48">
        <v>811.84</v>
      </c>
      <c r="E234" s="48">
        <v>28085</v>
      </c>
      <c r="F234" s="48">
        <v>1960</v>
      </c>
      <c r="G234" s="49">
        <v>0.0697881431369058</v>
      </c>
      <c r="H234" s="50">
        <v>0.414204081632653</v>
      </c>
      <c r="I234" s="50">
        <v>28.9065337368702</v>
      </c>
      <c r="J234" s="48">
        <v>25</v>
      </c>
      <c r="K234" s="45">
        <v>10</v>
      </c>
      <c r="L234" s="48">
        <v>5</v>
      </c>
      <c r="M234" s="48">
        <v>10</v>
      </c>
      <c r="N234" s="48">
        <v>1</v>
      </c>
      <c r="O234" s="48">
        <v>51</v>
      </c>
      <c r="P234" s="50">
        <v>15.918431372549</v>
      </c>
      <c r="Q234" s="48">
        <v>30</v>
      </c>
      <c r="R234" s="53">
        <v>27.0613333333333</v>
      </c>
      <c r="S234" s="48">
        <v>11</v>
      </c>
      <c r="T234" s="53">
        <v>73.8036363636364</v>
      </c>
      <c r="U234" s="54">
        <v>0.0153061224489796</v>
      </c>
    </row>
    <row r="235" customHeight="1" spans="1:21">
      <c r="A235" s="47" t="s">
        <v>107</v>
      </c>
      <c r="B235" s="51"/>
      <c r="C235" s="51"/>
      <c r="D235" s="48">
        <v>811.84</v>
      </c>
      <c r="E235" s="48">
        <v>28085</v>
      </c>
      <c r="F235" s="48">
        <v>1960</v>
      </c>
      <c r="G235" s="49">
        <v>0.0697881431369058</v>
      </c>
      <c r="H235" s="50">
        <v>0.414204081632653</v>
      </c>
      <c r="I235" s="50">
        <v>28.9065337368702</v>
      </c>
      <c r="J235" s="48">
        <v>25</v>
      </c>
      <c r="K235" s="45">
        <v>10</v>
      </c>
      <c r="L235" s="48">
        <v>5</v>
      </c>
      <c r="M235" s="48">
        <v>10</v>
      </c>
      <c r="N235" s="48">
        <v>1</v>
      </c>
      <c r="O235" s="48">
        <v>51</v>
      </c>
      <c r="P235" s="50">
        <v>15.918431372549</v>
      </c>
      <c r="Q235" s="48">
        <v>30</v>
      </c>
      <c r="R235" s="53">
        <v>27.0613333333333</v>
      </c>
      <c r="S235" s="48">
        <v>11</v>
      </c>
      <c r="T235" s="53">
        <v>73.8036363636364</v>
      </c>
      <c r="U235" s="54">
        <v>0.0153061224489796</v>
      </c>
    </row>
    <row r="236" customHeight="1" spans="1:21">
      <c r="A236" s="47" t="s">
        <v>52</v>
      </c>
      <c r="B236" s="47" t="s">
        <v>74</v>
      </c>
      <c r="C236" s="47" t="s">
        <v>85</v>
      </c>
      <c r="D236" s="48">
        <v>129.85</v>
      </c>
      <c r="E236" s="48">
        <v>3186</v>
      </c>
      <c r="F236" s="48">
        <v>110</v>
      </c>
      <c r="G236" s="49">
        <v>0.034526051475204</v>
      </c>
      <c r="H236" s="50">
        <v>1.18045454545455</v>
      </c>
      <c r="I236" s="50">
        <v>40.7564344005022</v>
      </c>
      <c r="J236" s="48">
        <v>0</v>
      </c>
      <c r="K236" s="45">
        <v>0</v>
      </c>
      <c r="L236" s="48">
        <v>0</v>
      </c>
      <c r="M236" s="48">
        <v>2</v>
      </c>
      <c r="N236" s="48">
        <v>0</v>
      </c>
      <c r="O236" s="48">
        <v>2</v>
      </c>
      <c r="P236" s="50">
        <v>64.925</v>
      </c>
      <c r="Q236" s="48">
        <v>4</v>
      </c>
      <c r="R236" s="53">
        <v>32.4625</v>
      </c>
      <c r="S236" s="48">
        <v>3</v>
      </c>
      <c r="T236" s="53">
        <v>43.2833333333333</v>
      </c>
      <c r="U236" s="54">
        <v>0.0363636363636364</v>
      </c>
    </row>
    <row r="237" customHeight="1" spans="1:21">
      <c r="A237" s="51"/>
      <c r="B237" s="51"/>
      <c r="C237" s="47" t="s">
        <v>86</v>
      </c>
      <c r="D237" s="48">
        <v>41.72</v>
      </c>
      <c r="E237" s="48">
        <v>1799</v>
      </c>
      <c r="F237" s="48">
        <v>136</v>
      </c>
      <c r="G237" s="49">
        <v>0.075597554196776</v>
      </c>
      <c r="H237" s="50">
        <v>0.306764705882353</v>
      </c>
      <c r="I237" s="50">
        <v>23.1906614785992</v>
      </c>
      <c r="J237" s="48">
        <v>0</v>
      </c>
      <c r="K237" s="45">
        <v>1</v>
      </c>
      <c r="L237" s="48">
        <v>0</v>
      </c>
      <c r="M237" s="48">
        <v>1</v>
      </c>
      <c r="N237" s="48">
        <v>0</v>
      </c>
      <c r="O237" s="48">
        <v>2</v>
      </c>
      <c r="P237" s="50">
        <v>20.86</v>
      </c>
      <c r="Q237" s="48">
        <v>1</v>
      </c>
      <c r="R237" s="53">
        <v>41.72</v>
      </c>
      <c r="S237" s="48">
        <v>0</v>
      </c>
      <c r="T237" s="53" t="e">
        <v>#DIV/0!</v>
      </c>
      <c r="U237" s="54">
        <v>0.00735294117647059</v>
      </c>
    </row>
    <row r="238" customHeight="1" spans="1:21">
      <c r="A238" s="51"/>
      <c r="B238" s="51"/>
      <c r="C238" s="47" t="s">
        <v>87</v>
      </c>
      <c r="D238" s="48">
        <v>123.06</v>
      </c>
      <c r="E238" s="48">
        <v>4625</v>
      </c>
      <c r="F238" s="48">
        <v>326</v>
      </c>
      <c r="G238" s="49">
        <v>0.0704864864864865</v>
      </c>
      <c r="H238" s="50">
        <v>0.377484662576687</v>
      </c>
      <c r="I238" s="50">
        <v>26.6075675675676</v>
      </c>
      <c r="J238" s="48">
        <v>1</v>
      </c>
      <c r="K238" s="45">
        <v>1</v>
      </c>
      <c r="L238" s="48">
        <v>2</v>
      </c>
      <c r="M238" s="48">
        <v>1</v>
      </c>
      <c r="N238" s="48">
        <v>0</v>
      </c>
      <c r="O238" s="48">
        <v>5</v>
      </c>
      <c r="P238" s="50">
        <v>24.612</v>
      </c>
      <c r="Q238" s="48">
        <v>10</v>
      </c>
      <c r="R238" s="53">
        <v>12.306</v>
      </c>
      <c r="S238" s="48">
        <v>7</v>
      </c>
      <c r="T238" s="53">
        <v>17.58</v>
      </c>
      <c r="U238" s="54">
        <v>0.0306748466257669</v>
      </c>
    </row>
    <row r="239" customHeight="1" spans="1:21">
      <c r="A239" s="51"/>
      <c r="B239" s="51"/>
      <c r="C239" s="47" t="s">
        <v>88</v>
      </c>
      <c r="D239" s="48">
        <v>48.38</v>
      </c>
      <c r="E239" s="48">
        <v>1379</v>
      </c>
      <c r="F239" s="48">
        <v>88</v>
      </c>
      <c r="G239" s="49">
        <v>0.0638143582306019</v>
      </c>
      <c r="H239" s="50">
        <v>0.549772727272727</v>
      </c>
      <c r="I239" s="50">
        <v>35.0833937635968</v>
      </c>
      <c r="J239" s="48">
        <v>0</v>
      </c>
      <c r="K239" s="45">
        <v>1</v>
      </c>
      <c r="L239" s="48">
        <v>0</v>
      </c>
      <c r="M239" s="48">
        <v>1</v>
      </c>
      <c r="N239" s="48">
        <v>0</v>
      </c>
      <c r="O239" s="48">
        <v>2</v>
      </c>
      <c r="P239" s="50">
        <v>24.19</v>
      </c>
      <c r="Q239" s="48">
        <v>1</v>
      </c>
      <c r="R239" s="53">
        <v>48.38</v>
      </c>
      <c r="S239" s="48">
        <v>0</v>
      </c>
      <c r="T239" s="53" t="e">
        <v>#DIV/0!</v>
      </c>
      <c r="U239" s="54">
        <v>0.0113636363636364</v>
      </c>
    </row>
    <row r="240" customHeight="1" spans="1:21">
      <c r="A240" s="51"/>
      <c r="B240" s="51"/>
      <c r="C240" s="47" t="s">
        <v>82</v>
      </c>
      <c r="D240" s="48">
        <v>21.7</v>
      </c>
      <c r="E240" s="48">
        <v>799</v>
      </c>
      <c r="F240" s="48">
        <v>63</v>
      </c>
      <c r="G240" s="49">
        <v>0.0788485607008761</v>
      </c>
      <c r="H240" s="50">
        <v>0.344444444444444</v>
      </c>
      <c r="I240" s="50">
        <v>27.1589486858573</v>
      </c>
      <c r="J240" s="48">
        <v>0</v>
      </c>
      <c r="K240" s="45">
        <v>2</v>
      </c>
      <c r="L240" s="48">
        <v>0</v>
      </c>
      <c r="M240" s="48">
        <v>1</v>
      </c>
      <c r="N240" s="48">
        <v>0</v>
      </c>
      <c r="O240" s="48">
        <v>3</v>
      </c>
      <c r="P240" s="50">
        <v>7.23333333333333</v>
      </c>
      <c r="Q240" s="48">
        <v>0</v>
      </c>
      <c r="R240" s="53" t="e">
        <v>#DIV/0!</v>
      </c>
      <c r="S240" s="48">
        <v>0</v>
      </c>
      <c r="T240" s="53" t="e">
        <v>#DIV/0!</v>
      </c>
      <c r="U240" s="54">
        <v>0</v>
      </c>
    </row>
    <row r="241" customHeight="1" spans="1:21">
      <c r="A241" s="51"/>
      <c r="B241" s="51"/>
      <c r="C241" s="47" t="s">
        <v>89</v>
      </c>
      <c r="D241" s="48">
        <v>29.68</v>
      </c>
      <c r="E241" s="48">
        <v>1275</v>
      </c>
      <c r="F241" s="48">
        <v>85</v>
      </c>
      <c r="G241" s="49">
        <v>0.0666666666666667</v>
      </c>
      <c r="H241" s="50">
        <v>0.349176470588235</v>
      </c>
      <c r="I241" s="50">
        <v>23.278431372549</v>
      </c>
      <c r="J241" s="48">
        <v>0</v>
      </c>
      <c r="K241" s="45">
        <v>1</v>
      </c>
      <c r="L241" s="48">
        <v>0</v>
      </c>
      <c r="M241" s="48">
        <v>0</v>
      </c>
      <c r="N241" s="48">
        <v>0</v>
      </c>
      <c r="O241" s="48">
        <v>1</v>
      </c>
      <c r="P241" s="50">
        <v>29.68</v>
      </c>
      <c r="Q241" s="48">
        <v>0</v>
      </c>
      <c r="R241" s="53" t="e">
        <v>#DIV/0!</v>
      </c>
      <c r="S241" s="48">
        <v>0</v>
      </c>
      <c r="T241" s="53" t="e">
        <v>#DIV/0!</v>
      </c>
      <c r="U241" s="54">
        <v>0</v>
      </c>
    </row>
    <row r="242" customHeight="1" spans="1:21">
      <c r="A242" s="51"/>
      <c r="B242" s="51"/>
      <c r="C242" s="47" t="s">
        <v>90</v>
      </c>
      <c r="D242" s="48">
        <v>29.91</v>
      </c>
      <c r="E242" s="48">
        <v>1329</v>
      </c>
      <c r="F242" s="48">
        <v>88</v>
      </c>
      <c r="G242" s="49">
        <v>0.0662151993980436</v>
      </c>
      <c r="H242" s="50">
        <v>0.339886363636364</v>
      </c>
      <c r="I242" s="50">
        <v>22.5056433408578</v>
      </c>
      <c r="J242" s="48">
        <v>0</v>
      </c>
      <c r="K242" s="45">
        <v>0</v>
      </c>
      <c r="L242" s="48">
        <v>0</v>
      </c>
      <c r="M242" s="48">
        <v>0</v>
      </c>
      <c r="N242" s="48">
        <v>0</v>
      </c>
      <c r="O242" s="48">
        <v>0</v>
      </c>
      <c r="P242" s="50" t="e">
        <v>#DIV/0!</v>
      </c>
      <c r="Q242" s="48">
        <v>1</v>
      </c>
      <c r="R242" s="53">
        <v>29.91</v>
      </c>
      <c r="S242" s="48">
        <v>0</v>
      </c>
      <c r="T242" s="53" t="e">
        <v>#DIV/0!</v>
      </c>
      <c r="U242" s="54">
        <v>0.0113636363636364</v>
      </c>
    </row>
    <row r="243" customHeight="1" spans="1:21">
      <c r="A243" s="51"/>
      <c r="B243" s="51"/>
      <c r="C243" s="47" t="s">
        <v>91</v>
      </c>
      <c r="D243" s="48">
        <v>21.75</v>
      </c>
      <c r="E243" s="48">
        <v>690</v>
      </c>
      <c r="F243" s="48">
        <v>47</v>
      </c>
      <c r="G243" s="49">
        <v>0.0681159420289855</v>
      </c>
      <c r="H243" s="50">
        <v>0.462765957446809</v>
      </c>
      <c r="I243" s="50">
        <v>31.5217391304348</v>
      </c>
      <c r="J243" s="48">
        <v>0</v>
      </c>
      <c r="K243" s="45">
        <v>0</v>
      </c>
      <c r="L243" s="48">
        <v>0</v>
      </c>
      <c r="M243" s="48">
        <v>0</v>
      </c>
      <c r="N243" s="48">
        <v>0</v>
      </c>
      <c r="O243" s="48">
        <v>0</v>
      </c>
      <c r="P243" s="50" t="e">
        <v>#DIV/0!</v>
      </c>
      <c r="Q243" s="48">
        <v>1</v>
      </c>
      <c r="R243" s="53">
        <v>21.75</v>
      </c>
      <c r="S243" s="48">
        <v>0</v>
      </c>
      <c r="T243" s="53" t="e">
        <v>#DIV/0!</v>
      </c>
      <c r="U243" s="54">
        <v>0.0212765957446809</v>
      </c>
    </row>
    <row r="244" customHeight="1" spans="1:21">
      <c r="A244" s="51"/>
      <c r="B244" s="51"/>
      <c r="C244" s="47" t="s">
        <v>75</v>
      </c>
      <c r="D244" s="48">
        <v>85.46</v>
      </c>
      <c r="E244" s="48">
        <v>3169</v>
      </c>
      <c r="F244" s="48">
        <v>211</v>
      </c>
      <c r="G244" s="49">
        <v>0.0665825181445251</v>
      </c>
      <c r="H244" s="50">
        <v>0.405023696682464</v>
      </c>
      <c r="I244" s="50">
        <v>26.9674976333228</v>
      </c>
      <c r="J244" s="48">
        <v>2</v>
      </c>
      <c r="K244" s="45">
        <v>0</v>
      </c>
      <c r="L244" s="48">
        <v>0</v>
      </c>
      <c r="M244" s="48">
        <v>0</v>
      </c>
      <c r="N244" s="48">
        <v>0</v>
      </c>
      <c r="O244" s="48">
        <v>2</v>
      </c>
      <c r="P244" s="50">
        <v>42.73</v>
      </c>
      <c r="Q244" s="48">
        <v>1</v>
      </c>
      <c r="R244" s="53">
        <v>85.46</v>
      </c>
      <c r="S244" s="48">
        <v>0</v>
      </c>
      <c r="T244" s="53" t="e">
        <v>#DIV/0!</v>
      </c>
      <c r="U244" s="54">
        <v>0.004739336492891</v>
      </c>
    </row>
    <row r="245" customHeight="1" spans="1:21">
      <c r="A245" s="51"/>
      <c r="B245" s="51"/>
      <c r="C245" s="47" t="s">
        <v>92</v>
      </c>
      <c r="D245" s="48">
        <v>115.88</v>
      </c>
      <c r="E245" s="48">
        <v>3140</v>
      </c>
      <c r="F245" s="48">
        <v>218</v>
      </c>
      <c r="G245" s="49">
        <v>0.0694267515923567</v>
      </c>
      <c r="H245" s="50">
        <v>0.531559633027523</v>
      </c>
      <c r="I245" s="50">
        <v>36.9044585987261</v>
      </c>
      <c r="J245" s="48">
        <v>3</v>
      </c>
      <c r="K245" s="45">
        <v>0</v>
      </c>
      <c r="L245" s="48">
        <v>1</v>
      </c>
      <c r="M245" s="48">
        <v>1</v>
      </c>
      <c r="N245" s="48">
        <v>0</v>
      </c>
      <c r="O245" s="48">
        <v>5</v>
      </c>
      <c r="P245" s="50">
        <v>23.176</v>
      </c>
      <c r="Q245" s="48">
        <v>0</v>
      </c>
      <c r="R245" s="53" t="e">
        <v>#DIV/0!</v>
      </c>
      <c r="S245" s="48">
        <v>0</v>
      </c>
      <c r="T245" s="53" t="e">
        <v>#DIV/0!</v>
      </c>
      <c r="U245" s="54">
        <v>0</v>
      </c>
    </row>
    <row r="246" customHeight="1" spans="1:21">
      <c r="A246" s="51"/>
      <c r="B246" s="51"/>
      <c r="C246" s="47" t="s">
        <v>93</v>
      </c>
      <c r="D246" s="48">
        <v>98.04</v>
      </c>
      <c r="E246" s="48">
        <v>2808</v>
      </c>
      <c r="F246" s="48">
        <v>181</v>
      </c>
      <c r="G246" s="49">
        <v>0.0644586894586895</v>
      </c>
      <c r="H246" s="50">
        <v>0.541657458563536</v>
      </c>
      <c r="I246" s="50">
        <v>34.9145299145299</v>
      </c>
      <c r="J246" s="48">
        <v>0</v>
      </c>
      <c r="K246" s="45">
        <v>0</v>
      </c>
      <c r="L246" s="48">
        <v>0</v>
      </c>
      <c r="M246" s="48">
        <v>0</v>
      </c>
      <c r="N246" s="48">
        <v>0</v>
      </c>
      <c r="O246" s="48">
        <v>0</v>
      </c>
      <c r="P246" s="50" t="e">
        <v>#DIV/0!</v>
      </c>
      <c r="Q246" s="48">
        <v>2</v>
      </c>
      <c r="R246" s="53">
        <v>49.02</v>
      </c>
      <c r="S246" s="48">
        <v>0</v>
      </c>
      <c r="T246" s="53" t="e">
        <v>#DIV/0!</v>
      </c>
      <c r="U246" s="54">
        <v>0.0110497237569061</v>
      </c>
    </row>
    <row r="247" customHeight="1" spans="1:21">
      <c r="A247" s="51"/>
      <c r="B247" s="51"/>
      <c r="C247" s="47" t="s">
        <v>83</v>
      </c>
      <c r="D247" s="48">
        <v>69.16</v>
      </c>
      <c r="E247" s="48">
        <v>3596</v>
      </c>
      <c r="F247" s="48">
        <v>216</v>
      </c>
      <c r="G247" s="49">
        <v>0.0600667408231368</v>
      </c>
      <c r="H247" s="50">
        <v>0.320185185185185</v>
      </c>
      <c r="I247" s="50">
        <v>19.2324805339266</v>
      </c>
      <c r="J247" s="48">
        <v>4</v>
      </c>
      <c r="K247" s="45">
        <v>0</v>
      </c>
      <c r="L247" s="48">
        <v>3</v>
      </c>
      <c r="M247" s="48">
        <v>1</v>
      </c>
      <c r="N247" s="48">
        <v>0</v>
      </c>
      <c r="O247" s="48">
        <v>8</v>
      </c>
      <c r="P247" s="50">
        <v>8.645</v>
      </c>
      <c r="Q247" s="48">
        <v>1</v>
      </c>
      <c r="R247" s="53">
        <v>69.16</v>
      </c>
      <c r="S247" s="48">
        <v>0</v>
      </c>
      <c r="T247" s="53" t="e">
        <v>#DIV/0!</v>
      </c>
      <c r="U247" s="54">
        <v>0.00462962962962963</v>
      </c>
    </row>
    <row r="248" customHeight="1" spans="1:21">
      <c r="A248" s="51"/>
      <c r="B248" s="47" t="s">
        <v>80</v>
      </c>
      <c r="C248" s="51"/>
      <c r="D248" s="48">
        <v>814.59</v>
      </c>
      <c r="E248" s="48">
        <v>27795</v>
      </c>
      <c r="F248" s="48">
        <v>1769</v>
      </c>
      <c r="G248" s="49">
        <v>0.0636445403849613</v>
      </c>
      <c r="H248" s="50">
        <v>0.46048049745619</v>
      </c>
      <c r="I248" s="50">
        <v>29.3070696168376</v>
      </c>
      <c r="J248" s="48">
        <v>10</v>
      </c>
      <c r="K248" s="45">
        <v>6</v>
      </c>
      <c r="L248" s="48">
        <v>6</v>
      </c>
      <c r="M248" s="48">
        <v>8</v>
      </c>
      <c r="N248" s="48">
        <v>0</v>
      </c>
      <c r="O248" s="48">
        <v>30</v>
      </c>
      <c r="P248" s="50">
        <v>27.153</v>
      </c>
      <c r="Q248" s="48">
        <v>22</v>
      </c>
      <c r="R248" s="53">
        <v>37.0268181818182</v>
      </c>
      <c r="S248" s="48">
        <v>10</v>
      </c>
      <c r="T248" s="53">
        <v>81.459</v>
      </c>
      <c r="U248" s="54">
        <v>0.0124364047484455</v>
      </c>
    </row>
    <row r="249" customHeight="1" spans="1:21">
      <c r="A249" s="47" t="s">
        <v>108</v>
      </c>
      <c r="B249" s="51"/>
      <c r="C249" s="51"/>
      <c r="D249" s="48">
        <v>814.59</v>
      </c>
      <c r="E249" s="48">
        <v>27795</v>
      </c>
      <c r="F249" s="48">
        <v>1769</v>
      </c>
      <c r="G249" s="49">
        <v>0.0636445403849613</v>
      </c>
      <c r="H249" s="50">
        <v>0.46048049745619</v>
      </c>
      <c r="I249" s="50">
        <v>29.3070696168376</v>
      </c>
      <c r="J249" s="48">
        <v>10</v>
      </c>
      <c r="K249" s="45">
        <v>6</v>
      </c>
      <c r="L249" s="48">
        <v>6</v>
      </c>
      <c r="M249" s="48">
        <v>8</v>
      </c>
      <c r="N249" s="48">
        <v>0</v>
      </c>
      <c r="O249" s="48">
        <v>30</v>
      </c>
      <c r="P249" s="50">
        <v>27.153</v>
      </c>
      <c r="Q249" s="48">
        <v>22</v>
      </c>
      <c r="R249" s="53">
        <v>37.0268181818182</v>
      </c>
      <c r="S249" s="48">
        <v>10</v>
      </c>
      <c r="T249" s="53">
        <v>81.459</v>
      </c>
      <c r="U249" s="54">
        <v>0.0124364047484455</v>
      </c>
    </row>
    <row r="250" customHeight="1" spans="1:21">
      <c r="A250" s="47" t="s">
        <v>51</v>
      </c>
      <c r="B250" s="47" t="s">
        <v>74</v>
      </c>
      <c r="C250" s="47" t="s">
        <v>85</v>
      </c>
      <c r="D250" s="48">
        <v>201.71</v>
      </c>
      <c r="E250" s="48">
        <v>3347</v>
      </c>
      <c r="F250" s="48">
        <v>176</v>
      </c>
      <c r="G250" s="49">
        <v>0.0525844039438303</v>
      </c>
      <c r="H250" s="50">
        <v>1.14607954545455</v>
      </c>
      <c r="I250" s="50">
        <v>60.2659097699432</v>
      </c>
      <c r="J250" s="48">
        <v>3</v>
      </c>
      <c r="K250" s="45">
        <v>0</v>
      </c>
      <c r="L250" s="48">
        <v>0</v>
      </c>
      <c r="M250" s="48">
        <v>1</v>
      </c>
      <c r="N250" s="48">
        <v>1</v>
      </c>
      <c r="O250" s="48">
        <v>5</v>
      </c>
      <c r="P250" s="50">
        <v>40.342</v>
      </c>
      <c r="Q250" s="48">
        <v>3</v>
      </c>
      <c r="R250" s="53">
        <v>67.2366666666667</v>
      </c>
      <c r="S250" s="48">
        <v>0</v>
      </c>
      <c r="T250" s="53" t="e">
        <v>#DIV/0!</v>
      </c>
      <c r="U250" s="54">
        <v>0.0170454545454545</v>
      </c>
    </row>
    <row r="251" customHeight="1" spans="1:21">
      <c r="A251" s="51"/>
      <c r="B251" s="51"/>
      <c r="C251" s="47" t="s">
        <v>86</v>
      </c>
      <c r="D251" s="48">
        <v>46.41</v>
      </c>
      <c r="E251" s="48">
        <v>1794</v>
      </c>
      <c r="F251" s="48">
        <v>187</v>
      </c>
      <c r="G251" s="49">
        <v>0.104236343366778</v>
      </c>
      <c r="H251" s="50">
        <v>0.248181818181818</v>
      </c>
      <c r="I251" s="50">
        <v>25.8695652173913</v>
      </c>
      <c r="J251" s="48">
        <v>0</v>
      </c>
      <c r="K251" s="45">
        <v>0</v>
      </c>
      <c r="L251" s="48">
        <v>2</v>
      </c>
      <c r="M251" s="48">
        <v>0</v>
      </c>
      <c r="N251" s="48">
        <v>0</v>
      </c>
      <c r="O251" s="48">
        <v>2</v>
      </c>
      <c r="P251" s="50">
        <v>23.205</v>
      </c>
      <c r="Q251" s="48">
        <v>1</v>
      </c>
      <c r="R251" s="53">
        <v>46.41</v>
      </c>
      <c r="S251" s="48">
        <v>0</v>
      </c>
      <c r="T251" s="53" t="e">
        <v>#DIV/0!</v>
      </c>
      <c r="U251" s="54">
        <v>0.0053475935828877</v>
      </c>
    </row>
    <row r="252" customHeight="1" spans="1:21">
      <c r="A252" s="51"/>
      <c r="B252" s="51"/>
      <c r="C252" s="47" t="s">
        <v>87</v>
      </c>
      <c r="D252" s="48">
        <v>155.83</v>
      </c>
      <c r="E252" s="48">
        <v>6533</v>
      </c>
      <c r="F252" s="48">
        <v>431</v>
      </c>
      <c r="G252" s="49">
        <v>0.0659727537119241</v>
      </c>
      <c r="H252" s="50">
        <v>0.361554524361949</v>
      </c>
      <c r="I252" s="50">
        <v>23.8527475891627</v>
      </c>
      <c r="J252" s="48">
        <v>2</v>
      </c>
      <c r="K252" s="45">
        <v>0</v>
      </c>
      <c r="L252" s="48">
        <v>0</v>
      </c>
      <c r="M252" s="48">
        <v>2</v>
      </c>
      <c r="N252" s="48">
        <v>2</v>
      </c>
      <c r="O252" s="48">
        <v>6</v>
      </c>
      <c r="P252" s="50">
        <v>25.9716666666667</v>
      </c>
      <c r="Q252" s="48">
        <v>12</v>
      </c>
      <c r="R252" s="53">
        <v>12.9858333333333</v>
      </c>
      <c r="S252" s="48">
        <v>2</v>
      </c>
      <c r="T252" s="53">
        <v>77.915</v>
      </c>
      <c r="U252" s="54">
        <v>0.0278422273781903</v>
      </c>
    </row>
    <row r="253" customHeight="1" spans="1:21">
      <c r="A253" s="51"/>
      <c r="B253" s="51"/>
      <c r="C253" s="47" t="s">
        <v>88</v>
      </c>
      <c r="D253" s="48">
        <v>30.62</v>
      </c>
      <c r="E253" s="48">
        <v>794</v>
      </c>
      <c r="F253" s="48">
        <v>70</v>
      </c>
      <c r="G253" s="49">
        <v>0.0881612090680101</v>
      </c>
      <c r="H253" s="50">
        <v>0.437428571428571</v>
      </c>
      <c r="I253" s="50">
        <v>38.5642317380353</v>
      </c>
      <c r="J253" s="48">
        <v>0</v>
      </c>
      <c r="K253" s="45">
        <v>0</v>
      </c>
      <c r="L253" s="48">
        <v>0</v>
      </c>
      <c r="M253" s="48">
        <v>0</v>
      </c>
      <c r="N253" s="48">
        <v>0</v>
      </c>
      <c r="O253" s="48">
        <v>0</v>
      </c>
      <c r="P253" s="50" t="e">
        <v>#DIV/0!</v>
      </c>
      <c r="Q253" s="48">
        <v>1</v>
      </c>
      <c r="R253" s="53">
        <v>30.62</v>
      </c>
      <c r="S253" s="48">
        <v>0</v>
      </c>
      <c r="T253" s="53" t="e">
        <v>#DIV/0!</v>
      </c>
      <c r="U253" s="54">
        <v>0.0142857142857143</v>
      </c>
    </row>
    <row r="254" customHeight="1" spans="1:21">
      <c r="A254" s="51"/>
      <c r="B254" s="51"/>
      <c r="C254" s="47" t="s">
        <v>82</v>
      </c>
      <c r="D254" s="48">
        <v>2.79</v>
      </c>
      <c r="E254" s="48">
        <v>149</v>
      </c>
      <c r="F254" s="48">
        <v>13</v>
      </c>
      <c r="G254" s="49">
        <v>0.087248322147651</v>
      </c>
      <c r="H254" s="50">
        <v>0.214615384615385</v>
      </c>
      <c r="I254" s="50">
        <v>18.7248322147651</v>
      </c>
      <c r="J254" s="48">
        <v>0</v>
      </c>
      <c r="K254" s="45">
        <v>0</v>
      </c>
      <c r="L254" s="48">
        <v>0</v>
      </c>
      <c r="M254" s="48">
        <v>0</v>
      </c>
      <c r="N254" s="48">
        <v>0</v>
      </c>
      <c r="O254" s="48">
        <v>0</v>
      </c>
      <c r="P254" s="50" t="e">
        <v>#DIV/0!</v>
      </c>
      <c r="Q254" s="48">
        <v>0</v>
      </c>
      <c r="R254" s="53" t="e">
        <v>#DIV/0!</v>
      </c>
      <c r="S254" s="48">
        <v>0</v>
      </c>
      <c r="T254" s="53" t="e">
        <v>#DIV/0!</v>
      </c>
      <c r="U254" s="54">
        <v>0</v>
      </c>
    </row>
    <row r="255" customHeight="1" spans="1:21">
      <c r="A255" s="51"/>
      <c r="B255" s="51"/>
      <c r="C255" s="47" t="s">
        <v>89</v>
      </c>
      <c r="D255" s="48">
        <v>14.27</v>
      </c>
      <c r="E255" s="48">
        <v>594</v>
      </c>
      <c r="F255" s="48">
        <v>60</v>
      </c>
      <c r="G255" s="49">
        <v>0.101010101010101</v>
      </c>
      <c r="H255" s="50">
        <v>0.237833333333333</v>
      </c>
      <c r="I255" s="50">
        <v>24.023569023569</v>
      </c>
      <c r="J255" s="48">
        <v>0</v>
      </c>
      <c r="K255" s="45">
        <v>0</v>
      </c>
      <c r="L255" s="48">
        <v>0</v>
      </c>
      <c r="M255" s="48">
        <v>0</v>
      </c>
      <c r="N255" s="48">
        <v>0</v>
      </c>
      <c r="O255" s="48">
        <v>0</v>
      </c>
      <c r="P255" s="50" t="e">
        <v>#DIV/0!</v>
      </c>
      <c r="Q255" s="48">
        <v>0</v>
      </c>
      <c r="R255" s="53" t="e">
        <v>#DIV/0!</v>
      </c>
      <c r="S255" s="48">
        <v>0</v>
      </c>
      <c r="T255" s="53" t="e">
        <v>#DIV/0!</v>
      </c>
      <c r="U255" s="54">
        <v>0</v>
      </c>
    </row>
    <row r="256" customHeight="1" spans="1:21">
      <c r="A256" s="51"/>
      <c r="B256" s="51"/>
      <c r="C256" s="47" t="s">
        <v>90</v>
      </c>
      <c r="D256" s="48">
        <v>2.39</v>
      </c>
      <c r="E256" s="48">
        <v>294</v>
      </c>
      <c r="F256" s="48">
        <v>21</v>
      </c>
      <c r="G256" s="49">
        <v>0.0714285714285714</v>
      </c>
      <c r="H256" s="50">
        <v>0.113809523809524</v>
      </c>
      <c r="I256" s="50">
        <v>8.12925170068027</v>
      </c>
      <c r="J256" s="48">
        <v>0</v>
      </c>
      <c r="K256" s="45">
        <v>0</v>
      </c>
      <c r="L256" s="48">
        <v>0</v>
      </c>
      <c r="M256" s="48">
        <v>0</v>
      </c>
      <c r="N256" s="48">
        <v>0</v>
      </c>
      <c r="O256" s="48">
        <v>0</v>
      </c>
      <c r="P256" s="50" t="e">
        <v>#DIV/0!</v>
      </c>
      <c r="Q256" s="48">
        <v>0</v>
      </c>
      <c r="R256" s="53" t="e">
        <v>#DIV/0!</v>
      </c>
      <c r="S256" s="48">
        <v>0</v>
      </c>
      <c r="T256" s="53" t="e">
        <v>#DIV/0!</v>
      </c>
      <c r="U256" s="54">
        <v>0</v>
      </c>
    </row>
    <row r="257" customHeight="1" spans="1:21">
      <c r="A257" s="51"/>
      <c r="B257" s="51"/>
      <c r="C257" s="47" t="s">
        <v>91</v>
      </c>
      <c r="D257" s="48">
        <v>3.24</v>
      </c>
      <c r="E257" s="48">
        <v>104</v>
      </c>
      <c r="F257" s="48">
        <v>10</v>
      </c>
      <c r="G257" s="49">
        <v>0.0961538461538462</v>
      </c>
      <c r="H257" s="50">
        <v>0.324</v>
      </c>
      <c r="I257" s="50">
        <v>31.1538461538462</v>
      </c>
      <c r="J257" s="48">
        <v>0</v>
      </c>
      <c r="K257" s="45">
        <v>0</v>
      </c>
      <c r="L257" s="48">
        <v>0</v>
      </c>
      <c r="M257" s="48">
        <v>0</v>
      </c>
      <c r="N257" s="48">
        <v>0</v>
      </c>
      <c r="O257" s="48">
        <v>0</v>
      </c>
      <c r="P257" s="50" t="e">
        <v>#DIV/0!</v>
      </c>
      <c r="Q257" s="48">
        <v>0</v>
      </c>
      <c r="R257" s="53" t="e">
        <v>#DIV/0!</v>
      </c>
      <c r="S257" s="48">
        <v>0</v>
      </c>
      <c r="T257" s="53" t="e">
        <v>#DIV/0!</v>
      </c>
      <c r="U257" s="54">
        <v>0</v>
      </c>
    </row>
    <row r="258" customHeight="1" spans="1:21">
      <c r="A258" s="51"/>
      <c r="B258" s="51"/>
      <c r="C258" s="47" t="s">
        <v>75</v>
      </c>
      <c r="D258" s="48">
        <v>63.13</v>
      </c>
      <c r="E258" s="48">
        <v>2327</v>
      </c>
      <c r="F258" s="48">
        <v>162</v>
      </c>
      <c r="G258" s="49">
        <v>0.0696175333046842</v>
      </c>
      <c r="H258" s="50">
        <v>0.389691358024691</v>
      </c>
      <c r="I258" s="50">
        <v>27.1293510958315</v>
      </c>
      <c r="J258" s="48">
        <v>3</v>
      </c>
      <c r="K258" s="45">
        <v>0</v>
      </c>
      <c r="L258" s="48">
        <v>1</v>
      </c>
      <c r="M258" s="48">
        <v>1</v>
      </c>
      <c r="N258" s="48">
        <v>0</v>
      </c>
      <c r="O258" s="48">
        <v>5</v>
      </c>
      <c r="P258" s="50">
        <v>12.626</v>
      </c>
      <c r="Q258" s="48">
        <v>2</v>
      </c>
      <c r="R258" s="53">
        <v>31.565</v>
      </c>
      <c r="S258" s="48">
        <v>1</v>
      </c>
      <c r="T258" s="53">
        <v>63.13</v>
      </c>
      <c r="U258" s="54">
        <v>0.0123456790123457</v>
      </c>
    </row>
    <row r="259" customHeight="1" spans="1:21">
      <c r="A259" s="51"/>
      <c r="B259" s="51"/>
      <c r="C259" s="47" t="s">
        <v>92</v>
      </c>
      <c r="D259" s="48">
        <v>136.44</v>
      </c>
      <c r="E259" s="48">
        <v>3913</v>
      </c>
      <c r="F259" s="48">
        <v>264</v>
      </c>
      <c r="G259" s="49">
        <v>0.0674674163046256</v>
      </c>
      <c r="H259" s="50">
        <v>0.516818181818182</v>
      </c>
      <c r="I259" s="50">
        <v>34.868387426527</v>
      </c>
      <c r="J259" s="48">
        <v>4</v>
      </c>
      <c r="K259" s="45">
        <v>0</v>
      </c>
      <c r="L259" s="48">
        <v>0</v>
      </c>
      <c r="M259" s="48">
        <v>2</v>
      </c>
      <c r="N259" s="48">
        <v>0</v>
      </c>
      <c r="O259" s="48">
        <v>6</v>
      </c>
      <c r="P259" s="50">
        <v>22.74</v>
      </c>
      <c r="Q259" s="48">
        <v>2</v>
      </c>
      <c r="R259" s="53">
        <v>68.22</v>
      </c>
      <c r="S259" s="48">
        <v>1</v>
      </c>
      <c r="T259" s="53">
        <v>136.44</v>
      </c>
      <c r="U259" s="54">
        <v>0.00757575757575758</v>
      </c>
    </row>
    <row r="260" customHeight="1" spans="1:21">
      <c r="A260" s="51"/>
      <c r="B260" s="51"/>
      <c r="C260" s="47" t="s">
        <v>93</v>
      </c>
      <c r="D260" s="48">
        <v>115.73</v>
      </c>
      <c r="E260" s="48">
        <v>3403</v>
      </c>
      <c r="F260" s="48">
        <v>233</v>
      </c>
      <c r="G260" s="49">
        <v>0.0684689979429915</v>
      </c>
      <c r="H260" s="50">
        <v>0.496695278969957</v>
      </c>
      <c r="I260" s="50">
        <v>34.0082280340876</v>
      </c>
      <c r="J260" s="48">
        <v>2</v>
      </c>
      <c r="K260" s="45">
        <v>0</v>
      </c>
      <c r="L260" s="48">
        <v>0</v>
      </c>
      <c r="M260" s="48">
        <v>1</v>
      </c>
      <c r="N260" s="48">
        <v>0</v>
      </c>
      <c r="O260" s="48">
        <v>3</v>
      </c>
      <c r="P260" s="50">
        <v>38.5766666666667</v>
      </c>
      <c r="Q260" s="48">
        <v>4</v>
      </c>
      <c r="R260" s="53">
        <v>28.9325</v>
      </c>
      <c r="S260" s="48">
        <v>0</v>
      </c>
      <c r="T260" s="53" t="e">
        <v>#DIV/0!</v>
      </c>
      <c r="U260" s="54">
        <v>0.0171673819742489</v>
      </c>
    </row>
    <row r="261" customHeight="1" spans="1:21">
      <c r="A261" s="51"/>
      <c r="B261" s="51"/>
      <c r="C261" s="47" t="s">
        <v>83</v>
      </c>
      <c r="D261" s="48">
        <v>62.92</v>
      </c>
      <c r="E261" s="48">
        <v>2722</v>
      </c>
      <c r="F261" s="48">
        <v>212</v>
      </c>
      <c r="G261" s="49">
        <v>0.0778839088905217</v>
      </c>
      <c r="H261" s="50">
        <v>0.296792452830189</v>
      </c>
      <c r="I261" s="50">
        <v>23.1153563556209</v>
      </c>
      <c r="J261" s="48">
        <v>1</v>
      </c>
      <c r="K261" s="45">
        <v>0</v>
      </c>
      <c r="L261" s="48">
        <v>0</v>
      </c>
      <c r="M261" s="48">
        <v>0</v>
      </c>
      <c r="N261" s="48">
        <v>1</v>
      </c>
      <c r="O261" s="48">
        <v>2</v>
      </c>
      <c r="P261" s="50">
        <v>31.46</v>
      </c>
      <c r="Q261" s="48">
        <v>2</v>
      </c>
      <c r="R261" s="53">
        <v>31.46</v>
      </c>
      <c r="S261" s="48">
        <v>0</v>
      </c>
      <c r="T261" s="53" t="e">
        <v>#DIV/0!</v>
      </c>
      <c r="U261" s="54">
        <v>0.00943396226415094</v>
      </c>
    </row>
    <row r="262" customHeight="1" spans="1:21">
      <c r="A262" s="51"/>
      <c r="B262" s="47" t="s">
        <v>80</v>
      </c>
      <c r="C262" s="51"/>
      <c r="D262" s="48">
        <v>835.48</v>
      </c>
      <c r="E262" s="48">
        <v>25974</v>
      </c>
      <c r="F262" s="48">
        <v>1839</v>
      </c>
      <c r="G262" s="49">
        <v>0.0708015708015708</v>
      </c>
      <c r="H262" s="50">
        <v>0.454312126155519</v>
      </c>
      <c r="I262" s="50">
        <v>32.1660121660122</v>
      </c>
      <c r="J262" s="48">
        <v>15</v>
      </c>
      <c r="K262" s="45">
        <v>0</v>
      </c>
      <c r="L262" s="48">
        <v>3</v>
      </c>
      <c r="M262" s="48">
        <v>7</v>
      </c>
      <c r="N262" s="48">
        <v>4</v>
      </c>
      <c r="O262" s="48">
        <v>29</v>
      </c>
      <c r="P262" s="50">
        <v>28.8096551724138</v>
      </c>
      <c r="Q262" s="48">
        <v>27</v>
      </c>
      <c r="R262" s="53">
        <v>30.9437037037037</v>
      </c>
      <c r="S262" s="48">
        <v>4</v>
      </c>
      <c r="T262" s="53">
        <v>208.87</v>
      </c>
      <c r="U262" s="54">
        <v>0.0146818923327896</v>
      </c>
    </row>
    <row r="263" customHeight="1" spans="1:21">
      <c r="A263" s="47" t="s">
        <v>109</v>
      </c>
      <c r="B263" s="51"/>
      <c r="C263" s="51"/>
      <c r="D263" s="48">
        <v>835.48</v>
      </c>
      <c r="E263" s="48">
        <v>25974</v>
      </c>
      <c r="F263" s="48">
        <v>1839</v>
      </c>
      <c r="G263" s="49">
        <v>0.0708015708015708</v>
      </c>
      <c r="H263" s="50">
        <v>0.454312126155519</v>
      </c>
      <c r="I263" s="50">
        <v>32.1660121660122</v>
      </c>
      <c r="J263" s="48">
        <v>15</v>
      </c>
      <c r="K263" s="45">
        <v>0</v>
      </c>
      <c r="L263" s="48">
        <v>3</v>
      </c>
      <c r="M263" s="48">
        <v>7</v>
      </c>
      <c r="N263" s="48">
        <v>4</v>
      </c>
      <c r="O263" s="48">
        <v>29</v>
      </c>
      <c r="P263" s="50">
        <v>28.8096551724138</v>
      </c>
      <c r="Q263" s="48">
        <v>27</v>
      </c>
      <c r="R263" s="53">
        <v>30.9437037037037</v>
      </c>
      <c r="S263" s="48">
        <v>4</v>
      </c>
      <c r="T263" s="53">
        <v>208.87</v>
      </c>
      <c r="U263" s="54">
        <v>0.0146818923327896</v>
      </c>
    </row>
    <row r="264" customHeight="1" spans="1:21">
      <c r="A264" s="47" t="s">
        <v>50</v>
      </c>
      <c r="B264" s="47" t="s">
        <v>74</v>
      </c>
      <c r="C264" s="47" t="s">
        <v>85</v>
      </c>
      <c r="D264" s="48">
        <v>92.18</v>
      </c>
      <c r="E264" s="48">
        <v>2382</v>
      </c>
      <c r="F264" s="48">
        <v>90</v>
      </c>
      <c r="G264" s="49">
        <v>0.0377833753148615</v>
      </c>
      <c r="H264" s="50">
        <v>1.02422222222222</v>
      </c>
      <c r="I264" s="50">
        <v>38.6985726280437</v>
      </c>
      <c r="J264" s="48">
        <v>0</v>
      </c>
      <c r="K264" s="45">
        <v>0</v>
      </c>
      <c r="L264" s="48">
        <v>0</v>
      </c>
      <c r="M264" s="48">
        <v>0</v>
      </c>
      <c r="N264" s="48">
        <v>0</v>
      </c>
      <c r="O264" s="48">
        <v>0</v>
      </c>
      <c r="P264" s="50" t="e">
        <v>#DIV/0!</v>
      </c>
      <c r="Q264" s="48">
        <v>3</v>
      </c>
      <c r="R264" s="53">
        <v>30.7266666666667</v>
      </c>
      <c r="S264" s="48">
        <v>2</v>
      </c>
      <c r="T264" s="53">
        <v>46.09</v>
      </c>
      <c r="U264" s="54">
        <v>0.0333333333333333</v>
      </c>
    </row>
    <row r="265" customHeight="1" spans="1:21">
      <c r="A265" s="51"/>
      <c r="B265" s="51"/>
      <c r="C265" s="47" t="s">
        <v>86</v>
      </c>
      <c r="D265" s="48">
        <v>51.04</v>
      </c>
      <c r="E265" s="48">
        <v>2387</v>
      </c>
      <c r="F265" s="48">
        <v>185</v>
      </c>
      <c r="G265" s="49">
        <v>0.0775031420192711</v>
      </c>
      <c r="H265" s="50">
        <v>0.275891891891892</v>
      </c>
      <c r="I265" s="50">
        <v>21.3824884792627</v>
      </c>
      <c r="J265" s="48">
        <v>1</v>
      </c>
      <c r="K265" s="45">
        <v>1</v>
      </c>
      <c r="L265" s="48">
        <v>0</v>
      </c>
      <c r="M265" s="48">
        <v>2</v>
      </c>
      <c r="N265" s="48">
        <v>0</v>
      </c>
      <c r="O265" s="48">
        <v>4</v>
      </c>
      <c r="P265" s="50">
        <v>12.76</v>
      </c>
      <c r="Q265" s="48">
        <v>3</v>
      </c>
      <c r="R265" s="53">
        <v>17.0133333333333</v>
      </c>
      <c r="S265" s="48">
        <v>3</v>
      </c>
      <c r="T265" s="53">
        <v>17.0133333333333</v>
      </c>
      <c r="U265" s="54">
        <v>0.0162162162162162</v>
      </c>
    </row>
    <row r="266" customHeight="1" spans="1:21">
      <c r="A266" s="51"/>
      <c r="B266" s="51"/>
      <c r="C266" s="47" t="s">
        <v>87</v>
      </c>
      <c r="D266" s="48">
        <v>78.15</v>
      </c>
      <c r="E266" s="48">
        <v>4226</v>
      </c>
      <c r="F266" s="48">
        <v>297</v>
      </c>
      <c r="G266" s="49">
        <v>0.0702792238523426</v>
      </c>
      <c r="H266" s="50">
        <v>0.263131313131313</v>
      </c>
      <c r="I266" s="50">
        <v>18.4926644581164</v>
      </c>
      <c r="J266" s="48">
        <v>0</v>
      </c>
      <c r="K266" s="45">
        <v>1</v>
      </c>
      <c r="L266" s="48">
        <v>0</v>
      </c>
      <c r="M266" s="48">
        <v>1</v>
      </c>
      <c r="N266" s="48">
        <v>0</v>
      </c>
      <c r="O266" s="48">
        <v>2</v>
      </c>
      <c r="P266" s="50">
        <v>39.075</v>
      </c>
      <c r="Q266" s="48">
        <v>8</v>
      </c>
      <c r="R266" s="53">
        <v>9.76875</v>
      </c>
      <c r="S266" s="48">
        <v>3</v>
      </c>
      <c r="T266" s="53">
        <v>26.05</v>
      </c>
      <c r="U266" s="54">
        <v>0.0269360269360269</v>
      </c>
    </row>
    <row r="267" customHeight="1" spans="1:21">
      <c r="A267" s="51"/>
      <c r="B267" s="51"/>
      <c r="C267" s="47" t="s">
        <v>88</v>
      </c>
      <c r="D267" s="48">
        <v>49.01</v>
      </c>
      <c r="E267" s="48">
        <v>1566</v>
      </c>
      <c r="F267" s="48">
        <v>103</v>
      </c>
      <c r="G267" s="49">
        <v>0.0657726692209451</v>
      </c>
      <c r="H267" s="50">
        <v>0.475825242718447</v>
      </c>
      <c r="I267" s="50">
        <v>31.2962962962963</v>
      </c>
      <c r="J267" s="48">
        <v>0</v>
      </c>
      <c r="K267" s="45">
        <v>0</v>
      </c>
      <c r="L267" s="48">
        <v>0</v>
      </c>
      <c r="M267" s="48">
        <v>1</v>
      </c>
      <c r="N267" s="48">
        <v>0</v>
      </c>
      <c r="O267" s="48">
        <v>1</v>
      </c>
      <c r="P267" s="50">
        <v>49.01</v>
      </c>
      <c r="Q267" s="48">
        <v>0</v>
      </c>
      <c r="R267" s="53" t="e">
        <v>#DIV/0!</v>
      </c>
      <c r="S267" s="48">
        <v>0</v>
      </c>
      <c r="T267" s="53" t="e">
        <v>#DIV/0!</v>
      </c>
      <c r="U267" s="54">
        <v>0</v>
      </c>
    </row>
    <row r="268" customHeight="1" spans="1:21">
      <c r="A268" s="51"/>
      <c r="B268" s="51"/>
      <c r="C268" s="47" t="s">
        <v>82</v>
      </c>
      <c r="D268" s="48">
        <v>22.31</v>
      </c>
      <c r="E268" s="48">
        <v>748</v>
      </c>
      <c r="F268" s="48">
        <v>59</v>
      </c>
      <c r="G268" s="49">
        <v>0.0788770053475936</v>
      </c>
      <c r="H268" s="50">
        <v>0.378135593220339</v>
      </c>
      <c r="I268" s="50">
        <v>29.8262032085562</v>
      </c>
      <c r="J268" s="48">
        <v>0</v>
      </c>
      <c r="K268" s="45">
        <v>0</v>
      </c>
      <c r="L268" s="48">
        <v>0</v>
      </c>
      <c r="M268" s="48">
        <v>0</v>
      </c>
      <c r="N268" s="48">
        <v>0</v>
      </c>
      <c r="O268" s="48">
        <v>0</v>
      </c>
      <c r="P268" s="50" t="e">
        <v>#DIV/0!</v>
      </c>
      <c r="Q268" s="48">
        <v>0</v>
      </c>
      <c r="R268" s="53" t="e">
        <v>#DIV/0!</v>
      </c>
      <c r="S268" s="48">
        <v>0</v>
      </c>
      <c r="T268" s="53" t="e">
        <v>#DIV/0!</v>
      </c>
      <c r="U268" s="54">
        <v>0</v>
      </c>
    </row>
    <row r="269" customHeight="1" spans="1:21">
      <c r="A269" s="51"/>
      <c r="B269" s="51"/>
      <c r="C269" s="47" t="s">
        <v>89</v>
      </c>
      <c r="D269" s="48">
        <v>28.81</v>
      </c>
      <c r="E269" s="48">
        <v>1100</v>
      </c>
      <c r="F269" s="48">
        <v>99</v>
      </c>
      <c r="G269" s="49">
        <v>0.09</v>
      </c>
      <c r="H269" s="50">
        <v>0.291010101010101</v>
      </c>
      <c r="I269" s="50">
        <v>26.1909090909091</v>
      </c>
      <c r="J269" s="48">
        <v>0</v>
      </c>
      <c r="K269" s="45">
        <v>1</v>
      </c>
      <c r="L269" s="48">
        <v>0</v>
      </c>
      <c r="M269" s="48">
        <v>0</v>
      </c>
      <c r="N269" s="48">
        <v>0</v>
      </c>
      <c r="O269" s="48">
        <v>1</v>
      </c>
      <c r="P269" s="50">
        <v>28.81</v>
      </c>
      <c r="Q269" s="48">
        <v>0</v>
      </c>
      <c r="R269" s="53" t="e">
        <v>#DIV/0!</v>
      </c>
      <c r="S269" s="48">
        <v>0</v>
      </c>
      <c r="T269" s="53" t="e">
        <v>#DIV/0!</v>
      </c>
      <c r="U269" s="54">
        <v>0</v>
      </c>
    </row>
    <row r="270" customHeight="1" spans="1:21">
      <c r="A270" s="51"/>
      <c r="B270" s="51"/>
      <c r="C270" s="47" t="s">
        <v>90</v>
      </c>
      <c r="D270" s="48">
        <v>19.08</v>
      </c>
      <c r="E270" s="48">
        <v>961</v>
      </c>
      <c r="F270" s="48">
        <v>71</v>
      </c>
      <c r="G270" s="49">
        <v>0.0738813735691988</v>
      </c>
      <c r="H270" s="50">
        <v>0.268732394366197</v>
      </c>
      <c r="I270" s="50">
        <v>19.8543184183143</v>
      </c>
      <c r="J270" s="48">
        <v>1</v>
      </c>
      <c r="K270" s="45">
        <v>0</v>
      </c>
      <c r="L270" s="48">
        <v>0</v>
      </c>
      <c r="M270" s="48">
        <v>0</v>
      </c>
      <c r="N270" s="48">
        <v>0</v>
      </c>
      <c r="O270" s="48">
        <v>1</v>
      </c>
      <c r="P270" s="50">
        <v>19.08</v>
      </c>
      <c r="Q270" s="48">
        <v>1</v>
      </c>
      <c r="R270" s="53">
        <v>19.08</v>
      </c>
      <c r="S270" s="48">
        <v>0</v>
      </c>
      <c r="T270" s="53" t="e">
        <v>#DIV/0!</v>
      </c>
      <c r="U270" s="54">
        <v>0.0140845070422535</v>
      </c>
    </row>
    <row r="271" customHeight="1" spans="1:21">
      <c r="A271" s="51"/>
      <c r="B271" s="51"/>
      <c r="C271" s="47" t="s">
        <v>91</v>
      </c>
      <c r="D271" s="48">
        <v>19.27</v>
      </c>
      <c r="E271" s="48">
        <v>707</v>
      </c>
      <c r="F271" s="48">
        <v>52</v>
      </c>
      <c r="G271" s="49">
        <v>0.0735502121640736</v>
      </c>
      <c r="H271" s="50">
        <v>0.370576923076923</v>
      </c>
      <c r="I271" s="50">
        <v>27.2560113154173</v>
      </c>
      <c r="J271" s="48">
        <v>1</v>
      </c>
      <c r="K271" s="45">
        <v>0</v>
      </c>
      <c r="L271" s="48">
        <v>0</v>
      </c>
      <c r="M271" s="48">
        <v>0</v>
      </c>
      <c r="N271" s="48">
        <v>0</v>
      </c>
      <c r="O271" s="48">
        <v>1</v>
      </c>
      <c r="P271" s="50">
        <v>19.27</v>
      </c>
      <c r="Q271" s="48">
        <v>3</v>
      </c>
      <c r="R271" s="53">
        <v>6.42333333333333</v>
      </c>
      <c r="S271" s="48">
        <v>1</v>
      </c>
      <c r="T271" s="53">
        <v>19.27</v>
      </c>
      <c r="U271" s="54">
        <v>0.0576923076923077</v>
      </c>
    </row>
    <row r="272" customHeight="1" spans="1:21">
      <c r="A272" s="51"/>
      <c r="B272" s="51"/>
      <c r="C272" s="47" t="s">
        <v>75</v>
      </c>
      <c r="D272" s="48">
        <v>69.5</v>
      </c>
      <c r="E272" s="48">
        <v>3074</v>
      </c>
      <c r="F272" s="48">
        <v>203</v>
      </c>
      <c r="G272" s="49">
        <v>0.0660377358490566</v>
      </c>
      <c r="H272" s="50">
        <v>0.342364532019704</v>
      </c>
      <c r="I272" s="50">
        <v>22.6089785296031</v>
      </c>
      <c r="J272" s="48">
        <v>1</v>
      </c>
      <c r="K272" s="45">
        <v>0</v>
      </c>
      <c r="L272" s="48">
        <v>1</v>
      </c>
      <c r="M272" s="48">
        <v>0</v>
      </c>
      <c r="N272" s="48">
        <v>0</v>
      </c>
      <c r="O272" s="48">
        <v>2</v>
      </c>
      <c r="P272" s="50">
        <v>34.75</v>
      </c>
      <c r="Q272" s="48">
        <v>4</v>
      </c>
      <c r="R272" s="53">
        <v>17.375</v>
      </c>
      <c r="S272" s="48">
        <v>0</v>
      </c>
      <c r="T272" s="53" t="e">
        <v>#DIV/0!</v>
      </c>
      <c r="U272" s="54">
        <v>0.0197044334975369</v>
      </c>
    </row>
    <row r="273" customHeight="1" spans="1:21">
      <c r="A273" s="51"/>
      <c r="B273" s="51"/>
      <c r="C273" s="47" t="s">
        <v>92</v>
      </c>
      <c r="D273" s="48">
        <v>68.66</v>
      </c>
      <c r="E273" s="48">
        <v>1865</v>
      </c>
      <c r="F273" s="48">
        <v>136</v>
      </c>
      <c r="G273" s="49">
        <v>0.0729222520107239</v>
      </c>
      <c r="H273" s="50">
        <v>0.504852941176471</v>
      </c>
      <c r="I273" s="50">
        <v>36.8150134048257</v>
      </c>
      <c r="J273" s="48">
        <v>2</v>
      </c>
      <c r="K273" s="45">
        <v>0</v>
      </c>
      <c r="L273" s="48">
        <v>2</v>
      </c>
      <c r="M273" s="48">
        <v>1</v>
      </c>
      <c r="N273" s="48">
        <v>0</v>
      </c>
      <c r="O273" s="48">
        <v>5</v>
      </c>
      <c r="P273" s="50">
        <v>13.732</v>
      </c>
      <c r="Q273" s="48">
        <v>2</v>
      </c>
      <c r="R273" s="53">
        <v>34.33</v>
      </c>
      <c r="S273" s="48">
        <v>1</v>
      </c>
      <c r="T273" s="53">
        <v>68.66</v>
      </c>
      <c r="U273" s="54">
        <v>0.0147058823529412</v>
      </c>
    </row>
    <row r="274" customHeight="1" spans="1:21">
      <c r="A274" s="51"/>
      <c r="B274" s="51"/>
      <c r="C274" s="47" t="s">
        <v>93</v>
      </c>
      <c r="D274" s="48">
        <v>80.14</v>
      </c>
      <c r="E274" s="48">
        <v>2757</v>
      </c>
      <c r="F274" s="48">
        <v>186</v>
      </c>
      <c r="G274" s="49">
        <v>0.0674646354733406</v>
      </c>
      <c r="H274" s="50">
        <v>0.430860215053763</v>
      </c>
      <c r="I274" s="50">
        <v>29.0678273485673</v>
      </c>
      <c r="J274" s="48">
        <v>1</v>
      </c>
      <c r="K274" s="45">
        <v>1</v>
      </c>
      <c r="L274" s="48">
        <v>1</v>
      </c>
      <c r="M274" s="48">
        <v>1</v>
      </c>
      <c r="N274" s="48">
        <v>0</v>
      </c>
      <c r="O274" s="48">
        <v>4</v>
      </c>
      <c r="P274" s="50">
        <v>20.035</v>
      </c>
      <c r="Q274" s="48">
        <v>2</v>
      </c>
      <c r="R274" s="53">
        <v>40.07</v>
      </c>
      <c r="S274" s="48">
        <v>1</v>
      </c>
      <c r="T274" s="53">
        <v>80.14</v>
      </c>
      <c r="U274" s="54">
        <v>0.010752688172043</v>
      </c>
    </row>
    <row r="275" customHeight="1" spans="1:21">
      <c r="A275" s="51"/>
      <c r="B275" s="51"/>
      <c r="C275" s="47" t="s">
        <v>110</v>
      </c>
      <c r="D275" s="48">
        <v>14.99</v>
      </c>
      <c r="E275" s="48">
        <v>353</v>
      </c>
      <c r="F275" s="48">
        <v>38</v>
      </c>
      <c r="G275" s="49">
        <v>0.107648725212465</v>
      </c>
      <c r="H275" s="50">
        <v>0.394473684210526</v>
      </c>
      <c r="I275" s="50">
        <v>42.4645892351275</v>
      </c>
      <c r="J275" s="48">
        <v>0</v>
      </c>
      <c r="K275" s="45">
        <v>0</v>
      </c>
      <c r="L275" s="48">
        <v>0</v>
      </c>
      <c r="M275" s="48">
        <v>0</v>
      </c>
      <c r="N275" s="48">
        <v>0</v>
      </c>
      <c r="O275" s="48">
        <v>0</v>
      </c>
      <c r="P275" s="50" t="e">
        <v>#DIV/0!</v>
      </c>
      <c r="Q275" s="48">
        <v>0</v>
      </c>
      <c r="R275" s="53" t="e">
        <v>#DIV/0!</v>
      </c>
      <c r="S275" s="48">
        <v>0</v>
      </c>
      <c r="T275" s="53" t="e">
        <v>#DIV/0!</v>
      </c>
      <c r="U275" s="54">
        <v>0</v>
      </c>
    </row>
    <row r="276" customHeight="1" spans="1:21">
      <c r="A276" s="51"/>
      <c r="B276" s="51"/>
      <c r="C276" s="47" t="s">
        <v>83</v>
      </c>
      <c r="D276" s="48">
        <v>65.83</v>
      </c>
      <c r="E276" s="48">
        <v>3470</v>
      </c>
      <c r="F276" s="48">
        <v>229</v>
      </c>
      <c r="G276" s="49">
        <v>0.0659942363112392</v>
      </c>
      <c r="H276" s="50">
        <v>0.287467248908297</v>
      </c>
      <c r="I276" s="50">
        <v>18.971181556196</v>
      </c>
      <c r="J276" s="48">
        <v>1</v>
      </c>
      <c r="K276" s="45">
        <v>0</v>
      </c>
      <c r="L276" s="48">
        <v>0</v>
      </c>
      <c r="M276" s="48">
        <v>1</v>
      </c>
      <c r="N276" s="48">
        <v>0</v>
      </c>
      <c r="O276" s="48">
        <v>2</v>
      </c>
      <c r="P276" s="50">
        <v>32.915</v>
      </c>
      <c r="Q276" s="48">
        <v>1</v>
      </c>
      <c r="R276" s="53">
        <v>65.83</v>
      </c>
      <c r="S276" s="48">
        <v>1</v>
      </c>
      <c r="T276" s="53">
        <v>65.83</v>
      </c>
      <c r="U276" s="54">
        <v>0.00436681222707424</v>
      </c>
    </row>
    <row r="277" customHeight="1" spans="1:21">
      <c r="A277" s="51"/>
      <c r="B277" s="51"/>
      <c r="C277" s="47" t="s">
        <v>111</v>
      </c>
      <c r="D277" s="48">
        <v>0</v>
      </c>
      <c r="E277" s="48">
        <v>0</v>
      </c>
      <c r="F277" s="48">
        <v>0</v>
      </c>
      <c r="G277" s="49" t="e">
        <v>#DIV/0!</v>
      </c>
      <c r="H277" s="50" t="e">
        <v>#DIV/0!</v>
      </c>
      <c r="I277" s="50" t="e">
        <v>#DIV/0!</v>
      </c>
      <c r="J277" s="48">
        <v>0</v>
      </c>
      <c r="K277" s="45">
        <v>0</v>
      </c>
      <c r="L277" s="48">
        <v>0</v>
      </c>
      <c r="M277" s="48">
        <v>0</v>
      </c>
      <c r="N277" s="48">
        <v>0</v>
      </c>
      <c r="O277" s="48">
        <v>0</v>
      </c>
      <c r="P277" s="50" t="e">
        <v>#DIV/0!</v>
      </c>
      <c r="Q277" s="48">
        <v>0</v>
      </c>
      <c r="R277" s="53" t="e">
        <v>#DIV/0!</v>
      </c>
      <c r="S277" s="48">
        <v>0</v>
      </c>
      <c r="T277" s="53" t="e">
        <v>#DIV/0!</v>
      </c>
      <c r="U277" s="54" t="e">
        <v>#DIV/0!</v>
      </c>
    </row>
    <row r="278" customHeight="1" spans="1:21">
      <c r="A278" s="51"/>
      <c r="B278" s="47" t="s">
        <v>80</v>
      </c>
      <c r="C278" s="51"/>
      <c r="D278" s="48">
        <v>658.97</v>
      </c>
      <c r="E278" s="48">
        <v>25596</v>
      </c>
      <c r="F278" s="48">
        <v>1748</v>
      </c>
      <c r="G278" s="49">
        <v>0.0682919206125957</v>
      </c>
      <c r="H278" s="50">
        <v>0.376985125858124</v>
      </c>
      <c r="I278" s="50">
        <v>25.7450382872324</v>
      </c>
      <c r="J278" s="48">
        <v>8</v>
      </c>
      <c r="K278" s="45">
        <v>4</v>
      </c>
      <c r="L278" s="48">
        <v>4</v>
      </c>
      <c r="M278" s="48">
        <v>7</v>
      </c>
      <c r="N278" s="48">
        <v>0</v>
      </c>
      <c r="O278" s="48">
        <v>23</v>
      </c>
      <c r="P278" s="50">
        <v>28.6508695652174</v>
      </c>
      <c r="Q278" s="48">
        <v>27</v>
      </c>
      <c r="R278" s="53">
        <v>24.4062962962963</v>
      </c>
      <c r="S278" s="48">
        <v>12</v>
      </c>
      <c r="T278" s="53">
        <v>54.9141666666667</v>
      </c>
      <c r="U278" s="54">
        <v>0.0154462242562929</v>
      </c>
    </row>
    <row r="279" customHeight="1" spans="1:21">
      <c r="A279" s="47" t="s">
        <v>112</v>
      </c>
      <c r="B279" s="51"/>
      <c r="C279" s="51"/>
      <c r="D279" s="48">
        <v>658.97</v>
      </c>
      <c r="E279" s="48">
        <v>25596</v>
      </c>
      <c r="F279" s="48">
        <v>1748</v>
      </c>
      <c r="G279" s="49">
        <v>0.0682919206125957</v>
      </c>
      <c r="H279" s="50">
        <v>0.376985125858124</v>
      </c>
      <c r="I279" s="50">
        <v>25.7450382872324</v>
      </c>
      <c r="J279" s="48">
        <v>8</v>
      </c>
      <c r="K279" s="45">
        <v>4</v>
      </c>
      <c r="L279" s="48">
        <v>4</v>
      </c>
      <c r="M279" s="48">
        <v>7</v>
      </c>
      <c r="N279" s="48">
        <v>0</v>
      </c>
      <c r="O279" s="48">
        <v>23</v>
      </c>
      <c r="P279" s="50">
        <v>28.6508695652174</v>
      </c>
      <c r="Q279" s="48">
        <v>27</v>
      </c>
      <c r="R279" s="53">
        <v>24.4062962962963</v>
      </c>
      <c r="S279" s="48">
        <v>12</v>
      </c>
      <c r="T279" s="53">
        <v>54.9141666666667</v>
      </c>
      <c r="U279" s="54">
        <v>0.0154462242562929</v>
      </c>
    </row>
    <row r="280" customHeight="1" spans="1:21">
      <c r="A280" s="47" t="s">
        <v>49</v>
      </c>
      <c r="B280" s="47" t="s">
        <v>74</v>
      </c>
      <c r="C280" s="47" t="s">
        <v>85</v>
      </c>
      <c r="D280" s="48">
        <v>125.33</v>
      </c>
      <c r="E280" s="48">
        <v>2323</v>
      </c>
      <c r="F280" s="48">
        <v>111</v>
      </c>
      <c r="G280" s="49">
        <v>0.0477830391734826</v>
      </c>
      <c r="H280" s="50">
        <v>1.1290990990991</v>
      </c>
      <c r="I280" s="50">
        <v>53.9517864829961</v>
      </c>
      <c r="J280" s="48">
        <v>2</v>
      </c>
      <c r="K280" s="45">
        <v>2</v>
      </c>
      <c r="L280" s="48">
        <v>0</v>
      </c>
      <c r="M280" s="48">
        <v>1</v>
      </c>
      <c r="N280" s="48">
        <v>0</v>
      </c>
      <c r="O280" s="48">
        <v>5</v>
      </c>
      <c r="P280" s="50">
        <v>25.066</v>
      </c>
      <c r="Q280" s="48">
        <v>6</v>
      </c>
      <c r="R280" s="53">
        <v>20.8883333333333</v>
      </c>
      <c r="S280" s="48">
        <v>0</v>
      </c>
      <c r="T280" s="53" t="e">
        <v>#DIV/0!</v>
      </c>
      <c r="U280" s="54">
        <v>0.0540540540540541</v>
      </c>
    </row>
    <row r="281" customHeight="1" spans="1:21">
      <c r="A281" s="51"/>
      <c r="B281" s="51"/>
      <c r="C281" s="47" t="s">
        <v>86</v>
      </c>
      <c r="D281" s="48">
        <v>50.17</v>
      </c>
      <c r="E281" s="48">
        <v>2244</v>
      </c>
      <c r="F281" s="48">
        <v>175</v>
      </c>
      <c r="G281" s="49">
        <v>0.0779857397504456</v>
      </c>
      <c r="H281" s="50">
        <v>0.286685714285714</v>
      </c>
      <c r="I281" s="50">
        <v>22.3573975044563</v>
      </c>
      <c r="J281" s="48">
        <v>0</v>
      </c>
      <c r="K281" s="45">
        <v>1</v>
      </c>
      <c r="L281" s="48">
        <v>0</v>
      </c>
      <c r="M281" s="48">
        <v>1</v>
      </c>
      <c r="N281" s="48">
        <v>2</v>
      </c>
      <c r="O281" s="48">
        <v>4</v>
      </c>
      <c r="P281" s="50">
        <v>12.5425</v>
      </c>
      <c r="Q281" s="48">
        <v>1</v>
      </c>
      <c r="R281" s="53">
        <v>50.17</v>
      </c>
      <c r="S281" s="48">
        <v>0</v>
      </c>
      <c r="T281" s="53" t="e">
        <v>#DIV/0!</v>
      </c>
      <c r="U281" s="54">
        <v>0.00571428571428571</v>
      </c>
    </row>
    <row r="282" customHeight="1" spans="1:21">
      <c r="A282" s="51"/>
      <c r="B282" s="51"/>
      <c r="C282" s="47" t="s">
        <v>87</v>
      </c>
      <c r="D282" s="48">
        <v>120.66</v>
      </c>
      <c r="E282" s="48">
        <v>5943</v>
      </c>
      <c r="F282" s="48">
        <v>366</v>
      </c>
      <c r="G282" s="49">
        <v>0.0615850580514892</v>
      </c>
      <c r="H282" s="50">
        <v>0.329672131147541</v>
      </c>
      <c r="I282" s="50">
        <v>20.3028773346795</v>
      </c>
      <c r="J282" s="48">
        <v>0</v>
      </c>
      <c r="K282" s="45">
        <v>4</v>
      </c>
      <c r="L282" s="48">
        <v>0</v>
      </c>
      <c r="M282" s="48">
        <v>3</v>
      </c>
      <c r="N282" s="48">
        <v>0</v>
      </c>
      <c r="O282" s="48">
        <v>7</v>
      </c>
      <c r="P282" s="50">
        <v>17.2371428571429</v>
      </c>
      <c r="Q282" s="48">
        <v>7</v>
      </c>
      <c r="R282" s="53">
        <v>17.2371428571429</v>
      </c>
      <c r="S282" s="48">
        <v>2</v>
      </c>
      <c r="T282" s="53">
        <v>60.33</v>
      </c>
      <c r="U282" s="54">
        <v>0.0191256830601093</v>
      </c>
    </row>
    <row r="283" customHeight="1" spans="1:21">
      <c r="A283" s="51"/>
      <c r="B283" s="51"/>
      <c r="C283" s="47" t="s">
        <v>88</v>
      </c>
      <c r="D283" s="48">
        <v>54.13</v>
      </c>
      <c r="E283" s="48">
        <v>1379</v>
      </c>
      <c r="F283" s="48">
        <v>105</v>
      </c>
      <c r="G283" s="49">
        <v>0.0761421319796954</v>
      </c>
      <c r="H283" s="50">
        <v>0.51552380952381</v>
      </c>
      <c r="I283" s="50">
        <v>39.2530819434373</v>
      </c>
      <c r="J283" s="48">
        <v>0</v>
      </c>
      <c r="K283" s="45">
        <v>1</v>
      </c>
      <c r="L283" s="48">
        <v>0</v>
      </c>
      <c r="M283" s="48">
        <v>3</v>
      </c>
      <c r="N283" s="48">
        <v>0</v>
      </c>
      <c r="O283" s="48">
        <v>4</v>
      </c>
      <c r="P283" s="50">
        <v>13.5325</v>
      </c>
      <c r="Q283" s="48">
        <v>5</v>
      </c>
      <c r="R283" s="53">
        <v>10.826</v>
      </c>
      <c r="S283" s="48">
        <v>2</v>
      </c>
      <c r="T283" s="53">
        <v>27.065</v>
      </c>
      <c r="U283" s="54">
        <v>0.0476190476190476</v>
      </c>
    </row>
    <row r="284" customHeight="1" spans="1:21">
      <c r="A284" s="51"/>
      <c r="B284" s="51"/>
      <c r="C284" s="47" t="s">
        <v>82</v>
      </c>
      <c r="D284" s="48">
        <v>34.11</v>
      </c>
      <c r="E284" s="48">
        <v>1171</v>
      </c>
      <c r="F284" s="48">
        <v>90</v>
      </c>
      <c r="G284" s="49">
        <v>0.0768573868488472</v>
      </c>
      <c r="H284" s="50">
        <v>0.379</v>
      </c>
      <c r="I284" s="50">
        <v>29.1289496157131</v>
      </c>
      <c r="J284" s="48">
        <v>2</v>
      </c>
      <c r="K284" s="45">
        <v>1</v>
      </c>
      <c r="L284" s="48">
        <v>0</v>
      </c>
      <c r="M284" s="48">
        <v>1</v>
      </c>
      <c r="N284" s="48">
        <v>0</v>
      </c>
      <c r="O284" s="48">
        <v>4</v>
      </c>
      <c r="P284" s="50">
        <v>8.5275</v>
      </c>
      <c r="Q284" s="48">
        <v>0</v>
      </c>
      <c r="R284" s="53" t="e">
        <v>#DIV/0!</v>
      </c>
      <c r="S284" s="48">
        <v>0</v>
      </c>
      <c r="T284" s="53" t="e">
        <v>#DIV/0!</v>
      </c>
      <c r="U284" s="54">
        <v>0</v>
      </c>
    </row>
    <row r="285" customHeight="1" spans="1:21">
      <c r="A285" s="51"/>
      <c r="B285" s="51"/>
      <c r="C285" s="47" t="s">
        <v>89</v>
      </c>
      <c r="D285" s="48">
        <v>38.84</v>
      </c>
      <c r="E285" s="48">
        <v>1696</v>
      </c>
      <c r="F285" s="48">
        <v>123</v>
      </c>
      <c r="G285" s="49">
        <v>0.0725235849056604</v>
      </c>
      <c r="H285" s="50">
        <v>0.315772357723577</v>
      </c>
      <c r="I285" s="50">
        <v>22.9009433962264</v>
      </c>
      <c r="J285" s="48">
        <v>2</v>
      </c>
      <c r="K285" s="45">
        <v>0</v>
      </c>
      <c r="L285" s="48">
        <v>0</v>
      </c>
      <c r="M285" s="48">
        <v>0</v>
      </c>
      <c r="N285" s="48">
        <v>0</v>
      </c>
      <c r="O285" s="48">
        <v>2</v>
      </c>
      <c r="P285" s="50">
        <v>19.42</v>
      </c>
      <c r="Q285" s="48">
        <v>0</v>
      </c>
      <c r="R285" s="53" t="e">
        <v>#DIV/0!</v>
      </c>
      <c r="S285" s="48">
        <v>0</v>
      </c>
      <c r="T285" s="53" t="e">
        <v>#DIV/0!</v>
      </c>
      <c r="U285" s="54">
        <v>0</v>
      </c>
    </row>
    <row r="286" customHeight="1" spans="1:21">
      <c r="A286" s="51"/>
      <c r="B286" s="51"/>
      <c r="C286" s="47" t="s">
        <v>90</v>
      </c>
      <c r="D286" s="48">
        <v>18.53</v>
      </c>
      <c r="E286" s="48">
        <v>835</v>
      </c>
      <c r="F286" s="48">
        <v>63</v>
      </c>
      <c r="G286" s="49">
        <v>0.0754491017964072</v>
      </c>
      <c r="H286" s="50">
        <v>0.294126984126984</v>
      </c>
      <c r="I286" s="50">
        <v>22.1916167664671</v>
      </c>
      <c r="J286" s="48">
        <v>0</v>
      </c>
      <c r="K286" s="45">
        <v>1</v>
      </c>
      <c r="L286" s="48">
        <v>0</v>
      </c>
      <c r="M286" s="48">
        <v>1</v>
      </c>
      <c r="N286" s="48">
        <v>0</v>
      </c>
      <c r="O286" s="48">
        <v>2</v>
      </c>
      <c r="P286" s="50">
        <v>9.265</v>
      </c>
      <c r="Q286" s="48">
        <v>0</v>
      </c>
      <c r="R286" s="53" t="e">
        <v>#DIV/0!</v>
      </c>
      <c r="S286" s="48">
        <v>0</v>
      </c>
      <c r="T286" s="53" t="e">
        <v>#DIV/0!</v>
      </c>
      <c r="U286" s="54">
        <v>0</v>
      </c>
    </row>
    <row r="287" customHeight="1" spans="1:21">
      <c r="A287" s="51"/>
      <c r="B287" s="51"/>
      <c r="C287" s="47" t="s">
        <v>91</v>
      </c>
      <c r="D287" s="48">
        <v>16.57</v>
      </c>
      <c r="E287" s="48">
        <v>498</v>
      </c>
      <c r="F287" s="48">
        <v>39</v>
      </c>
      <c r="G287" s="49">
        <v>0.0783132530120482</v>
      </c>
      <c r="H287" s="50">
        <v>0.424871794871795</v>
      </c>
      <c r="I287" s="50">
        <v>33.2730923694779</v>
      </c>
      <c r="J287" s="48">
        <v>0</v>
      </c>
      <c r="K287" s="45">
        <v>0</v>
      </c>
      <c r="L287" s="48">
        <v>0</v>
      </c>
      <c r="M287" s="48">
        <v>1</v>
      </c>
      <c r="N287" s="48">
        <v>0</v>
      </c>
      <c r="O287" s="48">
        <v>1</v>
      </c>
      <c r="P287" s="50">
        <v>16.57</v>
      </c>
      <c r="Q287" s="48">
        <v>0</v>
      </c>
      <c r="R287" s="53" t="e">
        <v>#DIV/0!</v>
      </c>
      <c r="S287" s="48">
        <v>0</v>
      </c>
      <c r="T287" s="53" t="e">
        <v>#DIV/0!</v>
      </c>
      <c r="U287" s="54">
        <v>0</v>
      </c>
    </row>
    <row r="288" customHeight="1" spans="1:21">
      <c r="A288" s="51"/>
      <c r="B288" s="51"/>
      <c r="C288" s="47" t="s">
        <v>75</v>
      </c>
      <c r="D288" s="48">
        <v>67.99</v>
      </c>
      <c r="E288" s="48">
        <v>2456</v>
      </c>
      <c r="F288" s="48">
        <v>179</v>
      </c>
      <c r="G288" s="49">
        <v>0.0728827361563518</v>
      </c>
      <c r="H288" s="50">
        <v>0.379832402234637</v>
      </c>
      <c r="I288" s="50">
        <v>27.6832247557003</v>
      </c>
      <c r="J288" s="48">
        <v>0</v>
      </c>
      <c r="K288" s="45">
        <v>1</v>
      </c>
      <c r="L288" s="48">
        <v>0</v>
      </c>
      <c r="M288" s="48">
        <v>0</v>
      </c>
      <c r="N288" s="48">
        <v>0</v>
      </c>
      <c r="O288" s="48">
        <v>1</v>
      </c>
      <c r="P288" s="50">
        <v>67.99</v>
      </c>
      <c r="Q288" s="48">
        <v>1</v>
      </c>
      <c r="R288" s="53">
        <v>67.99</v>
      </c>
      <c r="S288" s="48">
        <v>0</v>
      </c>
      <c r="T288" s="53" t="e">
        <v>#DIV/0!</v>
      </c>
      <c r="U288" s="54">
        <v>0.00558659217877095</v>
      </c>
    </row>
    <row r="289" customHeight="1" spans="1:21">
      <c r="A289" s="51"/>
      <c r="B289" s="51"/>
      <c r="C289" s="47" t="s">
        <v>92</v>
      </c>
      <c r="D289" s="48">
        <v>85.05</v>
      </c>
      <c r="E289" s="48">
        <v>2253</v>
      </c>
      <c r="F289" s="48">
        <v>145</v>
      </c>
      <c r="G289" s="49">
        <v>0.064358632933866</v>
      </c>
      <c r="H289" s="50">
        <v>0.586551724137931</v>
      </c>
      <c r="I289" s="50">
        <v>37.7496671105193</v>
      </c>
      <c r="J289" s="48">
        <v>3</v>
      </c>
      <c r="K289" s="45">
        <v>1</v>
      </c>
      <c r="L289" s="48">
        <v>0</v>
      </c>
      <c r="M289" s="48">
        <v>1</v>
      </c>
      <c r="N289" s="48">
        <v>0</v>
      </c>
      <c r="O289" s="48">
        <v>5</v>
      </c>
      <c r="P289" s="50">
        <v>17.01</v>
      </c>
      <c r="Q289" s="48">
        <v>3</v>
      </c>
      <c r="R289" s="53">
        <v>28.35</v>
      </c>
      <c r="S289" s="48">
        <v>1</v>
      </c>
      <c r="T289" s="53">
        <v>85.05</v>
      </c>
      <c r="U289" s="54">
        <v>0.0206896551724138</v>
      </c>
    </row>
    <row r="290" customHeight="1" spans="1:21">
      <c r="A290" s="51"/>
      <c r="B290" s="51"/>
      <c r="C290" s="47" t="s">
        <v>93</v>
      </c>
      <c r="D290" s="48">
        <v>111.82</v>
      </c>
      <c r="E290" s="48">
        <v>3091</v>
      </c>
      <c r="F290" s="48">
        <v>232</v>
      </c>
      <c r="G290" s="49">
        <v>0.0750566159818829</v>
      </c>
      <c r="H290" s="50">
        <v>0.48198275862069</v>
      </c>
      <c r="I290" s="50">
        <v>36.1759948236817</v>
      </c>
      <c r="J290" s="48">
        <v>1</v>
      </c>
      <c r="K290" s="45">
        <v>0</v>
      </c>
      <c r="L290" s="48">
        <v>0</v>
      </c>
      <c r="M290" s="48">
        <v>0</v>
      </c>
      <c r="N290" s="48">
        <v>0</v>
      </c>
      <c r="O290" s="48">
        <v>1</v>
      </c>
      <c r="P290" s="50">
        <v>111.82</v>
      </c>
      <c r="Q290" s="48">
        <v>6</v>
      </c>
      <c r="R290" s="53">
        <v>18.6366666666667</v>
      </c>
      <c r="S290" s="48">
        <v>3</v>
      </c>
      <c r="T290" s="53">
        <v>37.2733333333333</v>
      </c>
      <c r="U290" s="54">
        <v>0.0258620689655172</v>
      </c>
    </row>
    <row r="291" customHeight="1" spans="1:21">
      <c r="A291" s="51"/>
      <c r="B291" s="51"/>
      <c r="C291" s="47" t="s">
        <v>110</v>
      </c>
      <c r="D291" s="48">
        <v>16.07</v>
      </c>
      <c r="E291" s="48">
        <v>617</v>
      </c>
      <c r="F291" s="48">
        <v>37</v>
      </c>
      <c r="G291" s="49">
        <v>0.059967585089141</v>
      </c>
      <c r="H291" s="50">
        <v>0.434324324324324</v>
      </c>
      <c r="I291" s="50">
        <v>26.0453808752026</v>
      </c>
      <c r="J291" s="48">
        <v>0</v>
      </c>
      <c r="K291" s="45">
        <v>0</v>
      </c>
      <c r="L291" s="48">
        <v>0</v>
      </c>
      <c r="M291" s="48">
        <v>0</v>
      </c>
      <c r="N291" s="48">
        <v>0</v>
      </c>
      <c r="O291" s="48">
        <v>0</v>
      </c>
      <c r="P291" s="50" t="e">
        <v>#DIV/0!</v>
      </c>
      <c r="Q291" s="48">
        <v>0</v>
      </c>
      <c r="R291" s="53" t="e">
        <v>#DIV/0!</v>
      </c>
      <c r="S291" s="48">
        <v>0</v>
      </c>
      <c r="T291" s="53" t="e">
        <v>#DIV/0!</v>
      </c>
      <c r="U291" s="54">
        <v>0</v>
      </c>
    </row>
    <row r="292" customHeight="1" spans="1:21">
      <c r="A292" s="51"/>
      <c r="B292" s="51"/>
      <c r="C292" s="47" t="s">
        <v>83</v>
      </c>
      <c r="D292" s="48">
        <v>68.24</v>
      </c>
      <c r="E292" s="48">
        <v>3546</v>
      </c>
      <c r="F292" s="48">
        <v>221</v>
      </c>
      <c r="G292" s="49">
        <v>0.0623237450648618</v>
      </c>
      <c r="H292" s="50">
        <v>0.308778280542986</v>
      </c>
      <c r="I292" s="50">
        <v>19.2442188381275</v>
      </c>
      <c r="J292" s="48">
        <v>1</v>
      </c>
      <c r="K292" s="45">
        <v>1</v>
      </c>
      <c r="L292" s="48">
        <v>1</v>
      </c>
      <c r="M292" s="48">
        <v>0</v>
      </c>
      <c r="N292" s="48">
        <v>0</v>
      </c>
      <c r="O292" s="48">
        <v>3</v>
      </c>
      <c r="P292" s="50">
        <v>22.7466666666667</v>
      </c>
      <c r="Q292" s="48">
        <v>1</v>
      </c>
      <c r="R292" s="53">
        <v>68.24</v>
      </c>
      <c r="S292" s="48">
        <v>0</v>
      </c>
      <c r="T292" s="53" t="e">
        <v>#DIV/0!</v>
      </c>
      <c r="U292" s="54">
        <v>0.00452488687782806</v>
      </c>
    </row>
    <row r="293" customHeight="1" spans="1:21">
      <c r="A293" s="51"/>
      <c r="B293" s="47" t="s">
        <v>80</v>
      </c>
      <c r="C293" s="51"/>
      <c r="D293" s="48">
        <v>807.51</v>
      </c>
      <c r="E293" s="48">
        <v>28052</v>
      </c>
      <c r="F293" s="48">
        <v>1886</v>
      </c>
      <c r="G293" s="49">
        <v>0.0672322829031798</v>
      </c>
      <c r="H293" s="50">
        <v>0.428160127253446</v>
      </c>
      <c r="I293" s="50">
        <v>28.7861828033652</v>
      </c>
      <c r="J293" s="48">
        <v>11</v>
      </c>
      <c r="K293" s="45">
        <v>13</v>
      </c>
      <c r="L293" s="48">
        <v>1</v>
      </c>
      <c r="M293" s="48">
        <v>12</v>
      </c>
      <c r="N293" s="48">
        <v>2</v>
      </c>
      <c r="O293" s="48">
        <v>39</v>
      </c>
      <c r="P293" s="50">
        <v>20.7053846153846</v>
      </c>
      <c r="Q293" s="48">
        <v>30</v>
      </c>
      <c r="R293" s="53">
        <v>26.917</v>
      </c>
      <c r="S293" s="48">
        <v>8</v>
      </c>
      <c r="T293" s="53">
        <v>100.93875</v>
      </c>
      <c r="U293" s="54">
        <v>0.0159066808059385</v>
      </c>
    </row>
    <row r="294" customHeight="1" spans="1:21">
      <c r="A294" s="47" t="s">
        <v>113</v>
      </c>
      <c r="B294" s="51"/>
      <c r="C294" s="51"/>
      <c r="D294" s="48">
        <v>807.51</v>
      </c>
      <c r="E294" s="48">
        <v>28052</v>
      </c>
      <c r="F294" s="48">
        <v>1886</v>
      </c>
      <c r="G294" s="49">
        <v>0.0672322829031798</v>
      </c>
      <c r="H294" s="50">
        <v>0.428160127253446</v>
      </c>
      <c r="I294" s="50">
        <v>28.7861828033652</v>
      </c>
      <c r="J294" s="48">
        <v>11</v>
      </c>
      <c r="K294" s="45">
        <v>13</v>
      </c>
      <c r="L294" s="48">
        <v>1</v>
      </c>
      <c r="M294" s="48">
        <v>12</v>
      </c>
      <c r="N294" s="48">
        <v>2</v>
      </c>
      <c r="O294" s="48">
        <v>39</v>
      </c>
      <c r="P294" s="50">
        <v>20.7053846153846</v>
      </c>
      <c r="Q294" s="48">
        <v>30</v>
      </c>
      <c r="R294" s="53">
        <v>26.917</v>
      </c>
      <c r="S294" s="48">
        <v>8</v>
      </c>
      <c r="T294" s="53">
        <v>100.93875</v>
      </c>
      <c r="U294" s="54">
        <v>0.0159066808059385</v>
      </c>
    </row>
    <row r="295" customHeight="1" spans="1:21">
      <c r="A295" s="47" t="s">
        <v>48</v>
      </c>
      <c r="B295" s="47" t="s">
        <v>74</v>
      </c>
      <c r="C295" s="47" t="s">
        <v>85</v>
      </c>
      <c r="D295" s="48">
        <v>119.4</v>
      </c>
      <c r="E295" s="48">
        <v>2512</v>
      </c>
      <c r="F295" s="48">
        <v>127</v>
      </c>
      <c r="G295" s="49">
        <v>0.0505573248407643</v>
      </c>
      <c r="H295" s="50">
        <v>0.940157480314961</v>
      </c>
      <c r="I295" s="50">
        <v>47.531847133758</v>
      </c>
      <c r="J295" s="48">
        <v>2</v>
      </c>
      <c r="K295" s="45">
        <v>0</v>
      </c>
      <c r="L295" s="48">
        <v>0</v>
      </c>
      <c r="M295" s="48">
        <v>0</v>
      </c>
      <c r="N295" s="48">
        <v>0</v>
      </c>
      <c r="O295" s="48">
        <v>2</v>
      </c>
      <c r="P295" s="50">
        <v>59.7</v>
      </c>
      <c r="Q295" s="48">
        <v>3</v>
      </c>
      <c r="R295" s="53">
        <v>39.8</v>
      </c>
      <c r="S295" s="48">
        <v>1</v>
      </c>
      <c r="T295" s="53">
        <v>119.4</v>
      </c>
      <c r="U295" s="54">
        <v>0.0236220472440945</v>
      </c>
    </row>
    <row r="296" customHeight="1" spans="1:21">
      <c r="A296" s="51"/>
      <c r="B296" s="51"/>
      <c r="C296" s="47" t="s">
        <v>86</v>
      </c>
      <c r="D296" s="48">
        <v>59.81</v>
      </c>
      <c r="E296" s="48">
        <v>2765</v>
      </c>
      <c r="F296" s="48">
        <v>206</v>
      </c>
      <c r="G296" s="49">
        <v>0.074502712477396</v>
      </c>
      <c r="H296" s="50">
        <v>0.290339805825243</v>
      </c>
      <c r="I296" s="50">
        <v>21.631103074141</v>
      </c>
      <c r="J296" s="48">
        <v>1</v>
      </c>
      <c r="K296" s="45">
        <v>0</v>
      </c>
      <c r="L296" s="48">
        <v>0</v>
      </c>
      <c r="M296" s="48">
        <v>1</v>
      </c>
      <c r="N296" s="48">
        <v>0</v>
      </c>
      <c r="O296" s="48">
        <v>2</v>
      </c>
      <c r="P296" s="50">
        <v>29.905</v>
      </c>
      <c r="Q296" s="48">
        <v>1</v>
      </c>
      <c r="R296" s="53">
        <v>59.81</v>
      </c>
      <c r="S296" s="48">
        <v>0</v>
      </c>
      <c r="T296" s="53" t="e">
        <v>#DIV/0!</v>
      </c>
      <c r="U296" s="54">
        <v>0.00485436893203883</v>
      </c>
    </row>
    <row r="297" customHeight="1" spans="1:21">
      <c r="A297" s="51"/>
      <c r="B297" s="51"/>
      <c r="C297" s="47" t="s">
        <v>87</v>
      </c>
      <c r="D297" s="48">
        <v>111.19</v>
      </c>
      <c r="E297" s="48">
        <v>5768</v>
      </c>
      <c r="F297" s="48">
        <v>391</v>
      </c>
      <c r="G297" s="49">
        <v>0.0677877947295423</v>
      </c>
      <c r="H297" s="50">
        <v>0.284373401534527</v>
      </c>
      <c r="I297" s="50">
        <v>19.2770457697642</v>
      </c>
      <c r="J297" s="48">
        <v>2</v>
      </c>
      <c r="K297" s="45">
        <v>3</v>
      </c>
      <c r="L297" s="48">
        <v>0</v>
      </c>
      <c r="M297" s="48">
        <v>3</v>
      </c>
      <c r="N297" s="48">
        <v>0</v>
      </c>
      <c r="O297" s="48">
        <v>8</v>
      </c>
      <c r="P297" s="50">
        <v>13.89875</v>
      </c>
      <c r="Q297" s="48">
        <v>7</v>
      </c>
      <c r="R297" s="53">
        <v>15.8842857142857</v>
      </c>
      <c r="S297" s="48">
        <v>4</v>
      </c>
      <c r="T297" s="53">
        <v>27.7975</v>
      </c>
      <c r="U297" s="54">
        <v>0.0179028132992327</v>
      </c>
    </row>
    <row r="298" customHeight="1" spans="1:21">
      <c r="A298" s="51"/>
      <c r="B298" s="51"/>
      <c r="C298" s="47" t="s">
        <v>114</v>
      </c>
      <c r="D298" s="48">
        <v>19.38</v>
      </c>
      <c r="E298" s="48">
        <v>1095</v>
      </c>
      <c r="F298" s="48">
        <v>71</v>
      </c>
      <c r="G298" s="49">
        <v>0.0648401826484018</v>
      </c>
      <c r="H298" s="50">
        <v>0.272957746478873</v>
      </c>
      <c r="I298" s="50">
        <v>17.6986301369863</v>
      </c>
      <c r="J298" s="48">
        <v>0</v>
      </c>
      <c r="K298" s="45">
        <v>0</v>
      </c>
      <c r="L298" s="48">
        <v>1</v>
      </c>
      <c r="M298" s="48">
        <v>0</v>
      </c>
      <c r="N298" s="48">
        <v>0</v>
      </c>
      <c r="O298" s="48">
        <v>1</v>
      </c>
      <c r="P298" s="50">
        <v>19.38</v>
      </c>
      <c r="Q298" s="48">
        <v>0</v>
      </c>
      <c r="R298" s="53" t="e">
        <v>#DIV/0!</v>
      </c>
      <c r="S298" s="48">
        <v>0</v>
      </c>
      <c r="T298" s="53" t="e">
        <v>#DIV/0!</v>
      </c>
      <c r="U298" s="54">
        <v>0</v>
      </c>
    </row>
    <row r="299" customHeight="1" spans="1:21">
      <c r="A299" s="51"/>
      <c r="B299" s="51"/>
      <c r="C299" s="47" t="s">
        <v>88</v>
      </c>
      <c r="D299" s="48">
        <v>50.59</v>
      </c>
      <c r="E299" s="48">
        <v>1387</v>
      </c>
      <c r="F299" s="48">
        <v>103</v>
      </c>
      <c r="G299" s="49">
        <v>0.0742609949531363</v>
      </c>
      <c r="H299" s="50">
        <v>0.491165048543689</v>
      </c>
      <c r="I299" s="50">
        <v>36.4744051910598</v>
      </c>
      <c r="J299" s="48">
        <v>1</v>
      </c>
      <c r="K299" s="45">
        <v>1</v>
      </c>
      <c r="L299" s="48">
        <v>0</v>
      </c>
      <c r="M299" s="48">
        <v>0</v>
      </c>
      <c r="N299" s="48">
        <v>0</v>
      </c>
      <c r="O299" s="48">
        <v>2</v>
      </c>
      <c r="P299" s="50">
        <v>25.295</v>
      </c>
      <c r="Q299" s="48">
        <v>1</v>
      </c>
      <c r="R299" s="53">
        <v>50.59</v>
      </c>
      <c r="S299" s="48">
        <v>1</v>
      </c>
      <c r="T299" s="53">
        <v>50.59</v>
      </c>
      <c r="U299" s="54">
        <v>0.00970873786407767</v>
      </c>
    </row>
    <row r="300" customHeight="1" spans="1:21">
      <c r="A300" s="51"/>
      <c r="B300" s="51"/>
      <c r="C300" s="47" t="s">
        <v>82</v>
      </c>
      <c r="D300" s="48">
        <v>33.96</v>
      </c>
      <c r="E300" s="48">
        <v>1355</v>
      </c>
      <c r="F300" s="48">
        <v>94</v>
      </c>
      <c r="G300" s="49">
        <v>0.0693726937269373</v>
      </c>
      <c r="H300" s="50">
        <v>0.361276595744681</v>
      </c>
      <c r="I300" s="50">
        <v>25.0627306273063</v>
      </c>
      <c r="J300" s="48">
        <v>1</v>
      </c>
      <c r="K300" s="45">
        <v>0</v>
      </c>
      <c r="L300" s="48">
        <v>0</v>
      </c>
      <c r="M300" s="48">
        <v>1</v>
      </c>
      <c r="N300" s="48">
        <v>0</v>
      </c>
      <c r="O300" s="48">
        <v>2</v>
      </c>
      <c r="P300" s="50">
        <v>16.98</v>
      </c>
      <c r="Q300" s="48">
        <v>1</v>
      </c>
      <c r="R300" s="53">
        <v>33.96</v>
      </c>
      <c r="S300" s="48">
        <v>0</v>
      </c>
      <c r="T300" s="53" t="e">
        <v>#DIV/0!</v>
      </c>
      <c r="U300" s="54">
        <v>0.0106382978723404</v>
      </c>
    </row>
    <row r="301" customHeight="1" spans="1:21">
      <c r="A301" s="51"/>
      <c r="B301" s="51"/>
      <c r="C301" s="47" t="s">
        <v>89</v>
      </c>
      <c r="D301" s="48">
        <v>24.09</v>
      </c>
      <c r="E301" s="48">
        <v>1075</v>
      </c>
      <c r="F301" s="48">
        <v>74</v>
      </c>
      <c r="G301" s="49">
        <v>0.0688372093023256</v>
      </c>
      <c r="H301" s="50">
        <v>0.325540540540541</v>
      </c>
      <c r="I301" s="50">
        <v>22.4093023255814</v>
      </c>
      <c r="J301" s="48">
        <v>0</v>
      </c>
      <c r="K301" s="45">
        <v>0</v>
      </c>
      <c r="L301" s="48">
        <v>0</v>
      </c>
      <c r="M301" s="48">
        <v>0</v>
      </c>
      <c r="N301" s="48">
        <v>0</v>
      </c>
      <c r="O301" s="48">
        <v>0</v>
      </c>
      <c r="P301" s="50" t="e">
        <v>#DIV/0!</v>
      </c>
      <c r="Q301" s="48">
        <v>1</v>
      </c>
      <c r="R301" s="53">
        <v>24.09</v>
      </c>
      <c r="S301" s="48">
        <v>0</v>
      </c>
      <c r="T301" s="53" t="e">
        <v>#DIV/0!</v>
      </c>
      <c r="U301" s="54">
        <v>0.0135135135135135</v>
      </c>
    </row>
    <row r="302" customHeight="1" spans="1:21">
      <c r="A302" s="51"/>
      <c r="B302" s="51"/>
      <c r="C302" s="47" t="s">
        <v>115</v>
      </c>
      <c r="D302" s="48">
        <v>0</v>
      </c>
      <c r="E302" s="48">
        <v>0</v>
      </c>
      <c r="F302" s="48">
        <v>0</v>
      </c>
      <c r="G302" s="49" t="e">
        <v>#DIV/0!</v>
      </c>
      <c r="H302" s="50" t="e">
        <v>#DIV/0!</v>
      </c>
      <c r="I302" s="50" t="e">
        <v>#DIV/0!</v>
      </c>
      <c r="J302" s="48">
        <v>0</v>
      </c>
      <c r="K302" s="45">
        <v>0</v>
      </c>
      <c r="L302" s="48">
        <v>0</v>
      </c>
      <c r="M302" s="48">
        <v>0</v>
      </c>
      <c r="N302" s="48">
        <v>0</v>
      </c>
      <c r="O302" s="48">
        <v>0</v>
      </c>
      <c r="P302" s="50" t="e">
        <v>#DIV/0!</v>
      </c>
      <c r="Q302" s="48">
        <v>0</v>
      </c>
      <c r="R302" s="53" t="e">
        <v>#DIV/0!</v>
      </c>
      <c r="S302" s="48">
        <v>0</v>
      </c>
      <c r="T302" s="53" t="e">
        <v>#DIV/0!</v>
      </c>
      <c r="U302" s="54" t="e">
        <v>#DIV/0!</v>
      </c>
    </row>
    <row r="303" customHeight="1" spans="1:21">
      <c r="A303" s="51"/>
      <c r="B303" s="51"/>
      <c r="C303" s="47" t="s">
        <v>90</v>
      </c>
      <c r="D303" s="48">
        <v>21.22</v>
      </c>
      <c r="E303" s="48">
        <v>979</v>
      </c>
      <c r="F303" s="48">
        <v>71</v>
      </c>
      <c r="G303" s="49">
        <v>0.0725229826353422</v>
      </c>
      <c r="H303" s="50">
        <v>0.29887323943662</v>
      </c>
      <c r="I303" s="50">
        <v>21.6751787538304</v>
      </c>
      <c r="J303" s="48">
        <v>0</v>
      </c>
      <c r="K303" s="45">
        <v>0</v>
      </c>
      <c r="L303" s="48">
        <v>1</v>
      </c>
      <c r="M303" s="48">
        <v>0</v>
      </c>
      <c r="N303" s="48">
        <v>0</v>
      </c>
      <c r="O303" s="48">
        <v>1</v>
      </c>
      <c r="P303" s="50">
        <v>21.22</v>
      </c>
      <c r="Q303" s="48">
        <v>3</v>
      </c>
      <c r="R303" s="53">
        <v>7.07333333333333</v>
      </c>
      <c r="S303" s="48">
        <v>2</v>
      </c>
      <c r="T303" s="53">
        <v>10.61</v>
      </c>
      <c r="U303" s="54">
        <v>0.0422535211267606</v>
      </c>
    </row>
    <row r="304" customHeight="1" spans="1:21">
      <c r="A304" s="51"/>
      <c r="B304" s="51"/>
      <c r="C304" s="47" t="s">
        <v>91</v>
      </c>
      <c r="D304" s="48">
        <v>15.93</v>
      </c>
      <c r="E304" s="48">
        <v>608</v>
      </c>
      <c r="F304" s="48">
        <v>43</v>
      </c>
      <c r="G304" s="49">
        <v>0.0707236842105263</v>
      </c>
      <c r="H304" s="50">
        <v>0.37046511627907</v>
      </c>
      <c r="I304" s="50">
        <v>26.2006578947368</v>
      </c>
      <c r="J304" s="48">
        <v>0</v>
      </c>
      <c r="K304" s="45">
        <v>0</v>
      </c>
      <c r="L304" s="48">
        <v>0</v>
      </c>
      <c r="M304" s="48">
        <v>0</v>
      </c>
      <c r="N304" s="48">
        <v>0</v>
      </c>
      <c r="O304" s="48">
        <v>0</v>
      </c>
      <c r="P304" s="50" t="e">
        <v>#DIV/0!</v>
      </c>
      <c r="Q304" s="48">
        <v>0</v>
      </c>
      <c r="R304" s="53" t="e">
        <v>#DIV/0!</v>
      </c>
      <c r="S304" s="48">
        <v>0</v>
      </c>
      <c r="T304" s="53" t="e">
        <v>#DIV/0!</v>
      </c>
      <c r="U304" s="54">
        <v>0</v>
      </c>
    </row>
    <row r="305" customHeight="1" spans="1:21">
      <c r="A305" s="51"/>
      <c r="B305" s="51"/>
      <c r="C305" s="47" t="s">
        <v>75</v>
      </c>
      <c r="D305" s="48">
        <v>86.69</v>
      </c>
      <c r="E305" s="48">
        <v>2900</v>
      </c>
      <c r="F305" s="48">
        <v>228</v>
      </c>
      <c r="G305" s="49">
        <v>0.0786206896551724</v>
      </c>
      <c r="H305" s="50">
        <v>0.380219298245614</v>
      </c>
      <c r="I305" s="50">
        <v>29.8931034482759</v>
      </c>
      <c r="J305" s="48">
        <v>2</v>
      </c>
      <c r="K305" s="45">
        <v>0</v>
      </c>
      <c r="L305" s="48">
        <v>0</v>
      </c>
      <c r="M305" s="48">
        <v>1</v>
      </c>
      <c r="N305" s="48">
        <v>2</v>
      </c>
      <c r="O305" s="48">
        <v>5</v>
      </c>
      <c r="P305" s="50">
        <v>17.338</v>
      </c>
      <c r="Q305" s="48">
        <v>3</v>
      </c>
      <c r="R305" s="53">
        <v>28.8966666666667</v>
      </c>
      <c r="S305" s="48">
        <v>1</v>
      </c>
      <c r="T305" s="53">
        <v>86.69</v>
      </c>
      <c r="U305" s="54">
        <v>0.0131578947368421</v>
      </c>
    </row>
    <row r="306" customHeight="1" spans="1:21">
      <c r="A306" s="51"/>
      <c r="B306" s="51"/>
      <c r="C306" s="47" t="s">
        <v>92</v>
      </c>
      <c r="D306" s="48">
        <v>72.86</v>
      </c>
      <c r="E306" s="48">
        <v>1813</v>
      </c>
      <c r="F306" s="48">
        <v>130</v>
      </c>
      <c r="G306" s="49">
        <v>0.0717043574186431</v>
      </c>
      <c r="H306" s="50">
        <v>0.560461538461538</v>
      </c>
      <c r="I306" s="50">
        <v>40.1875344732488</v>
      </c>
      <c r="J306" s="48">
        <v>1</v>
      </c>
      <c r="K306" s="45">
        <v>0</v>
      </c>
      <c r="L306" s="48">
        <v>0</v>
      </c>
      <c r="M306" s="48">
        <v>1</v>
      </c>
      <c r="N306" s="48">
        <v>1</v>
      </c>
      <c r="O306" s="48">
        <v>3</v>
      </c>
      <c r="P306" s="50">
        <v>24.2866666666667</v>
      </c>
      <c r="Q306" s="48">
        <v>2</v>
      </c>
      <c r="R306" s="53">
        <v>36.43</v>
      </c>
      <c r="S306" s="48">
        <v>0</v>
      </c>
      <c r="T306" s="53" t="e">
        <v>#DIV/0!</v>
      </c>
      <c r="U306" s="54">
        <v>0.0153846153846154</v>
      </c>
    </row>
    <row r="307" customHeight="1" spans="1:21">
      <c r="A307" s="51"/>
      <c r="B307" s="51"/>
      <c r="C307" s="47" t="s">
        <v>93</v>
      </c>
      <c r="D307" s="48">
        <v>97.59</v>
      </c>
      <c r="E307" s="48">
        <v>3039</v>
      </c>
      <c r="F307" s="48">
        <v>214</v>
      </c>
      <c r="G307" s="49">
        <v>0.0704179006252057</v>
      </c>
      <c r="H307" s="50">
        <v>0.456028037383178</v>
      </c>
      <c r="I307" s="50">
        <v>32.1125370187562</v>
      </c>
      <c r="J307" s="48">
        <v>3</v>
      </c>
      <c r="K307" s="45">
        <v>0</v>
      </c>
      <c r="L307" s="48">
        <v>1</v>
      </c>
      <c r="M307" s="48">
        <v>0</v>
      </c>
      <c r="N307" s="48">
        <v>0</v>
      </c>
      <c r="O307" s="48">
        <v>4</v>
      </c>
      <c r="P307" s="50">
        <v>24.3975</v>
      </c>
      <c r="Q307" s="48">
        <v>2</v>
      </c>
      <c r="R307" s="53">
        <v>48.795</v>
      </c>
      <c r="S307" s="48">
        <v>0</v>
      </c>
      <c r="T307" s="53" t="e">
        <v>#DIV/0!</v>
      </c>
      <c r="U307" s="54">
        <v>0.00934579439252336</v>
      </c>
    </row>
    <row r="308" customHeight="1" spans="1:21">
      <c r="A308" s="51"/>
      <c r="B308" s="51"/>
      <c r="C308" s="47" t="s">
        <v>110</v>
      </c>
      <c r="D308" s="48">
        <v>20.98</v>
      </c>
      <c r="E308" s="48">
        <v>897</v>
      </c>
      <c r="F308" s="48">
        <v>57</v>
      </c>
      <c r="G308" s="49">
        <v>0.0635451505016722</v>
      </c>
      <c r="H308" s="50">
        <v>0.368070175438597</v>
      </c>
      <c r="I308" s="50">
        <v>23.3890746934225</v>
      </c>
      <c r="J308" s="48">
        <v>0</v>
      </c>
      <c r="K308" s="45">
        <v>0</v>
      </c>
      <c r="L308" s="48">
        <v>0</v>
      </c>
      <c r="M308" s="48">
        <v>0</v>
      </c>
      <c r="N308" s="48">
        <v>0</v>
      </c>
      <c r="O308" s="48">
        <v>0</v>
      </c>
      <c r="P308" s="50" t="e">
        <v>#DIV/0!</v>
      </c>
      <c r="Q308" s="48">
        <v>0</v>
      </c>
      <c r="R308" s="53" t="e">
        <v>#DIV/0!</v>
      </c>
      <c r="S308" s="48">
        <v>0</v>
      </c>
      <c r="T308" s="53" t="e">
        <v>#DIV/0!</v>
      </c>
      <c r="U308" s="54">
        <v>0</v>
      </c>
    </row>
    <row r="309" customHeight="1" spans="1:21">
      <c r="A309" s="51"/>
      <c r="B309" s="51"/>
      <c r="C309" s="47" t="s">
        <v>83</v>
      </c>
      <c r="D309" s="48">
        <v>80.8</v>
      </c>
      <c r="E309" s="48">
        <v>4722</v>
      </c>
      <c r="F309" s="48">
        <v>271</v>
      </c>
      <c r="G309" s="49">
        <v>0.0573909360440491</v>
      </c>
      <c r="H309" s="50">
        <v>0.298154981549816</v>
      </c>
      <c r="I309" s="50">
        <v>17.1113934773401</v>
      </c>
      <c r="J309" s="48">
        <v>2</v>
      </c>
      <c r="K309" s="45">
        <v>0</v>
      </c>
      <c r="L309" s="48">
        <v>0</v>
      </c>
      <c r="M309" s="48">
        <v>0</v>
      </c>
      <c r="N309" s="48">
        <v>0</v>
      </c>
      <c r="O309" s="48">
        <v>2</v>
      </c>
      <c r="P309" s="50">
        <v>40.4</v>
      </c>
      <c r="Q309" s="48">
        <v>0</v>
      </c>
      <c r="R309" s="53" t="e">
        <v>#DIV/0!</v>
      </c>
      <c r="S309" s="48">
        <v>0</v>
      </c>
      <c r="T309" s="53" t="e">
        <v>#DIV/0!</v>
      </c>
      <c r="U309" s="54">
        <v>0</v>
      </c>
    </row>
    <row r="310" customHeight="1" spans="1:21">
      <c r="A310" s="51"/>
      <c r="B310" s="47" t="s">
        <v>80</v>
      </c>
      <c r="C310" s="51"/>
      <c r="D310" s="48">
        <v>814.49</v>
      </c>
      <c r="E310" s="48">
        <v>30915</v>
      </c>
      <c r="F310" s="48">
        <v>2080</v>
      </c>
      <c r="G310" s="49">
        <v>0.0672812550541808</v>
      </c>
      <c r="H310" s="50">
        <v>0.391581730769231</v>
      </c>
      <c r="I310" s="50">
        <v>26.3461103024422</v>
      </c>
      <c r="J310" s="48">
        <v>15</v>
      </c>
      <c r="K310" s="45">
        <v>4</v>
      </c>
      <c r="L310" s="48">
        <v>3</v>
      </c>
      <c r="M310" s="48">
        <v>7</v>
      </c>
      <c r="N310" s="48">
        <v>3</v>
      </c>
      <c r="O310" s="48">
        <v>32</v>
      </c>
      <c r="P310" s="50">
        <v>25.4528125</v>
      </c>
      <c r="Q310" s="48">
        <v>24</v>
      </c>
      <c r="R310" s="53">
        <v>33.9370833333333</v>
      </c>
      <c r="S310" s="48">
        <v>9</v>
      </c>
      <c r="T310" s="53">
        <v>90.4988888888889</v>
      </c>
      <c r="U310" s="54">
        <v>0.0115384615384615</v>
      </c>
    </row>
    <row r="311" customHeight="1" spans="1:21">
      <c r="A311" s="47" t="s">
        <v>116</v>
      </c>
      <c r="B311" s="51"/>
      <c r="C311" s="51"/>
      <c r="D311" s="48">
        <v>814.49</v>
      </c>
      <c r="E311" s="48">
        <v>30915</v>
      </c>
      <c r="F311" s="48">
        <v>2080</v>
      </c>
      <c r="G311" s="49">
        <v>0.0672812550541808</v>
      </c>
      <c r="H311" s="50">
        <v>0.391581730769231</v>
      </c>
      <c r="I311" s="50">
        <v>26.3461103024422</v>
      </c>
      <c r="J311" s="48">
        <v>15</v>
      </c>
      <c r="K311" s="45">
        <v>4</v>
      </c>
      <c r="L311" s="48">
        <v>3</v>
      </c>
      <c r="M311" s="48">
        <v>7</v>
      </c>
      <c r="N311" s="48">
        <v>3</v>
      </c>
      <c r="O311" s="48">
        <v>32</v>
      </c>
      <c r="P311" s="50">
        <v>25.4528125</v>
      </c>
      <c r="Q311" s="48">
        <v>24</v>
      </c>
      <c r="R311" s="53">
        <v>33.9370833333333</v>
      </c>
      <c r="S311" s="48">
        <v>9</v>
      </c>
      <c r="T311" s="53">
        <v>90.4988888888889</v>
      </c>
      <c r="U311" s="54">
        <v>0.0115384615384615</v>
      </c>
    </row>
    <row r="312" customHeight="1" spans="1:21">
      <c r="A312" s="47" t="s">
        <v>47</v>
      </c>
      <c r="B312" s="47" t="s">
        <v>74</v>
      </c>
      <c r="C312" s="47" t="s">
        <v>85</v>
      </c>
      <c r="D312" s="48">
        <v>111.7</v>
      </c>
      <c r="E312" s="48">
        <v>2680</v>
      </c>
      <c r="F312" s="48">
        <v>131</v>
      </c>
      <c r="G312" s="49">
        <v>0.0488805970149254</v>
      </c>
      <c r="H312" s="50">
        <v>0.852671755725191</v>
      </c>
      <c r="I312" s="50">
        <v>41.6791044776119</v>
      </c>
      <c r="J312" s="48">
        <v>0</v>
      </c>
      <c r="K312" s="45">
        <v>1</v>
      </c>
      <c r="L312" s="48">
        <v>0</v>
      </c>
      <c r="M312" s="48">
        <v>3</v>
      </c>
      <c r="N312" s="48">
        <v>0</v>
      </c>
      <c r="O312" s="48">
        <v>4</v>
      </c>
      <c r="P312" s="50">
        <v>27.925</v>
      </c>
      <c r="Q312" s="48">
        <v>6</v>
      </c>
      <c r="R312" s="53">
        <v>18.6166666666667</v>
      </c>
      <c r="S312" s="48">
        <v>1</v>
      </c>
      <c r="T312" s="53">
        <v>111.7</v>
      </c>
      <c r="U312" s="54">
        <v>0.0458015267175573</v>
      </c>
    </row>
    <row r="313" customHeight="1" spans="1:21">
      <c r="A313" s="51"/>
      <c r="B313" s="51"/>
      <c r="C313" s="47" t="s">
        <v>86</v>
      </c>
      <c r="D313" s="48">
        <v>60.73</v>
      </c>
      <c r="E313" s="48">
        <v>2825</v>
      </c>
      <c r="F313" s="48">
        <v>207</v>
      </c>
      <c r="G313" s="49">
        <v>0.0732743362831859</v>
      </c>
      <c r="H313" s="50">
        <v>0.293381642512077</v>
      </c>
      <c r="I313" s="50">
        <v>21.4973451327434</v>
      </c>
      <c r="J313" s="48">
        <v>3</v>
      </c>
      <c r="K313" s="45">
        <v>2</v>
      </c>
      <c r="L313" s="48">
        <v>1</v>
      </c>
      <c r="M313" s="48">
        <v>0</v>
      </c>
      <c r="N313" s="48">
        <v>0</v>
      </c>
      <c r="O313" s="48">
        <v>6</v>
      </c>
      <c r="P313" s="50">
        <v>10.1216666666667</v>
      </c>
      <c r="Q313" s="48">
        <v>1</v>
      </c>
      <c r="R313" s="53">
        <v>60.73</v>
      </c>
      <c r="S313" s="48">
        <v>0</v>
      </c>
      <c r="T313" s="53" t="e">
        <v>#DIV/0!</v>
      </c>
      <c r="U313" s="54">
        <v>0.00483091787439614</v>
      </c>
    </row>
    <row r="314" customHeight="1" spans="1:21">
      <c r="A314" s="51"/>
      <c r="B314" s="51"/>
      <c r="C314" s="47" t="s">
        <v>87</v>
      </c>
      <c r="D314" s="48">
        <v>110.64</v>
      </c>
      <c r="E314" s="48">
        <v>5826</v>
      </c>
      <c r="F314" s="48">
        <v>413</v>
      </c>
      <c r="G314" s="49">
        <v>0.0708891177480261</v>
      </c>
      <c r="H314" s="50">
        <v>0.267893462469734</v>
      </c>
      <c r="I314" s="50">
        <v>18.9907312049434</v>
      </c>
      <c r="J314" s="48">
        <v>2</v>
      </c>
      <c r="K314" s="45">
        <v>6</v>
      </c>
      <c r="L314" s="48">
        <v>2</v>
      </c>
      <c r="M314" s="48">
        <v>3</v>
      </c>
      <c r="N314" s="48">
        <v>1</v>
      </c>
      <c r="O314" s="48">
        <v>14</v>
      </c>
      <c r="P314" s="50">
        <v>7.90285714285714</v>
      </c>
      <c r="Q314" s="48">
        <v>13</v>
      </c>
      <c r="R314" s="53">
        <v>8.51076923076923</v>
      </c>
      <c r="S314" s="48">
        <v>8</v>
      </c>
      <c r="T314" s="53">
        <v>13.83</v>
      </c>
      <c r="U314" s="54">
        <v>0.0314769975786925</v>
      </c>
    </row>
    <row r="315" customHeight="1" spans="1:21">
      <c r="A315" s="51"/>
      <c r="B315" s="51"/>
      <c r="C315" s="47" t="s">
        <v>114</v>
      </c>
      <c r="D315" s="48">
        <v>26.54</v>
      </c>
      <c r="E315" s="48">
        <v>1675</v>
      </c>
      <c r="F315" s="48">
        <v>122</v>
      </c>
      <c r="G315" s="49">
        <v>0.0728358208955224</v>
      </c>
      <c r="H315" s="50">
        <v>0.217540983606557</v>
      </c>
      <c r="I315" s="50">
        <v>15.844776119403</v>
      </c>
      <c r="J315" s="48">
        <v>1</v>
      </c>
      <c r="K315" s="45">
        <v>0</v>
      </c>
      <c r="L315" s="48">
        <v>0</v>
      </c>
      <c r="M315" s="48">
        <v>0</v>
      </c>
      <c r="N315" s="48">
        <v>0</v>
      </c>
      <c r="O315" s="48">
        <v>1</v>
      </c>
      <c r="P315" s="50">
        <v>26.54</v>
      </c>
      <c r="Q315" s="48">
        <v>0</v>
      </c>
      <c r="R315" s="53" t="e">
        <v>#DIV/0!</v>
      </c>
      <c r="S315" s="48">
        <v>0</v>
      </c>
      <c r="T315" s="53" t="e">
        <v>#DIV/0!</v>
      </c>
      <c r="U315" s="54">
        <v>0</v>
      </c>
    </row>
    <row r="316" customHeight="1" spans="1:21">
      <c r="A316" s="51"/>
      <c r="B316" s="51"/>
      <c r="C316" s="47" t="s">
        <v>88</v>
      </c>
      <c r="D316" s="48">
        <v>64.93</v>
      </c>
      <c r="E316" s="48">
        <v>2039</v>
      </c>
      <c r="F316" s="48">
        <v>130</v>
      </c>
      <c r="G316" s="49">
        <v>0.0637567435017165</v>
      </c>
      <c r="H316" s="50">
        <v>0.499461538461539</v>
      </c>
      <c r="I316" s="50">
        <v>31.844041196665</v>
      </c>
      <c r="J316" s="48">
        <v>3</v>
      </c>
      <c r="K316" s="45">
        <v>0</v>
      </c>
      <c r="L316" s="48">
        <v>2</v>
      </c>
      <c r="M316" s="48">
        <v>1</v>
      </c>
      <c r="N316" s="48">
        <v>0</v>
      </c>
      <c r="O316" s="48">
        <v>6</v>
      </c>
      <c r="P316" s="50">
        <v>10.8216666666667</v>
      </c>
      <c r="Q316" s="48">
        <v>2</v>
      </c>
      <c r="R316" s="53">
        <v>32.465</v>
      </c>
      <c r="S316" s="48">
        <v>2</v>
      </c>
      <c r="T316" s="53">
        <v>32.465</v>
      </c>
      <c r="U316" s="54">
        <v>0.0153846153846154</v>
      </c>
    </row>
    <row r="317" customHeight="1" spans="1:21">
      <c r="A317" s="51"/>
      <c r="B317" s="51"/>
      <c r="C317" s="47" t="s">
        <v>82</v>
      </c>
      <c r="D317" s="48">
        <v>30.65</v>
      </c>
      <c r="E317" s="48">
        <v>1070</v>
      </c>
      <c r="F317" s="48">
        <v>88</v>
      </c>
      <c r="G317" s="49">
        <v>0.0822429906542056</v>
      </c>
      <c r="H317" s="50">
        <v>0.348295454545455</v>
      </c>
      <c r="I317" s="50">
        <v>28.6448598130841</v>
      </c>
      <c r="J317" s="48">
        <v>3</v>
      </c>
      <c r="K317" s="45">
        <v>1</v>
      </c>
      <c r="L317" s="48">
        <v>0</v>
      </c>
      <c r="M317" s="48">
        <v>2</v>
      </c>
      <c r="N317" s="48">
        <v>0</v>
      </c>
      <c r="O317" s="48">
        <v>6</v>
      </c>
      <c r="P317" s="50">
        <v>5.10833333333333</v>
      </c>
      <c r="Q317" s="48">
        <v>0</v>
      </c>
      <c r="R317" s="53" t="e">
        <v>#DIV/0!</v>
      </c>
      <c r="S317" s="48">
        <v>0</v>
      </c>
      <c r="T317" s="53" t="e">
        <v>#DIV/0!</v>
      </c>
      <c r="U317" s="54">
        <v>0</v>
      </c>
    </row>
    <row r="318" customHeight="1" spans="1:21">
      <c r="A318" s="51"/>
      <c r="B318" s="51"/>
      <c r="C318" s="47" t="s">
        <v>89</v>
      </c>
      <c r="D318" s="48">
        <v>28.61</v>
      </c>
      <c r="E318" s="48">
        <v>1264</v>
      </c>
      <c r="F318" s="48">
        <v>88</v>
      </c>
      <c r="G318" s="49">
        <v>0.069620253164557</v>
      </c>
      <c r="H318" s="50">
        <v>0.325113636363636</v>
      </c>
      <c r="I318" s="50">
        <v>22.6344936708861</v>
      </c>
      <c r="J318" s="48">
        <v>1</v>
      </c>
      <c r="K318" s="45">
        <v>1</v>
      </c>
      <c r="L318" s="48">
        <v>0</v>
      </c>
      <c r="M318" s="48">
        <v>0</v>
      </c>
      <c r="N318" s="48">
        <v>0</v>
      </c>
      <c r="O318" s="48">
        <v>2</v>
      </c>
      <c r="P318" s="50">
        <v>14.305</v>
      </c>
      <c r="Q318" s="48">
        <v>0</v>
      </c>
      <c r="R318" s="53" t="e">
        <v>#DIV/0!</v>
      </c>
      <c r="S318" s="48">
        <v>0</v>
      </c>
      <c r="T318" s="53" t="e">
        <v>#DIV/0!</v>
      </c>
      <c r="U318" s="54">
        <v>0</v>
      </c>
    </row>
    <row r="319" customHeight="1" spans="1:21">
      <c r="A319" s="51"/>
      <c r="B319" s="51"/>
      <c r="C319" s="47" t="s">
        <v>90</v>
      </c>
      <c r="D319" s="48">
        <v>17.65</v>
      </c>
      <c r="E319" s="48">
        <v>689</v>
      </c>
      <c r="F319" s="48">
        <v>55</v>
      </c>
      <c r="G319" s="49">
        <v>0.0798258345428157</v>
      </c>
      <c r="H319" s="50">
        <v>0.320909090909091</v>
      </c>
      <c r="I319" s="50">
        <v>25.6168359941945</v>
      </c>
      <c r="J319" s="48">
        <v>0</v>
      </c>
      <c r="K319" s="45">
        <v>0</v>
      </c>
      <c r="L319" s="48">
        <v>0</v>
      </c>
      <c r="M319" s="48">
        <v>0</v>
      </c>
      <c r="N319" s="48">
        <v>0</v>
      </c>
      <c r="O319" s="48">
        <v>0</v>
      </c>
      <c r="P319" s="50" t="e">
        <v>#DIV/0!</v>
      </c>
      <c r="Q319" s="48">
        <v>1</v>
      </c>
      <c r="R319" s="53">
        <v>17.65</v>
      </c>
      <c r="S319" s="48">
        <v>0</v>
      </c>
      <c r="T319" s="53" t="e">
        <v>#DIV/0!</v>
      </c>
      <c r="U319" s="54">
        <v>0.0181818181818182</v>
      </c>
    </row>
    <row r="320" customHeight="1" spans="1:21">
      <c r="A320" s="51"/>
      <c r="B320" s="51"/>
      <c r="C320" s="47" t="s">
        <v>91</v>
      </c>
      <c r="D320" s="48">
        <v>12.49</v>
      </c>
      <c r="E320" s="48">
        <v>476</v>
      </c>
      <c r="F320" s="48">
        <v>28</v>
      </c>
      <c r="G320" s="49">
        <v>0.0588235294117647</v>
      </c>
      <c r="H320" s="50">
        <v>0.446071428571429</v>
      </c>
      <c r="I320" s="50">
        <v>26.2394957983193</v>
      </c>
      <c r="J320" s="48">
        <v>0</v>
      </c>
      <c r="K320" s="45">
        <v>0</v>
      </c>
      <c r="L320" s="48">
        <v>0</v>
      </c>
      <c r="M320" s="48">
        <v>0</v>
      </c>
      <c r="N320" s="48">
        <v>0</v>
      </c>
      <c r="O320" s="48">
        <v>0</v>
      </c>
      <c r="P320" s="50" t="e">
        <v>#DIV/0!</v>
      </c>
      <c r="Q320" s="48">
        <v>0</v>
      </c>
      <c r="R320" s="53" t="e">
        <v>#DIV/0!</v>
      </c>
      <c r="S320" s="48">
        <v>0</v>
      </c>
      <c r="T320" s="53" t="e">
        <v>#DIV/0!</v>
      </c>
      <c r="U320" s="54">
        <v>0</v>
      </c>
    </row>
    <row r="321" customHeight="1" spans="1:21">
      <c r="A321" s="51"/>
      <c r="B321" s="51"/>
      <c r="C321" s="47" t="s">
        <v>75</v>
      </c>
      <c r="D321" s="48">
        <v>84.55</v>
      </c>
      <c r="E321" s="48">
        <v>3634</v>
      </c>
      <c r="F321" s="48">
        <v>248</v>
      </c>
      <c r="G321" s="49">
        <v>0.0682443588332416</v>
      </c>
      <c r="H321" s="50">
        <v>0.340927419354839</v>
      </c>
      <c r="I321" s="50">
        <v>23.2663731425427</v>
      </c>
      <c r="J321" s="48">
        <v>0</v>
      </c>
      <c r="K321" s="45">
        <v>1</v>
      </c>
      <c r="L321" s="48">
        <v>1</v>
      </c>
      <c r="M321" s="48">
        <v>0</v>
      </c>
      <c r="N321" s="48">
        <v>0</v>
      </c>
      <c r="O321" s="48">
        <v>2</v>
      </c>
      <c r="P321" s="50">
        <v>42.275</v>
      </c>
      <c r="Q321" s="48">
        <v>3</v>
      </c>
      <c r="R321" s="53">
        <v>28.1833333333333</v>
      </c>
      <c r="S321" s="48">
        <v>1</v>
      </c>
      <c r="T321" s="53">
        <v>84.55</v>
      </c>
      <c r="U321" s="54">
        <v>0.0120967741935484</v>
      </c>
    </row>
    <row r="322" customHeight="1" spans="1:21">
      <c r="A322" s="51"/>
      <c r="B322" s="51"/>
      <c r="C322" s="47" t="s">
        <v>92</v>
      </c>
      <c r="D322" s="48">
        <v>67.67</v>
      </c>
      <c r="E322" s="48">
        <v>2008</v>
      </c>
      <c r="F322" s="48">
        <v>123</v>
      </c>
      <c r="G322" s="49">
        <v>0.0612549800796813</v>
      </c>
      <c r="H322" s="50">
        <v>0.550162601626016</v>
      </c>
      <c r="I322" s="50">
        <v>33.7001992031873</v>
      </c>
      <c r="J322" s="48">
        <v>1</v>
      </c>
      <c r="K322" s="45">
        <v>0</v>
      </c>
      <c r="L322" s="48">
        <v>0</v>
      </c>
      <c r="M322" s="48">
        <v>0</v>
      </c>
      <c r="N322" s="48">
        <v>0</v>
      </c>
      <c r="O322" s="48">
        <v>1</v>
      </c>
      <c r="P322" s="50">
        <v>67.67</v>
      </c>
      <c r="Q322" s="48">
        <v>2</v>
      </c>
      <c r="R322" s="53">
        <v>33.835</v>
      </c>
      <c r="S322" s="48">
        <v>1</v>
      </c>
      <c r="T322" s="53">
        <v>67.67</v>
      </c>
      <c r="U322" s="54">
        <v>0.016260162601626</v>
      </c>
    </row>
    <row r="323" customHeight="1" spans="1:21">
      <c r="A323" s="51"/>
      <c r="B323" s="51"/>
      <c r="C323" s="47" t="s">
        <v>93</v>
      </c>
      <c r="D323" s="48">
        <v>98.8</v>
      </c>
      <c r="E323" s="48">
        <v>2698</v>
      </c>
      <c r="F323" s="48">
        <v>221</v>
      </c>
      <c r="G323" s="49">
        <v>0.0819125277983692</v>
      </c>
      <c r="H323" s="50">
        <v>0.447058823529412</v>
      </c>
      <c r="I323" s="50">
        <v>36.6197183098592</v>
      </c>
      <c r="J323" s="48">
        <v>3</v>
      </c>
      <c r="K323" s="45">
        <v>1</v>
      </c>
      <c r="L323" s="48">
        <v>0</v>
      </c>
      <c r="M323" s="48">
        <v>1</v>
      </c>
      <c r="N323" s="48">
        <v>1</v>
      </c>
      <c r="O323" s="48">
        <v>6</v>
      </c>
      <c r="P323" s="50">
        <v>16.4666666666667</v>
      </c>
      <c r="Q323" s="48">
        <v>5</v>
      </c>
      <c r="R323" s="53">
        <v>19.76</v>
      </c>
      <c r="S323" s="48">
        <v>2</v>
      </c>
      <c r="T323" s="53">
        <v>49.4</v>
      </c>
      <c r="U323" s="54">
        <v>0.0226244343891403</v>
      </c>
    </row>
    <row r="324" customHeight="1" spans="1:21">
      <c r="A324" s="51"/>
      <c r="B324" s="51"/>
      <c r="C324" s="47" t="s">
        <v>110</v>
      </c>
      <c r="D324" s="48">
        <v>20</v>
      </c>
      <c r="E324" s="48">
        <v>778</v>
      </c>
      <c r="F324" s="48">
        <v>56</v>
      </c>
      <c r="G324" s="49">
        <v>0.0719794344473008</v>
      </c>
      <c r="H324" s="50">
        <v>0.357142857142857</v>
      </c>
      <c r="I324" s="50">
        <v>25.706940874036</v>
      </c>
      <c r="J324" s="48">
        <v>0</v>
      </c>
      <c r="K324" s="45">
        <v>0</v>
      </c>
      <c r="L324" s="48">
        <v>0</v>
      </c>
      <c r="M324" s="48">
        <v>1</v>
      </c>
      <c r="N324" s="48">
        <v>0</v>
      </c>
      <c r="O324" s="48">
        <v>1</v>
      </c>
      <c r="P324" s="50">
        <v>20</v>
      </c>
      <c r="Q324" s="48">
        <v>0</v>
      </c>
      <c r="R324" s="53" t="e">
        <v>#DIV/0!</v>
      </c>
      <c r="S324" s="48">
        <v>0</v>
      </c>
      <c r="T324" s="53" t="e">
        <v>#DIV/0!</v>
      </c>
      <c r="U324" s="54">
        <v>0</v>
      </c>
    </row>
    <row r="325" customHeight="1" spans="1:21">
      <c r="A325" s="51"/>
      <c r="B325" s="51"/>
      <c r="C325" s="47" t="s">
        <v>83</v>
      </c>
      <c r="D325" s="48">
        <v>72.44</v>
      </c>
      <c r="E325" s="48">
        <v>4744</v>
      </c>
      <c r="F325" s="48">
        <v>256</v>
      </c>
      <c r="G325" s="49">
        <v>0.0539629005059022</v>
      </c>
      <c r="H325" s="50">
        <v>0.28296875</v>
      </c>
      <c r="I325" s="50">
        <v>15.2698145025295</v>
      </c>
      <c r="J325" s="48">
        <v>1</v>
      </c>
      <c r="K325" s="45">
        <v>0</v>
      </c>
      <c r="L325" s="48">
        <v>2</v>
      </c>
      <c r="M325" s="48">
        <v>0</v>
      </c>
      <c r="N325" s="48">
        <v>0</v>
      </c>
      <c r="O325" s="48">
        <v>3</v>
      </c>
      <c r="P325" s="50">
        <v>24.1466666666667</v>
      </c>
      <c r="Q325" s="48">
        <v>3</v>
      </c>
      <c r="R325" s="53">
        <v>24.1466666666667</v>
      </c>
      <c r="S325" s="48">
        <v>0</v>
      </c>
      <c r="T325" s="53" t="e">
        <v>#DIV/0!</v>
      </c>
      <c r="U325" s="54">
        <v>0.01171875</v>
      </c>
    </row>
    <row r="326" customHeight="1" spans="1:21">
      <c r="A326" s="51"/>
      <c r="B326" s="47" t="s">
        <v>80</v>
      </c>
      <c r="C326" s="51"/>
      <c r="D326" s="48">
        <v>807.4</v>
      </c>
      <c r="E326" s="48">
        <v>32406</v>
      </c>
      <c r="F326" s="48">
        <v>2166</v>
      </c>
      <c r="G326" s="49">
        <v>0.0668394741714497</v>
      </c>
      <c r="H326" s="50">
        <v>0.372760849492151</v>
      </c>
      <c r="I326" s="50">
        <v>24.9151391717583</v>
      </c>
      <c r="J326" s="48">
        <v>18</v>
      </c>
      <c r="K326" s="45">
        <v>13</v>
      </c>
      <c r="L326" s="48">
        <v>8</v>
      </c>
      <c r="M326" s="48">
        <v>11</v>
      </c>
      <c r="N326" s="48">
        <v>2</v>
      </c>
      <c r="O326" s="48">
        <v>52</v>
      </c>
      <c r="P326" s="50">
        <v>15.5269230769231</v>
      </c>
      <c r="Q326" s="48">
        <v>36</v>
      </c>
      <c r="R326" s="53">
        <v>22.4277777777778</v>
      </c>
      <c r="S326" s="48">
        <v>15</v>
      </c>
      <c r="T326" s="53">
        <v>53.8266666666667</v>
      </c>
      <c r="U326" s="54">
        <v>0.0166204986149585</v>
      </c>
    </row>
    <row r="327" customHeight="1" spans="1:21">
      <c r="A327" s="47" t="s">
        <v>117</v>
      </c>
      <c r="B327" s="51"/>
      <c r="C327" s="51"/>
      <c r="D327" s="48">
        <v>807.4</v>
      </c>
      <c r="E327" s="48">
        <v>32406</v>
      </c>
      <c r="F327" s="48">
        <v>2166</v>
      </c>
      <c r="G327" s="49">
        <v>0.0668394741714497</v>
      </c>
      <c r="H327" s="50">
        <v>0.372760849492151</v>
      </c>
      <c r="I327" s="50">
        <v>24.9151391717583</v>
      </c>
      <c r="J327" s="48">
        <v>18</v>
      </c>
      <c r="K327" s="45">
        <v>13</v>
      </c>
      <c r="L327" s="48">
        <v>8</v>
      </c>
      <c r="M327" s="48">
        <v>11</v>
      </c>
      <c r="N327" s="48">
        <v>2</v>
      </c>
      <c r="O327" s="48">
        <v>52</v>
      </c>
      <c r="P327" s="50">
        <v>15.5269230769231</v>
      </c>
      <c r="Q327" s="48">
        <v>36</v>
      </c>
      <c r="R327" s="53">
        <v>22.4277777777778</v>
      </c>
      <c r="S327" s="48">
        <v>15</v>
      </c>
      <c r="T327" s="53">
        <v>53.8266666666667</v>
      </c>
      <c r="U327" s="54">
        <v>0.0166204986149585</v>
      </c>
    </row>
    <row r="328" customHeight="1" spans="1:21">
      <c r="A328" s="47" t="s">
        <v>46</v>
      </c>
      <c r="B328" s="47" t="s">
        <v>74</v>
      </c>
      <c r="C328" s="47" t="s">
        <v>85</v>
      </c>
      <c r="D328" s="48">
        <v>122.59</v>
      </c>
      <c r="E328" s="48">
        <v>2580</v>
      </c>
      <c r="F328" s="48">
        <v>143</v>
      </c>
      <c r="G328" s="49">
        <v>0.0554263565891473</v>
      </c>
      <c r="H328" s="50">
        <v>0.857272727272727</v>
      </c>
      <c r="I328" s="50">
        <v>47.515503875969</v>
      </c>
      <c r="J328" s="48">
        <v>0</v>
      </c>
      <c r="K328" s="45">
        <v>1</v>
      </c>
      <c r="L328" s="48">
        <v>0</v>
      </c>
      <c r="M328" s="48">
        <v>0</v>
      </c>
      <c r="N328" s="48">
        <v>0</v>
      </c>
      <c r="O328" s="48">
        <v>1</v>
      </c>
      <c r="P328" s="50">
        <v>122.59</v>
      </c>
      <c r="Q328" s="48">
        <v>3</v>
      </c>
      <c r="R328" s="53">
        <v>40.8633333333333</v>
      </c>
      <c r="S328" s="48">
        <v>1</v>
      </c>
      <c r="T328" s="53">
        <v>122.59</v>
      </c>
      <c r="U328" s="54">
        <v>0.020979020979021</v>
      </c>
    </row>
    <row r="329" customHeight="1" spans="1:21">
      <c r="A329" s="51"/>
      <c r="B329" s="51"/>
      <c r="C329" s="47" t="s">
        <v>86</v>
      </c>
      <c r="D329" s="48">
        <v>47.09</v>
      </c>
      <c r="E329" s="48">
        <v>2173</v>
      </c>
      <c r="F329" s="48">
        <v>169</v>
      </c>
      <c r="G329" s="49">
        <v>0.077772664519098</v>
      </c>
      <c r="H329" s="50">
        <v>0.278639053254438</v>
      </c>
      <c r="I329" s="50">
        <v>21.6705016106765</v>
      </c>
      <c r="J329" s="48">
        <v>3</v>
      </c>
      <c r="K329" s="45">
        <v>1</v>
      </c>
      <c r="L329" s="48">
        <v>0</v>
      </c>
      <c r="M329" s="48">
        <v>0</v>
      </c>
      <c r="N329" s="48">
        <v>0</v>
      </c>
      <c r="O329" s="48">
        <v>4</v>
      </c>
      <c r="P329" s="50">
        <v>11.7725</v>
      </c>
      <c r="Q329" s="48">
        <v>3</v>
      </c>
      <c r="R329" s="53">
        <v>15.6966666666667</v>
      </c>
      <c r="S329" s="48">
        <v>2</v>
      </c>
      <c r="T329" s="53">
        <v>23.545</v>
      </c>
      <c r="U329" s="54">
        <v>0.0177514792899408</v>
      </c>
    </row>
    <row r="330" customHeight="1" spans="1:21">
      <c r="A330" s="51"/>
      <c r="B330" s="51"/>
      <c r="C330" s="47" t="s">
        <v>87</v>
      </c>
      <c r="D330" s="48">
        <v>104.93</v>
      </c>
      <c r="E330" s="48">
        <v>4547</v>
      </c>
      <c r="F330" s="48">
        <v>366</v>
      </c>
      <c r="G330" s="49">
        <v>0.0804926325049483</v>
      </c>
      <c r="H330" s="50">
        <v>0.286693989071038</v>
      </c>
      <c r="I330" s="50">
        <v>23.0767539036728</v>
      </c>
      <c r="J330" s="48">
        <v>0</v>
      </c>
      <c r="K330" s="45">
        <v>2</v>
      </c>
      <c r="L330" s="48">
        <v>1</v>
      </c>
      <c r="M330" s="48">
        <v>4</v>
      </c>
      <c r="N330" s="48">
        <v>0</v>
      </c>
      <c r="O330" s="48">
        <v>7</v>
      </c>
      <c r="P330" s="50">
        <v>14.99</v>
      </c>
      <c r="Q330" s="48">
        <v>7</v>
      </c>
      <c r="R330" s="53">
        <v>14.99</v>
      </c>
      <c r="S330" s="48">
        <v>3</v>
      </c>
      <c r="T330" s="53">
        <v>34.9766666666667</v>
      </c>
      <c r="U330" s="54">
        <v>0.0191256830601093</v>
      </c>
    </row>
    <row r="331" customHeight="1" spans="1:21">
      <c r="A331" s="51"/>
      <c r="B331" s="51"/>
      <c r="C331" s="47" t="s">
        <v>114</v>
      </c>
      <c r="D331" s="48">
        <v>18.42</v>
      </c>
      <c r="E331" s="48">
        <v>1360</v>
      </c>
      <c r="F331" s="48">
        <v>75</v>
      </c>
      <c r="G331" s="49">
        <v>0.0551470588235294</v>
      </c>
      <c r="H331" s="50">
        <v>0.2456</v>
      </c>
      <c r="I331" s="50">
        <v>13.5441176470588</v>
      </c>
      <c r="J331" s="48">
        <v>0</v>
      </c>
      <c r="K331" s="45">
        <v>0</v>
      </c>
      <c r="L331" s="48">
        <v>0</v>
      </c>
      <c r="M331" s="48">
        <v>0</v>
      </c>
      <c r="N331" s="48">
        <v>0</v>
      </c>
      <c r="O331" s="48">
        <v>0</v>
      </c>
      <c r="P331" s="50" t="e">
        <v>#DIV/0!</v>
      </c>
      <c r="Q331" s="48">
        <v>0</v>
      </c>
      <c r="R331" s="53" t="e">
        <v>#DIV/0!</v>
      </c>
      <c r="S331" s="48">
        <v>0</v>
      </c>
      <c r="T331" s="53" t="e">
        <v>#DIV/0!</v>
      </c>
      <c r="U331" s="54">
        <v>0</v>
      </c>
    </row>
    <row r="332" customHeight="1" spans="1:21">
      <c r="A332" s="51"/>
      <c r="B332" s="51"/>
      <c r="C332" s="47" t="s">
        <v>88</v>
      </c>
      <c r="D332" s="48">
        <v>39.76</v>
      </c>
      <c r="E332" s="48">
        <v>1042</v>
      </c>
      <c r="F332" s="48">
        <v>79</v>
      </c>
      <c r="G332" s="49">
        <v>0.0758157389635317</v>
      </c>
      <c r="H332" s="50">
        <v>0.503291139240506</v>
      </c>
      <c r="I332" s="50">
        <v>38.1573896353167</v>
      </c>
      <c r="J332" s="48">
        <v>1</v>
      </c>
      <c r="K332" s="45">
        <v>0</v>
      </c>
      <c r="L332" s="48">
        <v>0</v>
      </c>
      <c r="M332" s="48">
        <v>0</v>
      </c>
      <c r="N332" s="48">
        <v>0</v>
      </c>
      <c r="O332" s="48">
        <v>1</v>
      </c>
      <c r="P332" s="50">
        <v>39.76</v>
      </c>
      <c r="Q332" s="48">
        <v>0</v>
      </c>
      <c r="R332" s="53" t="e">
        <v>#DIV/0!</v>
      </c>
      <c r="S332" s="48">
        <v>0</v>
      </c>
      <c r="T332" s="53" t="e">
        <v>#DIV/0!</v>
      </c>
      <c r="U332" s="54">
        <v>0</v>
      </c>
    </row>
    <row r="333" customHeight="1" spans="1:21">
      <c r="A333" s="51"/>
      <c r="B333" s="51"/>
      <c r="C333" s="47" t="s">
        <v>82</v>
      </c>
      <c r="D333" s="48">
        <v>27.81</v>
      </c>
      <c r="E333" s="48">
        <v>974</v>
      </c>
      <c r="F333" s="48">
        <v>70</v>
      </c>
      <c r="G333" s="49">
        <v>0.0718685831622177</v>
      </c>
      <c r="H333" s="50">
        <v>0.397285714285714</v>
      </c>
      <c r="I333" s="50">
        <v>28.5523613963039</v>
      </c>
      <c r="J333" s="48">
        <v>1</v>
      </c>
      <c r="K333" s="45">
        <v>0</v>
      </c>
      <c r="L333" s="48">
        <v>0</v>
      </c>
      <c r="M333" s="48">
        <v>1</v>
      </c>
      <c r="N333" s="48">
        <v>0</v>
      </c>
      <c r="O333" s="48">
        <v>2</v>
      </c>
      <c r="P333" s="50">
        <v>13.905</v>
      </c>
      <c r="Q333" s="48">
        <v>2</v>
      </c>
      <c r="R333" s="53">
        <v>13.905</v>
      </c>
      <c r="S333" s="48">
        <v>0</v>
      </c>
      <c r="T333" s="53" t="e">
        <v>#DIV/0!</v>
      </c>
      <c r="U333" s="54">
        <v>0.0285714285714286</v>
      </c>
    </row>
    <row r="334" customHeight="1" spans="1:21">
      <c r="A334" s="51"/>
      <c r="B334" s="51"/>
      <c r="C334" s="47" t="s">
        <v>89</v>
      </c>
      <c r="D334" s="48">
        <v>36.03</v>
      </c>
      <c r="E334" s="48">
        <v>1810</v>
      </c>
      <c r="F334" s="48">
        <v>116</v>
      </c>
      <c r="G334" s="49">
        <v>0.0640883977900553</v>
      </c>
      <c r="H334" s="50">
        <v>0.310603448275862</v>
      </c>
      <c r="I334" s="50">
        <v>19.9060773480663</v>
      </c>
      <c r="J334" s="48">
        <v>1</v>
      </c>
      <c r="K334" s="45">
        <v>0</v>
      </c>
      <c r="L334" s="48">
        <v>1</v>
      </c>
      <c r="M334" s="48">
        <v>0</v>
      </c>
      <c r="N334" s="48">
        <v>0</v>
      </c>
      <c r="O334" s="48">
        <v>2</v>
      </c>
      <c r="P334" s="50">
        <v>18.015</v>
      </c>
      <c r="Q334" s="48">
        <v>1</v>
      </c>
      <c r="R334" s="53">
        <v>36.03</v>
      </c>
      <c r="S334" s="48">
        <v>0</v>
      </c>
      <c r="T334" s="53" t="e">
        <v>#DIV/0!</v>
      </c>
      <c r="U334" s="54">
        <v>0.00862068965517241</v>
      </c>
    </row>
    <row r="335" customHeight="1" spans="1:21">
      <c r="A335" s="51"/>
      <c r="B335" s="51"/>
      <c r="C335" s="47" t="s">
        <v>90</v>
      </c>
      <c r="D335" s="48">
        <v>17.64</v>
      </c>
      <c r="E335" s="48">
        <v>775</v>
      </c>
      <c r="F335" s="48">
        <v>54</v>
      </c>
      <c r="G335" s="49">
        <v>0.0696774193548387</v>
      </c>
      <c r="H335" s="50">
        <v>0.326666666666667</v>
      </c>
      <c r="I335" s="50">
        <v>22.7612903225806</v>
      </c>
      <c r="J335" s="48">
        <v>0</v>
      </c>
      <c r="K335" s="45">
        <v>0</v>
      </c>
      <c r="L335" s="48">
        <v>0</v>
      </c>
      <c r="M335" s="48">
        <v>0</v>
      </c>
      <c r="N335" s="48">
        <v>0</v>
      </c>
      <c r="O335" s="48">
        <v>0</v>
      </c>
      <c r="P335" s="50" t="e">
        <v>#DIV/0!</v>
      </c>
      <c r="Q335" s="48">
        <v>2</v>
      </c>
      <c r="R335" s="53">
        <v>8.82</v>
      </c>
      <c r="S335" s="48">
        <v>1</v>
      </c>
      <c r="T335" s="53">
        <v>17.64</v>
      </c>
      <c r="U335" s="54">
        <v>0.037037037037037</v>
      </c>
    </row>
    <row r="336" customHeight="1" spans="1:21">
      <c r="A336" s="51"/>
      <c r="B336" s="51"/>
      <c r="C336" s="47" t="s">
        <v>91</v>
      </c>
      <c r="D336" s="48">
        <v>21.12</v>
      </c>
      <c r="E336" s="48">
        <v>732</v>
      </c>
      <c r="F336" s="48">
        <v>47</v>
      </c>
      <c r="G336" s="49">
        <v>0.0642076502732241</v>
      </c>
      <c r="H336" s="50">
        <v>0.44936170212766</v>
      </c>
      <c r="I336" s="50">
        <v>28.8524590163934</v>
      </c>
      <c r="J336" s="48">
        <v>1</v>
      </c>
      <c r="K336" s="45">
        <v>1</v>
      </c>
      <c r="L336" s="48">
        <v>1</v>
      </c>
      <c r="M336" s="48">
        <v>1</v>
      </c>
      <c r="N336" s="48">
        <v>0</v>
      </c>
      <c r="O336" s="48">
        <v>4</v>
      </c>
      <c r="P336" s="50">
        <v>5.28</v>
      </c>
      <c r="Q336" s="48">
        <v>0</v>
      </c>
      <c r="R336" s="53" t="e">
        <v>#DIV/0!</v>
      </c>
      <c r="S336" s="48">
        <v>0</v>
      </c>
      <c r="T336" s="53" t="e">
        <v>#DIV/0!</v>
      </c>
      <c r="U336" s="54">
        <v>0</v>
      </c>
    </row>
    <row r="337" customHeight="1" spans="1:21">
      <c r="A337" s="51"/>
      <c r="B337" s="51"/>
      <c r="C337" s="47" t="s">
        <v>75</v>
      </c>
      <c r="D337" s="48">
        <v>109.6</v>
      </c>
      <c r="E337" s="48">
        <v>3954</v>
      </c>
      <c r="F337" s="48">
        <v>271</v>
      </c>
      <c r="G337" s="49">
        <v>0.0685381891755185</v>
      </c>
      <c r="H337" s="50">
        <v>0.404428044280443</v>
      </c>
      <c r="I337" s="50">
        <v>27.7187658067779</v>
      </c>
      <c r="J337" s="48">
        <v>3</v>
      </c>
      <c r="K337" s="45">
        <v>0</v>
      </c>
      <c r="L337" s="48">
        <v>0</v>
      </c>
      <c r="M337" s="48">
        <v>1</v>
      </c>
      <c r="N337" s="48">
        <v>0</v>
      </c>
      <c r="O337" s="48">
        <v>4</v>
      </c>
      <c r="P337" s="50">
        <v>27.4</v>
      </c>
      <c r="Q337" s="48">
        <v>1</v>
      </c>
      <c r="R337" s="53">
        <v>109.6</v>
      </c>
      <c r="S337" s="48">
        <v>0</v>
      </c>
      <c r="T337" s="53" t="e">
        <v>#DIV/0!</v>
      </c>
      <c r="U337" s="54">
        <v>0.003690036900369</v>
      </c>
    </row>
    <row r="338" customHeight="1" spans="1:21">
      <c r="A338" s="51"/>
      <c r="B338" s="51"/>
      <c r="C338" s="47" t="s">
        <v>92</v>
      </c>
      <c r="D338" s="48">
        <v>87.57</v>
      </c>
      <c r="E338" s="48">
        <v>2301</v>
      </c>
      <c r="F338" s="48">
        <v>154</v>
      </c>
      <c r="G338" s="49">
        <v>0.0669274228596263</v>
      </c>
      <c r="H338" s="50">
        <v>0.568636363636364</v>
      </c>
      <c r="I338" s="50">
        <v>38.0573663624511</v>
      </c>
      <c r="J338" s="48">
        <v>3</v>
      </c>
      <c r="K338" s="45">
        <v>2</v>
      </c>
      <c r="L338" s="48">
        <v>3</v>
      </c>
      <c r="M338" s="48">
        <v>1</v>
      </c>
      <c r="N338" s="48">
        <v>0</v>
      </c>
      <c r="O338" s="48">
        <v>9</v>
      </c>
      <c r="P338" s="50">
        <v>9.73</v>
      </c>
      <c r="Q338" s="48">
        <v>1</v>
      </c>
      <c r="R338" s="53">
        <v>87.57</v>
      </c>
      <c r="S338" s="48">
        <v>0</v>
      </c>
      <c r="T338" s="53" t="e">
        <v>#DIV/0!</v>
      </c>
      <c r="U338" s="54">
        <v>0.00649350649350649</v>
      </c>
    </row>
    <row r="339" customHeight="1" spans="1:21">
      <c r="A339" s="51"/>
      <c r="B339" s="51"/>
      <c r="C339" s="47" t="s">
        <v>93</v>
      </c>
      <c r="D339" s="48">
        <v>87.26</v>
      </c>
      <c r="E339" s="48">
        <v>2486</v>
      </c>
      <c r="F339" s="48">
        <v>185</v>
      </c>
      <c r="G339" s="49">
        <v>0.0744167337087691</v>
      </c>
      <c r="H339" s="50">
        <v>0.471675675675676</v>
      </c>
      <c r="I339" s="50">
        <v>35.1005631536605</v>
      </c>
      <c r="J339" s="48">
        <v>0</v>
      </c>
      <c r="K339" s="45">
        <v>0</v>
      </c>
      <c r="L339" s="48">
        <v>0</v>
      </c>
      <c r="M339" s="48">
        <v>0</v>
      </c>
      <c r="N339" s="48">
        <v>0</v>
      </c>
      <c r="O339" s="48">
        <v>0</v>
      </c>
      <c r="P339" s="50" t="e">
        <v>#DIV/0!</v>
      </c>
      <c r="Q339" s="48">
        <v>3</v>
      </c>
      <c r="R339" s="53">
        <v>29.0866666666667</v>
      </c>
      <c r="S339" s="48">
        <v>1</v>
      </c>
      <c r="T339" s="53">
        <v>87.26</v>
      </c>
      <c r="U339" s="54">
        <v>0.0162162162162162</v>
      </c>
    </row>
    <row r="340" customHeight="1" spans="1:21">
      <c r="A340" s="51"/>
      <c r="B340" s="51"/>
      <c r="C340" s="47" t="s">
        <v>110</v>
      </c>
      <c r="D340" s="48">
        <v>18.05</v>
      </c>
      <c r="E340" s="48">
        <v>687</v>
      </c>
      <c r="F340" s="48">
        <v>45</v>
      </c>
      <c r="G340" s="49">
        <v>0.0655021834061135</v>
      </c>
      <c r="H340" s="50">
        <v>0.401111111111111</v>
      </c>
      <c r="I340" s="50">
        <v>26.27365356623</v>
      </c>
      <c r="J340" s="48">
        <v>0</v>
      </c>
      <c r="K340" s="45">
        <v>0</v>
      </c>
      <c r="L340" s="48">
        <v>0</v>
      </c>
      <c r="M340" s="48">
        <v>0</v>
      </c>
      <c r="N340" s="48">
        <v>0</v>
      </c>
      <c r="O340" s="48">
        <v>0</v>
      </c>
      <c r="P340" s="50" t="e">
        <v>#DIV/0!</v>
      </c>
      <c r="Q340" s="48">
        <v>0</v>
      </c>
      <c r="R340" s="53" t="e">
        <v>#DIV/0!</v>
      </c>
      <c r="S340" s="48">
        <v>0</v>
      </c>
      <c r="T340" s="53" t="e">
        <v>#DIV/0!</v>
      </c>
      <c r="U340" s="54">
        <v>0</v>
      </c>
    </row>
    <row r="341" customHeight="1" spans="1:21">
      <c r="A341" s="51"/>
      <c r="B341" s="51"/>
      <c r="C341" s="47" t="s">
        <v>83</v>
      </c>
      <c r="D341" s="48">
        <v>78.98</v>
      </c>
      <c r="E341" s="48">
        <v>4391</v>
      </c>
      <c r="F341" s="48">
        <v>269</v>
      </c>
      <c r="G341" s="49">
        <v>0.0612616716010021</v>
      </c>
      <c r="H341" s="50">
        <v>0.29360594795539</v>
      </c>
      <c r="I341" s="50">
        <v>17.986791163744</v>
      </c>
      <c r="J341" s="48">
        <v>0</v>
      </c>
      <c r="K341" s="45">
        <v>0</v>
      </c>
      <c r="L341" s="48">
        <v>0</v>
      </c>
      <c r="M341" s="48">
        <v>1</v>
      </c>
      <c r="N341" s="48">
        <v>0</v>
      </c>
      <c r="O341" s="48">
        <v>1</v>
      </c>
      <c r="P341" s="50">
        <v>78.98</v>
      </c>
      <c r="Q341" s="48">
        <v>6</v>
      </c>
      <c r="R341" s="53">
        <v>13.1633333333333</v>
      </c>
      <c r="S341" s="48">
        <v>1</v>
      </c>
      <c r="T341" s="53">
        <v>78.98</v>
      </c>
      <c r="U341" s="54">
        <v>0.0223048327137546</v>
      </c>
    </row>
    <row r="342" customHeight="1" spans="1:21">
      <c r="A342" s="51"/>
      <c r="B342" s="47" t="s">
        <v>80</v>
      </c>
      <c r="C342" s="51"/>
      <c r="D342" s="48">
        <v>816.85</v>
      </c>
      <c r="E342" s="48">
        <v>29812</v>
      </c>
      <c r="F342" s="48">
        <v>2043</v>
      </c>
      <c r="G342" s="49">
        <v>0.0685294512276936</v>
      </c>
      <c r="H342" s="50">
        <v>0.39982868330886</v>
      </c>
      <c r="I342" s="50">
        <v>27.4000402522474</v>
      </c>
      <c r="J342" s="48">
        <v>13</v>
      </c>
      <c r="K342" s="45">
        <v>7</v>
      </c>
      <c r="L342" s="48">
        <v>6</v>
      </c>
      <c r="M342" s="48">
        <v>9</v>
      </c>
      <c r="N342" s="48">
        <v>0</v>
      </c>
      <c r="O342" s="48">
        <v>35</v>
      </c>
      <c r="P342" s="50">
        <v>23.3385714285714</v>
      </c>
      <c r="Q342" s="48">
        <v>29</v>
      </c>
      <c r="R342" s="53">
        <v>28.1672413793104</v>
      </c>
      <c r="S342" s="48">
        <v>9</v>
      </c>
      <c r="T342" s="53">
        <v>90.7611111111111</v>
      </c>
      <c r="U342" s="54">
        <v>0.0141948115516397</v>
      </c>
    </row>
    <row r="343" customHeight="1" spans="1:21">
      <c r="A343" s="47" t="s">
        <v>118</v>
      </c>
      <c r="B343" s="51"/>
      <c r="C343" s="51"/>
      <c r="D343" s="48">
        <v>816.85</v>
      </c>
      <c r="E343" s="48">
        <v>29812</v>
      </c>
      <c r="F343" s="48">
        <v>2043</v>
      </c>
      <c r="G343" s="49">
        <v>0.0685294512276936</v>
      </c>
      <c r="H343" s="50">
        <v>0.39982868330886</v>
      </c>
      <c r="I343" s="50">
        <v>27.4000402522474</v>
      </c>
      <c r="J343" s="48">
        <v>13</v>
      </c>
      <c r="K343" s="45">
        <v>7</v>
      </c>
      <c r="L343" s="48">
        <v>6</v>
      </c>
      <c r="M343" s="48">
        <v>9</v>
      </c>
      <c r="N343" s="48">
        <v>0</v>
      </c>
      <c r="O343" s="48">
        <v>35</v>
      </c>
      <c r="P343" s="50">
        <v>23.3385714285714</v>
      </c>
      <c r="Q343" s="48">
        <v>29</v>
      </c>
      <c r="R343" s="53">
        <v>28.1672413793104</v>
      </c>
      <c r="S343" s="48">
        <v>9</v>
      </c>
      <c r="T343" s="53">
        <v>90.7611111111111</v>
      </c>
      <c r="U343" s="54">
        <v>0.0141948115516397</v>
      </c>
    </row>
    <row r="344" customHeight="1" spans="1:21">
      <c r="A344" s="47" t="s">
        <v>45</v>
      </c>
      <c r="B344" s="47" t="s">
        <v>74</v>
      </c>
      <c r="C344" s="47" t="s">
        <v>85</v>
      </c>
      <c r="D344" s="48">
        <v>132.39</v>
      </c>
      <c r="E344" s="48">
        <v>1767</v>
      </c>
      <c r="F344" s="48">
        <v>106</v>
      </c>
      <c r="G344" s="49">
        <v>0.0599886813808715</v>
      </c>
      <c r="H344" s="50">
        <v>1.24896226415094</v>
      </c>
      <c r="I344" s="50">
        <v>74.9235993208828</v>
      </c>
      <c r="J344" s="48">
        <v>2</v>
      </c>
      <c r="K344" s="45">
        <v>0</v>
      </c>
      <c r="L344" s="48">
        <v>0</v>
      </c>
      <c r="M344" s="48">
        <v>1</v>
      </c>
      <c r="N344" s="48">
        <v>0</v>
      </c>
      <c r="O344" s="48">
        <v>3</v>
      </c>
      <c r="P344" s="50">
        <v>44.13</v>
      </c>
      <c r="Q344" s="48">
        <v>3</v>
      </c>
      <c r="R344" s="53">
        <v>44.13</v>
      </c>
      <c r="S344" s="48">
        <v>0</v>
      </c>
      <c r="T344" s="53" t="e">
        <v>#DIV/0!</v>
      </c>
      <c r="U344" s="54">
        <v>0.0283018867924528</v>
      </c>
    </row>
    <row r="345" customHeight="1" spans="1:21">
      <c r="A345" s="51"/>
      <c r="B345" s="51"/>
      <c r="C345" s="47" t="s">
        <v>86</v>
      </c>
      <c r="D345" s="48">
        <v>50.49</v>
      </c>
      <c r="E345" s="48">
        <v>2004</v>
      </c>
      <c r="F345" s="48">
        <v>163</v>
      </c>
      <c r="G345" s="49">
        <v>0.0813373253493014</v>
      </c>
      <c r="H345" s="50">
        <v>0.309754601226994</v>
      </c>
      <c r="I345" s="50">
        <v>25.1946107784431</v>
      </c>
      <c r="J345" s="48">
        <v>1</v>
      </c>
      <c r="K345" s="45">
        <v>1</v>
      </c>
      <c r="L345" s="48">
        <v>0</v>
      </c>
      <c r="M345" s="48">
        <v>2</v>
      </c>
      <c r="N345" s="48">
        <v>0</v>
      </c>
      <c r="O345" s="48">
        <v>4</v>
      </c>
      <c r="P345" s="50">
        <v>12.6225</v>
      </c>
      <c r="Q345" s="48">
        <v>4</v>
      </c>
      <c r="R345" s="53">
        <v>12.6225</v>
      </c>
      <c r="S345" s="48">
        <v>2</v>
      </c>
      <c r="T345" s="53">
        <v>25.245</v>
      </c>
      <c r="U345" s="54">
        <v>0.0245398773006135</v>
      </c>
    </row>
    <row r="346" customHeight="1" spans="1:21">
      <c r="A346" s="51"/>
      <c r="B346" s="51"/>
      <c r="C346" s="47" t="s">
        <v>87</v>
      </c>
      <c r="D346" s="48">
        <v>111.54</v>
      </c>
      <c r="E346" s="48">
        <v>3476</v>
      </c>
      <c r="F346" s="48">
        <v>295</v>
      </c>
      <c r="G346" s="49">
        <v>0.084867663981588</v>
      </c>
      <c r="H346" s="50">
        <v>0.378101694915254</v>
      </c>
      <c r="I346" s="50">
        <v>32.0886075949367</v>
      </c>
      <c r="J346" s="48">
        <v>1</v>
      </c>
      <c r="K346" s="45">
        <v>3</v>
      </c>
      <c r="L346" s="48">
        <v>1</v>
      </c>
      <c r="M346" s="48">
        <v>1</v>
      </c>
      <c r="N346" s="48">
        <v>0</v>
      </c>
      <c r="O346" s="48">
        <v>6</v>
      </c>
      <c r="P346" s="50">
        <v>18.59</v>
      </c>
      <c r="Q346" s="48">
        <v>9</v>
      </c>
      <c r="R346" s="53">
        <v>12.3933333333333</v>
      </c>
      <c r="S346" s="48">
        <v>4</v>
      </c>
      <c r="T346" s="53">
        <v>27.885</v>
      </c>
      <c r="U346" s="54">
        <v>0.0305084745762712</v>
      </c>
    </row>
    <row r="347" customHeight="1" spans="1:21">
      <c r="A347" s="51"/>
      <c r="B347" s="51"/>
      <c r="C347" s="47" t="s">
        <v>114</v>
      </c>
      <c r="D347" s="48">
        <v>23.9</v>
      </c>
      <c r="E347" s="48">
        <v>1368</v>
      </c>
      <c r="F347" s="48">
        <v>89</v>
      </c>
      <c r="G347" s="49">
        <v>0.0650584795321638</v>
      </c>
      <c r="H347" s="50">
        <v>0.268539325842697</v>
      </c>
      <c r="I347" s="50">
        <v>17.4707602339181</v>
      </c>
      <c r="J347" s="48">
        <v>0</v>
      </c>
      <c r="K347" s="45">
        <v>0</v>
      </c>
      <c r="L347" s="48">
        <v>0</v>
      </c>
      <c r="M347" s="48">
        <v>0</v>
      </c>
      <c r="N347" s="48">
        <v>0</v>
      </c>
      <c r="O347" s="48">
        <v>0</v>
      </c>
      <c r="P347" s="50" t="e">
        <v>#DIV/0!</v>
      </c>
      <c r="Q347" s="48">
        <v>0</v>
      </c>
      <c r="R347" s="53" t="e">
        <v>#DIV/0!</v>
      </c>
      <c r="S347" s="48">
        <v>0</v>
      </c>
      <c r="T347" s="53" t="e">
        <v>#DIV/0!</v>
      </c>
      <c r="U347" s="54">
        <v>0</v>
      </c>
    </row>
    <row r="348" customHeight="1" spans="1:21">
      <c r="A348" s="51"/>
      <c r="B348" s="51"/>
      <c r="C348" s="47" t="s">
        <v>88</v>
      </c>
      <c r="D348" s="48">
        <v>62.64</v>
      </c>
      <c r="E348" s="48">
        <v>1233</v>
      </c>
      <c r="F348" s="48">
        <v>117</v>
      </c>
      <c r="G348" s="49">
        <v>0.0948905109489051</v>
      </c>
      <c r="H348" s="50">
        <v>0.535384615384615</v>
      </c>
      <c r="I348" s="50">
        <v>50.8029197080292</v>
      </c>
      <c r="J348" s="48">
        <v>1</v>
      </c>
      <c r="K348" s="45">
        <v>0</v>
      </c>
      <c r="L348" s="48">
        <v>0</v>
      </c>
      <c r="M348" s="48">
        <v>0</v>
      </c>
      <c r="N348" s="48">
        <v>0</v>
      </c>
      <c r="O348" s="48">
        <v>1</v>
      </c>
      <c r="P348" s="50">
        <v>62.64</v>
      </c>
      <c r="Q348" s="48">
        <v>1</v>
      </c>
      <c r="R348" s="53">
        <v>62.64</v>
      </c>
      <c r="S348" s="48">
        <v>0</v>
      </c>
      <c r="T348" s="53" t="e">
        <v>#DIV/0!</v>
      </c>
      <c r="U348" s="54">
        <v>0.00854700854700855</v>
      </c>
    </row>
    <row r="349" customHeight="1" spans="1:21">
      <c r="A349" s="51"/>
      <c r="B349" s="51"/>
      <c r="C349" s="47" t="s">
        <v>82</v>
      </c>
      <c r="D349" s="48">
        <v>31.08</v>
      </c>
      <c r="E349" s="48">
        <v>1038</v>
      </c>
      <c r="F349" s="48">
        <v>79</v>
      </c>
      <c r="G349" s="49">
        <v>0.0761078998073218</v>
      </c>
      <c r="H349" s="50">
        <v>0.393417721518987</v>
      </c>
      <c r="I349" s="50">
        <v>29.9421965317919</v>
      </c>
      <c r="J349" s="48">
        <v>3</v>
      </c>
      <c r="K349" s="45">
        <v>0</v>
      </c>
      <c r="L349" s="48">
        <v>1</v>
      </c>
      <c r="M349" s="48">
        <v>1</v>
      </c>
      <c r="N349" s="48">
        <v>0</v>
      </c>
      <c r="O349" s="48">
        <v>5</v>
      </c>
      <c r="P349" s="50">
        <v>6.216</v>
      </c>
      <c r="Q349" s="48">
        <v>2</v>
      </c>
      <c r="R349" s="53">
        <v>15.54</v>
      </c>
      <c r="S349" s="48">
        <v>1</v>
      </c>
      <c r="T349" s="53">
        <v>31.08</v>
      </c>
      <c r="U349" s="54">
        <v>0.0253164556962025</v>
      </c>
    </row>
    <row r="350" customHeight="1" spans="1:21">
      <c r="A350" s="51"/>
      <c r="B350" s="51"/>
      <c r="C350" s="47" t="s">
        <v>89</v>
      </c>
      <c r="D350" s="48">
        <v>24.78</v>
      </c>
      <c r="E350" s="48">
        <v>1079</v>
      </c>
      <c r="F350" s="48">
        <v>65</v>
      </c>
      <c r="G350" s="49">
        <v>0.0602409638554217</v>
      </c>
      <c r="H350" s="50">
        <v>0.381230769230769</v>
      </c>
      <c r="I350" s="50">
        <v>22.9657089898054</v>
      </c>
      <c r="J350" s="48">
        <v>1</v>
      </c>
      <c r="K350" s="45">
        <v>1</v>
      </c>
      <c r="L350" s="48">
        <v>0</v>
      </c>
      <c r="M350" s="48">
        <v>0</v>
      </c>
      <c r="N350" s="48">
        <v>0</v>
      </c>
      <c r="O350" s="48">
        <v>2</v>
      </c>
      <c r="P350" s="50">
        <v>12.39</v>
      </c>
      <c r="Q350" s="48">
        <v>0</v>
      </c>
      <c r="R350" s="53" t="e">
        <v>#DIV/0!</v>
      </c>
      <c r="S350" s="48">
        <v>0</v>
      </c>
      <c r="T350" s="53" t="e">
        <v>#DIV/0!</v>
      </c>
      <c r="U350" s="54">
        <v>0</v>
      </c>
    </row>
    <row r="351" customHeight="1" spans="1:21">
      <c r="A351" s="51"/>
      <c r="B351" s="51"/>
      <c r="C351" s="47" t="s">
        <v>90</v>
      </c>
      <c r="D351" s="48">
        <v>15.13</v>
      </c>
      <c r="E351" s="48">
        <v>477</v>
      </c>
      <c r="F351" s="48">
        <v>48</v>
      </c>
      <c r="G351" s="49">
        <v>0.10062893081761</v>
      </c>
      <c r="H351" s="50">
        <v>0.315208333333333</v>
      </c>
      <c r="I351" s="50">
        <v>31.7190775681342</v>
      </c>
      <c r="J351" s="48">
        <v>0</v>
      </c>
      <c r="K351" s="45">
        <v>1</v>
      </c>
      <c r="L351" s="48">
        <v>0</v>
      </c>
      <c r="M351" s="48">
        <v>0</v>
      </c>
      <c r="N351" s="48">
        <v>0</v>
      </c>
      <c r="O351" s="48">
        <v>1</v>
      </c>
      <c r="P351" s="50">
        <v>15.13</v>
      </c>
      <c r="Q351" s="48">
        <v>1</v>
      </c>
      <c r="R351" s="53">
        <v>15.13</v>
      </c>
      <c r="S351" s="48">
        <v>0</v>
      </c>
      <c r="T351" s="53" t="e">
        <v>#DIV/0!</v>
      </c>
      <c r="U351" s="54">
        <v>0.0208333333333333</v>
      </c>
    </row>
    <row r="352" customHeight="1" spans="1:21">
      <c r="A352" s="51"/>
      <c r="B352" s="51"/>
      <c r="C352" s="47" t="s">
        <v>91</v>
      </c>
      <c r="D352" s="48">
        <v>24.99</v>
      </c>
      <c r="E352" s="48">
        <v>718</v>
      </c>
      <c r="F352" s="48">
        <v>60</v>
      </c>
      <c r="G352" s="49">
        <v>0.0835654596100279</v>
      </c>
      <c r="H352" s="50">
        <v>0.4165</v>
      </c>
      <c r="I352" s="50">
        <v>34.8050139275766</v>
      </c>
      <c r="J352" s="48">
        <v>0</v>
      </c>
      <c r="K352" s="45">
        <v>0</v>
      </c>
      <c r="L352" s="48">
        <v>0</v>
      </c>
      <c r="M352" s="48">
        <v>2</v>
      </c>
      <c r="N352" s="48">
        <v>0</v>
      </c>
      <c r="O352" s="48">
        <v>2</v>
      </c>
      <c r="P352" s="50">
        <v>12.495</v>
      </c>
      <c r="Q352" s="48">
        <v>0</v>
      </c>
      <c r="R352" s="53" t="e">
        <v>#DIV/0!</v>
      </c>
      <c r="S352" s="48">
        <v>0</v>
      </c>
      <c r="T352" s="53" t="e">
        <v>#DIV/0!</v>
      </c>
      <c r="U352" s="54">
        <v>0</v>
      </c>
    </row>
    <row r="353" customHeight="1" spans="1:21">
      <c r="A353" s="51"/>
      <c r="B353" s="51"/>
      <c r="C353" s="47" t="s">
        <v>75</v>
      </c>
      <c r="D353" s="48">
        <v>116.99</v>
      </c>
      <c r="E353" s="48">
        <v>4731</v>
      </c>
      <c r="F353" s="48">
        <v>282</v>
      </c>
      <c r="G353" s="49">
        <v>0.0596068484464173</v>
      </c>
      <c r="H353" s="50">
        <v>0.414858156028369</v>
      </c>
      <c r="I353" s="50">
        <v>24.7283872331431</v>
      </c>
      <c r="J353" s="48">
        <v>3</v>
      </c>
      <c r="K353" s="45">
        <v>1</v>
      </c>
      <c r="L353" s="48">
        <v>0</v>
      </c>
      <c r="M353" s="48">
        <v>0</v>
      </c>
      <c r="N353" s="48">
        <v>1</v>
      </c>
      <c r="O353" s="48">
        <v>5</v>
      </c>
      <c r="P353" s="50">
        <v>23.398</v>
      </c>
      <c r="Q353" s="48">
        <v>0</v>
      </c>
      <c r="R353" s="53" t="e">
        <v>#DIV/0!</v>
      </c>
      <c r="S353" s="48">
        <v>0</v>
      </c>
      <c r="T353" s="53" t="e">
        <v>#DIV/0!</v>
      </c>
      <c r="U353" s="54">
        <v>0</v>
      </c>
    </row>
    <row r="354" customHeight="1" spans="1:21">
      <c r="A354" s="51"/>
      <c r="B354" s="51"/>
      <c r="C354" s="47" t="s">
        <v>92</v>
      </c>
      <c r="D354" s="48">
        <v>38.34</v>
      </c>
      <c r="E354" s="48">
        <v>907</v>
      </c>
      <c r="F354" s="48">
        <v>59</v>
      </c>
      <c r="G354" s="49">
        <v>0.0650496141124587</v>
      </c>
      <c r="H354" s="50">
        <v>0.649830508474576</v>
      </c>
      <c r="I354" s="50">
        <v>42.271223814774</v>
      </c>
      <c r="J354" s="48">
        <v>3</v>
      </c>
      <c r="K354" s="45">
        <v>1</v>
      </c>
      <c r="L354" s="48">
        <v>0</v>
      </c>
      <c r="M354" s="48">
        <v>2</v>
      </c>
      <c r="N354" s="48">
        <v>0</v>
      </c>
      <c r="O354" s="48">
        <v>6</v>
      </c>
      <c r="P354" s="50">
        <v>6.39</v>
      </c>
      <c r="Q354" s="48">
        <v>0</v>
      </c>
      <c r="R354" s="53" t="e">
        <v>#DIV/0!</v>
      </c>
      <c r="S354" s="48">
        <v>0</v>
      </c>
      <c r="T354" s="53" t="e">
        <v>#DIV/0!</v>
      </c>
      <c r="U354" s="54">
        <v>0</v>
      </c>
    </row>
    <row r="355" customHeight="1" spans="1:21">
      <c r="A355" s="51"/>
      <c r="B355" s="51"/>
      <c r="C355" s="47" t="s">
        <v>93</v>
      </c>
      <c r="D355" s="48">
        <v>100.45</v>
      </c>
      <c r="E355" s="48">
        <v>2774</v>
      </c>
      <c r="F355" s="48">
        <v>179</v>
      </c>
      <c r="G355" s="49">
        <v>0.0645277577505407</v>
      </c>
      <c r="H355" s="50">
        <v>0.561173184357542</v>
      </c>
      <c r="I355" s="50">
        <v>36.211247296323</v>
      </c>
      <c r="J355" s="48">
        <v>1</v>
      </c>
      <c r="K355" s="45">
        <v>2</v>
      </c>
      <c r="L355" s="48">
        <v>1</v>
      </c>
      <c r="M355" s="48">
        <v>1</v>
      </c>
      <c r="N355" s="48">
        <v>1</v>
      </c>
      <c r="O355" s="48">
        <v>6</v>
      </c>
      <c r="P355" s="50">
        <v>16.7416666666667</v>
      </c>
      <c r="Q355" s="48">
        <v>3</v>
      </c>
      <c r="R355" s="53">
        <v>33.4833333333333</v>
      </c>
      <c r="S355" s="48">
        <v>1</v>
      </c>
      <c r="T355" s="53">
        <v>100.45</v>
      </c>
      <c r="U355" s="54">
        <v>0.0167597765363129</v>
      </c>
    </row>
    <row r="356" customHeight="1" spans="1:21">
      <c r="A356" s="51"/>
      <c r="B356" s="51"/>
      <c r="C356" s="47" t="s">
        <v>110</v>
      </c>
      <c r="D356" s="48">
        <v>15.61</v>
      </c>
      <c r="E356" s="48">
        <v>579</v>
      </c>
      <c r="F356" s="48">
        <v>40</v>
      </c>
      <c r="G356" s="49">
        <v>0.0690846286701209</v>
      </c>
      <c r="H356" s="50">
        <v>0.39025</v>
      </c>
      <c r="I356" s="50">
        <v>26.9602763385147</v>
      </c>
      <c r="J356" s="48">
        <v>1</v>
      </c>
      <c r="K356" s="45">
        <v>0</v>
      </c>
      <c r="L356" s="48">
        <v>0</v>
      </c>
      <c r="M356" s="48">
        <v>0</v>
      </c>
      <c r="N356" s="48">
        <v>0</v>
      </c>
      <c r="O356" s="48">
        <v>1</v>
      </c>
      <c r="P356" s="50">
        <v>15.61</v>
      </c>
      <c r="Q356" s="48">
        <v>0</v>
      </c>
      <c r="R356" s="53" t="e">
        <v>#DIV/0!</v>
      </c>
      <c r="S356" s="48">
        <v>0</v>
      </c>
      <c r="T356" s="53" t="e">
        <v>#DIV/0!</v>
      </c>
      <c r="U356" s="54">
        <v>0</v>
      </c>
    </row>
    <row r="357" customHeight="1" spans="1:21">
      <c r="A357" s="51"/>
      <c r="B357" s="51"/>
      <c r="C357" s="47" t="s">
        <v>83</v>
      </c>
      <c r="D357" s="48">
        <v>60.8</v>
      </c>
      <c r="E357" s="48">
        <v>3283</v>
      </c>
      <c r="F357" s="48">
        <v>198</v>
      </c>
      <c r="G357" s="49">
        <v>0.0603106914407554</v>
      </c>
      <c r="H357" s="50">
        <v>0.307070707070707</v>
      </c>
      <c r="I357" s="50">
        <v>18.519646664636</v>
      </c>
      <c r="J357" s="48">
        <v>3</v>
      </c>
      <c r="K357" s="45">
        <v>0</v>
      </c>
      <c r="L357" s="48">
        <v>0</v>
      </c>
      <c r="M357" s="48">
        <v>0</v>
      </c>
      <c r="N357" s="48">
        <v>0</v>
      </c>
      <c r="O357" s="48">
        <v>3</v>
      </c>
      <c r="P357" s="50">
        <v>20.2666666666667</v>
      </c>
      <c r="Q357" s="48">
        <v>2</v>
      </c>
      <c r="R357" s="53">
        <v>30.4</v>
      </c>
      <c r="S357" s="48">
        <v>0</v>
      </c>
      <c r="T357" s="53" t="e">
        <v>#DIV/0!</v>
      </c>
      <c r="U357" s="54">
        <v>0.0101010101010101</v>
      </c>
    </row>
    <row r="358" customHeight="1" spans="1:21">
      <c r="A358" s="51"/>
      <c r="B358" s="47" t="s">
        <v>80</v>
      </c>
      <c r="C358" s="51"/>
      <c r="D358" s="48">
        <v>809.13</v>
      </c>
      <c r="E358" s="48">
        <v>25434</v>
      </c>
      <c r="F358" s="48">
        <v>1780</v>
      </c>
      <c r="G358" s="49">
        <v>0.0699850593693481</v>
      </c>
      <c r="H358" s="50">
        <v>0.454567415730337</v>
      </c>
      <c r="I358" s="50">
        <v>31.8129275772588</v>
      </c>
      <c r="J358" s="48">
        <v>20</v>
      </c>
      <c r="K358" s="45">
        <v>10</v>
      </c>
      <c r="L358" s="48">
        <v>3</v>
      </c>
      <c r="M358" s="48">
        <v>10</v>
      </c>
      <c r="N358" s="48">
        <v>2</v>
      </c>
      <c r="O358" s="48">
        <v>45</v>
      </c>
      <c r="P358" s="50">
        <v>17.9806666666667</v>
      </c>
      <c r="Q358" s="48">
        <v>25</v>
      </c>
      <c r="R358" s="53">
        <v>32.3652</v>
      </c>
      <c r="S358" s="48">
        <v>8</v>
      </c>
      <c r="T358" s="53">
        <v>101.14125</v>
      </c>
      <c r="U358" s="54">
        <v>0.0140449438202247</v>
      </c>
    </row>
    <row r="359" customHeight="1" spans="1:21">
      <c r="A359" s="47" t="s">
        <v>119</v>
      </c>
      <c r="B359" s="51"/>
      <c r="C359" s="51"/>
      <c r="D359" s="48">
        <v>809.13</v>
      </c>
      <c r="E359" s="48">
        <v>25434</v>
      </c>
      <c r="F359" s="48">
        <v>1780</v>
      </c>
      <c r="G359" s="49">
        <v>0.0699850593693481</v>
      </c>
      <c r="H359" s="50">
        <v>0.454567415730337</v>
      </c>
      <c r="I359" s="50">
        <v>31.8129275772588</v>
      </c>
      <c r="J359" s="48">
        <v>20</v>
      </c>
      <c r="K359" s="45">
        <v>10</v>
      </c>
      <c r="L359" s="48">
        <v>3</v>
      </c>
      <c r="M359" s="48">
        <v>10</v>
      </c>
      <c r="N359" s="48">
        <v>2</v>
      </c>
      <c r="O359" s="48">
        <v>45</v>
      </c>
      <c r="P359" s="50">
        <v>17.9806666666667</v>
      </c>
      <c r="Q359" s="48">
        <v>25</v>
      </c>
      <c r="R359" s="53">
        <v>32.3652</v>
      </c>
      <c r="S359" s="48">
        <v>8</v>
      </c>
      <c r="T359" s="53">
        <v>101.14125</v>
      </c>
      <c r="U359" s="54">
        <v>0.0140449438202247</v>
      </c>
    </row>
    <row r="360" customHeight="1" spans="1:21">
      <c r="A360" s="47" t="s">
        <v>44</v>
      </c>
      <c r="B360" s="47" t="s">
        <v>74</v>
      </c>
      <c r="C360" s="47" t="s">
        <v>85</v>
      </c>
      <c r="D360" s="48">
        <v>90.53</v>
      </c>
      <c r="E360" s="48">
        <v>2023</v>
      </c>
      <c r="F360" s="48">
        <v>91</v>
      </c>
      <c r="G360" s="49">
        <v>0.0449826989619377</v>
      </c>
      <c r="H360" s="50">
        <v>0.994835164835165</v>
      </c>
      <c r="I360" s="50">
        <v>44.7503707365299</v>
      </c>
      <c r="J360" s="48">
        <v>0</v>
      </c>
      <c r="K360" s="45">
        <v>1</v>
      </c>
      <c r="L360" s="48">
        <v>0</v>
      </c>
      <c r="M360" s="48">
        <v>0</v>
      </c>
      <c r="N360" s="48">
        <v>0</v>
      </c>
      <c r="O360" s="48">
        <v>1</v>
      </c>
      <c r="P360" s="50">
        <v>90.53</v>
      </c>
      <c r="Q360" s="48">
        <v>1</v>
      </c>
      <c r="R360" s="53">
        <v>90.53</v>
      </c>
      <c r="S360" s="48">
        <v>0</v>
      </c>
      <c r="T360" s="53" t="e">
        <v>#DIV/0!</v>
      </c>
      <c r="U360" s="54">
        <v>0.010989010989011</v>
      </c>
    </row>
    <row r="361" customHeight="1" spans="1:21">
      <c r="A361" s="51"/>
      <c r="B361" s="51"/>
      <c r="C361" s="47" t="s">
        <v>86</v>
      </c>
      <c r="D361" s="48">
        <v>62.92</v>
      </c>
      <c r="E361" s="48">
        <v>2478</v>
      </c>
      <c r="F361" s="48">
        <v>204</v>
      </c>
      <c r="G361" s="49">
        <v>0.0823244552058111</v>
      </c>
      <c r="H361" s="50">
        <v>0.30843137254902</v>
      </c>
      <c r="I361" s="50">
        <v>25.3914447134786</v>
      </c>
      <c r="J361" s="48">
        <v>2</v>
      </c>
      <c r="K361" s="45">
        <v>2</v>
      </c>
      <c r="L361" s="48">
        <v>0</v>
      </c>
      <c r="M361" s="48">
        <v>0</v>
      </c>
      <c r="N361" s="48">
        <v>0</v>
      </c>
      <c r="O361" s="48">
        <v>4</v>
      </c>
      <c r="P361" s="50">
        <v>15.73</v>
      </c>
      <c r="Q361" s="48">
        <v>4</v>
      </c>
      <c r="R361" s="53">
        <v>15.73</v>
      </c>
      <c r="S361" s="48">
        <v>1</v>
      </c>
      <c r="T361" s="53">
        <v>62.92</v>
      </c>
      <c r="U361" s="54">
        <v>0.0196078431372549</v>
      </c>
    </row>
    <row r="362" customHeight="1" spans="1:21">
      <c r="A362" s="51"/>
      <c r="B362" s="51"/>
      <c r="C362" s="47" t="s">
        <v>87</v>
      </c>
      <c r="D362" s="48">
        <v>119.96</v>
      </c>
      <c r="E362" s="48">
        <v>4952</v>
      </c>
      <c r="F362" s="48">
        <v>419</v>
      </c>
      <c r="G362" s="49">
        <v>0.0846122778675283</v>
      </c>
      <c r="H362" s="50">
        <v>0.286300715990453</v>
      </c>
      <c r="I362" s="50">
        <v>24.2245557350565</v>
      </c>
      <c r="J362" s="48">
        <v>1</v>
      </c>
      <c r="K362" s="45">
        <v>5</v>
      </c>
      <c r="L362" s="48">
        <v>1</v>
      </c>
      <c r="M362" s="48">
        <v>4</v>
      </c>
      <c r="N362" s="48">
        <v>0</v>
      </c>
      <c r="O362" s="48">
        <v>11</v>
      </c>
      <c r="P362" s="50">
        <v>10.9054545454545</v>
      </c>
      <c r="Q362" s="48">
        <v>12</v>
      </c>
      <c r="R362" s="53">
        <v>9.99666666666667</v>
      </c>
      <c r="S362" s="48">
        <v>5</v>
      </c>
      <c r="T362" s="53">
        <v>23.992</v>
      </c>
      <c r="U362" s="54">
        <v>0.0286396181384248</v>
      </c>
    </row>
    <row r="363" customHeight="1" spans="1:21">
      <c r="A363" s="51"/>
      <c r="B363" s="51"/>
      <c r="C363" s="47" t="s">
        <v>114</v>
      </c>
      <c r="D363" s="48">
        <v>10.62</v>
      </c>
      <c r="E363" s="48">
        <v>649</v>
      </c>
      <c r="F363" s="48">
        <v>61</v>
      </c>
      <c r="G363" s="49">
        <v>0.0939907550077042</v>
      </c>
      <c r="H363" s="50">
        <v>0.174098360655738</v>
      </c>
      <c r="I363" s="50">
        <v>16.3636363636364</v>
      </c>
      <c r="J363" s="48">
        <v>0</v>
      </c>
      <c r="K363" s="45">
        <v>0</v>
      </c>
      <c r="L363" s="48">
        <v>0</v>
      </c>
      <c r="M363" s="48">
        <v>0</v>
      </c>
      <c r="N363" s="48">
        <v>0</v>
      </c>
      <c r="O363" s="48">
        <v>0</v>
      </c>
      <c r="P363" s="50" t="e">
        <v>#DIV/0!</v>
      </c>
      <c r="Q363" s="48">
        <v>0</v>
      </c>
      <c r="R363" s="53" t="e">
        <v>#DIV/0!</v>
      </c>
      <c r="S363" s="48">
        <v>0</v>
      </c>
      <c r="T363" s="53" t="e">
        <v>#DIV/0!</v>
      </c>
      <c r="U363" s="54">
        <v>0</v>
      </c>
    </row>
    <row r="364" customHeight="1" spans="1:21">
      <c r="A364" s="51"/>
      <c r="B364" s="51"/>
      <c r="C364" s="47" t="s">
        <v>88</v>
      </c>
      <c r="D364" s="48">
        <v>64.3</v>
      </c>
      <c r="E364" s="48">
        <v>1410</v>
      </c>
      <c r="F364" s="48">
        <v>125</v>
      </c>
      <c r="G364" s="49">
        <v>0.0886524822695036</v>
      </c>
      <c r="H364" s="50">
        <v>0.5144</v>
      </c>
      <c r="I364" s="50">
        <v>45.6028368794326</v>
      </c>
      <c r="J364" s="48">
        <v>1</v>
      </c>
      <c r="K364" s="45">
        <v>0</v>
      </c>
      <c r="L364" s="48">
        <v>0</v>
      </c>
      <c r="M364" s="48">
        <v>1</v>
      </c>
      <c r="N364" s="48">
        <v>0</v>
      </c>
      <c r="O364" s="48">
        <v>2</v>
      </c>
      <c r="P364" s="50">
        <v>32.15</v>
      </c>
      <c r="Q364" s="48">
        <v>2</v>
      </c>
      <c r="R364" s="53">
        <v>32.15</v>
      </c>
      <c r="S364" s="48">
        <v>0</v>
      </c>
      <c r="T364" s="53" t="e">
        <v>#DIV/0!</v>
      </c>
      <c r="U364" s="54">
        <v>0.016</v>
      </c>
    </row>
    <row r="365" customHeight="1" spans="1:21">
      <c r="A365" s="51"/>
      <c r="B365" s="51"/>
      <c r="C365" s="47" t="s">
        <v>82</v>
      </c>
      <c r="D365" s="48">
        <v>25.08</v>
      </c>
      <c r="E365" s="48">
        <v>697</v>
      </c>
      <c r="F365" s="48">
        <v>76</v>
      </c>
      <c r="G365" s="49">
        <v>0.109038737446198</v>
      </c>
      <c r="H365" s="50">
        <v>0.33</v>
      </c>
      <c r="I365" s="50">
        <v>35.9827833572453</v>
      </c>
      <c r="J365" s="48">
        <v>0</v>
      </c>
      <c r="K365" s="45">
        <v>2</v>
      </c>
      <c r="L365" s="48">
        <v>0</v>
      </c>
      <c r="M365" s="48">
        <v>2</v>
      </c>
      <c r="N365" s="48">
        <v>0</v>
      </c>
      <c r="O365" s="48">
        <v>4</v>
      </c>
      <c r="P365" s="50">
        <v>6.27</v>
      </c>
      <c r="Q365" s="48">
        <v>2</v>
      </c>
      <c r="R365" s="53">
        <v>12.54</v>
      </c>
      <c r="S365" s="48">
        <v>2</v>
      </c>
      <c r="T365" s="53">
        <v>12.54</v>
      </c>
      <c r="U365" s="54">
        <v>0.0263157894736842</v>
      </c>
    </row>
    <row r="366" customHeight="1" spans="1:21">
      <c r="A366" s="51"/>
      <c r="B366" s="51"/>
      <c r="C366" s="47" t="s">
        <v>89</v>
      </c>
      <c r="D366" s="48">
        <v>28.85</v>
      </c>
      <c r="E366" s="48">
        <v>1425</v>
      </c>
      <c r="F366" s="48">
        <v>95</v>
      </c>
      <c r="G366" s="49">
        <v>0.0666666666666667</v>
      </c>
      <c r="H366" s="50">
        <v>0.303684210526316</v>
      </c>
      <c r="I366" s="50">
        <v>20.2456140350877</v>
      </c>
      <c r="J366" s="48">
        <v>2</v>
      </c>
      <c r="K366" s="45">
        <v>0</v>
      </c>
      <c r="L366" s="48">
        <v>1</v>
      </c>
      <c r="M366" s="48">
        <v>0</v>
      </c>
      <c r="N366" s="48">
        <v>0</v>
      </c>
      <c r="O366" s="48">
        <v>3</v>
      </c>
      <c r="P366" s="50">
        <v>9.61666666666667</v>
      </c>
      <c r="Q366" s="48">
        <v>1</v>
      </c>
      <c r="R366" s="53">
        <v>28.85</v>
      </c>
      <c r="S366" s="48">
        <v>0</v>
      </c>
      <c r="T366" s="53" t="e">
        <v>#DIV/0!</v>
      </c>
      <c r="U366" s="54">
        <v>0.0105263157894737</v>
      </c>
    </row>
    <row r="367" customHeight="1" spans="1:21">
      <c r="A367" s="51"/>
      <c r="B367" s="51"/>
      <c r="C367" s="47" t="s">
        <v>90</v>
      </c>
      <c r="D367" s="48">
        <v>1.4</v>
      </c>
      <c r="E367" s="48">
        <v>158</v>
      </c>
      <c r="F367" s="48">
        <v>12</v>
      </c>
      <c r="G367" s="49">
        <v>0.0759493670886076</v>
      </c>
      <c r="H367" s="50">
        <v>0.116666666666667</v>
      </c>
      <c r="I367" s="50">
        <v>8.86075949367089</v>
      </c>
      <c r="J367" s="48">
        <v>0</v>
      </c>
      <c r="K367" s="45">
        <v>0</v>
      </c>
      <c r="L367" s="48">
        <v>0</v>
      </c>
      <c r="M367" s="48">
        <v>0</v>
      </c>
      <c r="N367" s="48">
        <v>0</v>
      </c>
      <c r="O367" s="48">
        <v>0</v>
      </c>
      <c r="P367" s="50" t="e">
        <v>#DIV/0!</v>
      </c>
      <c r="Q367" s="48">
        <v>0</v>
      </c>
      <c r="R367" s="53" t="e">
        <v>#DIV/0!</v>
      </c>
      <c r="S367" s="48">
        <v>0</v>
      </c>
      <c r="T367" s="53" t="e">
        <v>#DIV/0!</v>
      </c>
      <c r="U367" s="54">
        <v>0</v>
      </c>
    </row>
    <row r="368" customHeight="1" spans="1:21">
      <c r="A368" s="51"/>
      <c r="B368" s="51"/>
      <c r="C368" s="47" t="s">
        <v>91</v>
      </c>
      <c r="D368" s="48">
        <v>4.22</v>
      </c>
      <c r="E368" s="48">
        <v>229</v>
      </c>
      <c r="F368" s="48">
        <v>13</v>
      </c>
      <c r="G368" s="49">
        <v>0.0567685589519651</v>
      </c>
      <c r="H368" s="50">
        <v>0.324615384615385</v>
      </c>
      <c r="I368" s="50">
        <v>18.4279475982533</v>
      </c>
      <c r="J368" s="48">
        <v>0</v>
      </c>
      <c r="K368" s="45">
        <v>0</v>
      </c>
      <c r="L368" s="48">
        <v>0</v>
      </c>
      <c r="M368" s="48">
        <v>0</v>
      </c>
      <c r="N368" s="48">
        <v>0</v>
      </c>
      <c r="O368" s="48">
        <v>0</v>
      </c>
      <c r="P368" s="50" t="e">
        <v>#DIV/0!</v>
      </c>
      <c r="Q368" s="48">
        <v>2</v>
      </c>
      <c r="R368" s="53">
        <v>2.11</v>
      </c>
      <c r="S368" s="48">
        <v>1</v>
      </c>
      <c r="T368" s="53">
        <v>4.22</v>
      </c>
      <c r="U368" s="54">
        <v>0.153846153846154</v>
      </c>
    </row>
    <row r="369" customHeight="1" spans="1:21">
      <c r="A369" s="51"/>
      <c r="B369" s="51"/>
      <c r="C369" s="47" t="s">
        <v>75</v>
      </c>
      <c r="D369" s="48">
        <v>121.63</v>
      </c>
      <c r="E369" s="48">
        <v>4586</v>
      </c>
      <c r="F369" s="48">
        <v>341</v>
      </c>
      <c r="G369" s="49">
        <v>0.0743567378979503</v>
      </c>
      <c r="H369" s="50">
        <v>0.356686217008798</v>
      </c>
      <c r="I369" s="50">
        <v>26.5220235499346</v>
      </c>
      <c r="J369" s="48">
        <v>2</v>
      </c>
      <c r="K369" s="45">
        <v>1</v>
      </c>
      <c r="L369" s="48">
        <v>1</v>
      </c>
      <c r="M369" s="48">
        <v>3</v>
      </c>
      <c r="N369" s="48">
        <v>2</v>
      </c>
      <c r="O369" s="48">
        <v>9</v>
      </c>
      <c r="P369" s="50">
        <v>13.5144444444444</v>
      </c>
      <c r="Q369" s="48">
        <v>8</v>
      </c>
      <c r="R369" s="53">
        <v>15.20375</v>
      </c>
      <c r="S369" s="48">
        <v>2</v>
      </c>
      <c r="T369" s="53">
        <v>60.815</v>
      </c>
      <c r="U369" s="54">
        <v>0.0234604105571848</v>
      </c>
    </row>
    <row r="370" customHeight="1" spans="1:21">
      <c r="A370" s="51"/>
      <c r="B370" s="51"/>
      <c r="C370" s="47" t="s">
        <v>92</v>
      </c>
      <c r="D370" s="48">
        <v>64.9</v>
      </c>
      <c r="E370" s="48">
        <v>1324</v>
      </c>
      <c r="F370" s="48">
        <v>116</v>
      </c>
      <c r="G370" s="49">
        <v>0.0876132930513595</v>
      </c>
      <c r="H370" s="50">
        <v>0.55948275862069</v>
      </c>
      <c r="I370" s="50">
        <v>49.0181268882175</v>
      </c>
      <c r="J370" s="48">
        <v>1</v>
      </c>
      <c r="K370" s="45">
        <v>0</v>
      </c>
      <c r="L370" s="48">
        <v>0</v>
      </c>
      <c r="M370" s="48">
        <v>2</v>
      </c>
      <c r="N370" s="48">
        <v>0</v>
      </c>
      <c r="O370" s="48">
        <v>3</v>
      </c>
      <c r="P370" s="50">
        <v>21.6333333333333</v>
      </c>
      <c r="Q370" s="48">
        <v>2</v>
      </c>
      <c r="R370" s="53">
        <v>32.45</v>
      </c>
      <c r="S370" s="48">
        <v>1</v>
      </c>
      <c r="T370" s="53">
        <v>64.9</v>
      </c>
      <c r="U370" s="54">
        <v>0.0172413793103448</v>
      </c>
    </row>
    <row r="371" customHeight="1" spans="1:21">
      <c r="A371" s="51"/>
      <c r="B371" s="51"/>
      <c r="C371" s="47" t="s">
        <v>93</v>
      </c>
      <c r="D371" s="48">
        <v>112.42</v>
      </c>
      <c r="E371" s="48">
        <v>2988</v>
      </c>
      <c r="F371" s="48">
        <v>226</v>
      </c>
      <c r="G371" s="49">
        <v>0.0756358768406961</v>
      </c>
      <c r="H371" s="50">
        <v>0.497433628318584</v>
      </c>
      <c r="I371" s="50">
        <v>37.623828647925</v>
      </c>
      <c r="J371" s="48">
        <v>2</v>
      </c>
      <c r="K371" s="45">
        <v>2</v>
      </c>
      <c r="L371" s="48">
        <v>1</v>
      </c>
      <c r="M371" s="48">
        <v>1</v>
      </c>
      <c r="N371" s="48">
        <v>1</v>
      </c>
      <c r="O371" s="48">
        <v>7</v>
      </c>
      <c r="P371" s="50">
        <v>16.06</v>
      </c>
      <c r="Q371" s="48">
        <v>4</v>
      </c>
      <c r="R371" s="53">
        <v>28.105</v>
      </c>
      <c r="S371" s="48">
        <v>2</v>
      </c>
      <c r="T371" s="53">
        <v>56.21</v>
      </c>
      <c r="U371" s="54">
        <v>0.0176991150442478</v>
      </c>
    </row>
    <row r="372" customHeight="1" spans="1:21">
      <c r="A372" s="51"/>
      <c r="B372" s="51"/>
      <c r="C372" s="47" t="s">
        <v>110</v>
      </c>
      <c r="D372" s="48">
        <v>3.17</v>
      </c>
      <c r="E372" s="48">
        <v>154</v>
      </c>
      <c r="F372" s="48">
        <v>14</v>
      </c>
      <c r="G372" s="49">
        <v>0.0909090909090909</v>
      </c>
      <c r="H372" s="50">
        <v>0.226428571428571</v>
      </c>
      <c r="I372" s="50">
        <v>20.5844155844156</v>
      </c>
      <c r="J372" s="48">
        <v>0</v>
      </c>
      <c r="K372" s="45">
        <v>0</v>
      </c>
      <c r="L372" s="48">
        <v>0</v>
      </c>
      <c r="M372" s="48">
        <v>0</v>
      </c>
      <c r="N372" s="48">
        <v>0</v>
      </c>
      <c r="O372" s="48">
        <v>0</v>
      </c>
      <c r="P372" s="50" t="e">
        <v>#DIV/0!</v>
      </c>
      <c r="Q372" s="48">
        <v>0</v>
      </c>
      <c r="R372" s="53" t="e">
        <v>#DIV/0!</v>
      </c>
      <c r="S372" s="48">
        <v>0</v>
      </c>
      <c r="T372" s="53" t="e">
        <v>#DIV/0!</v>
      </c>
      <c r="U372" s="54">
        <v>0</v>
      </c>
    </row>
    <row r="373" customHeight="1" spans="1:21">
      <c r="A373" s="51"/>
      <c r="B373" s="51"/>
      <c r="C373" s="47" t="s">
        <v>83</v>
      </c>
      <c r="D373" s="48">
        <v>97.93</v>
      </c>
      <c r="E373" s="48">
        <v>5748</v>
      </c>
      <c r="F373" s="48">
        <v>338</v>
      </c>
      <c r="G373" s="49">
        <v>0.0588030619345859</v>
      </c>
      <c r="H373" s="50">
        <v>0.289733727810651</v>
      </c>
      <c r="I373" s="50">
        <v>17.0372303409882</v>
      </c>
      <c r="J373" s="48">
        <v>3</v>
      </c>
      <c r="K373" s="45">
        <v>2</v>
      </c>
      <c r="L373" s="48">
        <v>0</v>
      </c>
      <c r="M373" s="48">
        <v>1</v>
      </c>
      <c r="N373" s="48">
        <v>0</v>
      </c>
      <c r="O373" s="48">
        <v>6</v>
      </c>
      <c r="P373" s="50">
        <v>16.3216666666667</v>
      </c>
      <c r="Q373" s="48">
        <v>4</v>
      </c>
      <c r="R373" s="53">
        <v>24.4825</v>
      </c>
      <c r="S373" s="48">
        <v>2</v>
      </c>
      <c r="T373" s="53">
        <v>48.965</v>
      </c>
      <c r="U373" s="54">
        <v>0.0118343195266272</v>
      </c>
    </row>
    <row r="374" customHeight="1" spans="1:21">
      <c r="A374" s="51"/>
      <c r="B374" s="47" t="s">
        <v>80</v>
      </c>
      <c r="C374" s="51"/>
      <c r="D374" s="48">
        <v>807.93</v>
      </c>
      <c r="E374" s="48">
        <v>28821</v>
      </c>
      <c r="F374" s="48">
        <v>2131</v>
      </c>
      <c r="G374" s="49">
        <v>0.0739391415981403</v>
      </c>
      <c r="H374" s="50">
        <v>0.379131862975129</v>
      </c>
      <c r="I374" s="50">
        <v>28.0326845008848</v>
      </c>
      <c r="J374" s="48">
        <v>14</v>
      </c>
      <c r="K374" s="45">
        <v>15</v>
      </c>
      <c r="L374" s="48">
        <v>4</v>
      </c>
      <c r="M374" s="48">
        <v>14</v>
      </c>
      <c r="N374" s="48">
        <v>3</v>
      </c>
      <c r="O374" s="48">
        <v>50</v>
      </c>
      <c r="P374" s="50">
        <v>16.1586</v>
      </c>
      <c r="Q374" s="48">
        <v>42</v>
      </c>
      <c r="R374" s="53">
        <v>19.2364285714286</v>
      </c>
      <c r="S374" s="48">
        <v>16</v>
      </c>
      <c r="T374" s="53">
        <v>50.495625</v>
      </c>
      <c r="U374" s="54">
        <v>0.0197090567808541</v>
      </c>
    </row>
    <row r="375" customHeight="1" spans="1:21">
      <c r="A375" s="47" t="s">
        <v>120</v>
      </c>
      <c r="B375" s="51"/>
      <c r="C375" s="51"/>
      <c r="D375" s="48">
        <v>807.93</v>
      </c>
      <c r="E375" s="48">
        <v>28821</v>
      </c>
      <c r="F375" s="48">
        <v>2131</v>
      </c>
      <c r="G375" s="49">
        <v>0.0739391415981403</v>
      </c>
      <c r="H375" s="50">
        <v>0.379131862975129</v>
      </c>
      <c r="I375" s="50">
        <v>28.0326845008848</v>
      </c>
      <c r="J375" s="48">
        <v>14</v>
      </c>
      <c r="K375" s="45">
        <v>15</v>
      </c>
      <c r="L375" s="48">
        <v>4</v>
      </c>
      <c r="M375" s="48">
        <v>14</v>
      </c>
      <c r="N375" s="48">
        <v>3</v>
      </c>
      <c r="O375" s="48">
        <v>50</v>
      </c>
      <c r="P375" s="50">
        <v>16.1586</v>
      </c>
      <c r="Q375" s="48">
        <v>42</v>
      </c>
      <c r="R375" s="53">
        <v>19.2364285714286</v>
      </c>
      <c r="S375" s="48">
        <v>16</v>
      </c>
      <c r="T375" s="53">
        <v>50.495625</v>
      </c>
      <c r="U375" s="54">
        <v>0.0197090567808541</v>
      </c>
    </row>
    <row r="376" customHeight="1" spans="1:21">
      <c r="A376" s="47" t="s">
        <v>43</v>
      </c>
      <c r="B376" s="47" t="s">
        <v>74</v>
      </c>
      <c r="C376" s="47" t="s">
        <v>85</v>
      </c>
      <c r="D376" s="48">
        <v>130.47</v>
      </c>
      <c r="E376" s="48">
        <v>2577</v>
      </c>
      <c r="F376" s="48">
        <v>116</v>
      </c>
      <c r="G376" s="49">
        <v>0.0450135816841288</v>
      </c>
      <c r="H376" s="50">
        <v>1.12474137931034</v>
      </c>
      <c r="I376" s="50">
        <v>50.6286379511059</v>
      </c>
      <c r="J376" s="48">
        <v>0</v>
      </c>
      <c r="K376" s="45">
        <v>1</v>
      </c>
      <c r="L376" s="48">
        <v>0</v>
      </c>
      <c r="M376" s="48">
        <v>0</v>
      </c>
      <c r="N376" s="48">
        <v>0</v>
      </c>
      <c r="O376" s="48">
        <v>1</v>
      </c>
      <c r="P376" s="50">
        <v>130.47</v>
      </c>
      <c r="Q376" s="48">
        <v>5</v>
      </c>
      <c r="R376" s="53">
        <v>26.094</v>
      </c>
      <c r="S376" s="48">
        <v>2</v>
      </c>
      <c r="T376" s="53">
        <v>65.235</v>
      </c>
      <c r="U376" s="54">
        <v>0.0431034482758621</v>
      </c>
    </row>
    <row r="377" customHeight="1" spans="1:21">
      <c r="A377" s="51"/>
      <c r="B377" s="51"/>
      <c r="C377" s="47" t="s">
        <v>86</v>
      </c>
      <c r="D377" s="48">
        <v>51.22</v>
      </c>
      <c r="E377" s="48">
        <v>2137</v>
      </c>
      <c r="F377" s="48">
        <v>180</v>
      </c>
      <c r="G377" s="49">
        <v>0.084230229293402</v>
      </c>
      <c r="H377" s="50">
        <v>0.284555555555556</v>
      </c>
      <c r="I377" s="50">
        <v>23.9681796911558</v>
      </c>
      <c r="J377" s="48">
        <v>1</v>
      </c>
      <c r="K377" s="45">
        <v>0</v>
      </c>
      <c r="L377" s="48">
        <v>1</v>
      </c>
      <c r="M377" s="48">
        <v>1</v>
      </c>
      <c r="N377" s="48">
        <v>0</v>
      </c>
      <c r="O377" s="48">
        <v>3</v>
      </c>
      <c r="P377" s="50">
        <v>17.0733333333333</v>
      </c>
      <c r="Q377" s="48">
        <v>3</v>
      </c>
      <c r="R377" s="53">
        <v>17.0733333333333</v>
      </c>
      <c r="S377" s="48">
        <v>2</v>
      </c>
      <c r="T377" s="53">
        <v>25.61</v>
      </c>
      <c r="U377" s="54">
        <v>0.0166666666666667</v>
      </c>
    </row>
    <row r="378" customHeight="1" spans="1:21">
      <c r="A378" s="51"/>
      <c r="B378" s="51"/>
      <c r="C378" s="47" t="s">
        <v>87</v>
      </c>
      <c r="D378" s="48">
        <v>111.23</v>
      </c>
      <c r="E378" s="48">
        <v>4641</v>
      </c>
      <c r="F378" s="48">
        <v>364</v>
      </c>
      <c r="G378" s="49">
        <v>0.0784313725490196</v>
      </c>
      <c r="H378" s="50">
        <v>0.305576923076923</v>
      </c>
      <c r="I378" s="50">
        <v>23.9668174962293</v>
      </c>
      <c r="J378" s="48">
        <v>-1</v>
      </c>
      <c r="K378" s="45">
        <v>2</v>
      </c>
      <c r="L378" s="48">
        <v>0</v>
      </c>
      <c r="M378" s="48">
        <v>2</v>
      </c>
      <c r="N378" s="48">
        <v>0</v>
      </c>
      <c r="O378" s="48">
        <v>3</v>
      </c>
      <c r="P378" s="50">
        <v>37.0766666666667</v>
      </c>
      <c r="Q378" s="48">
        <v>9</v>
      </c>
      <c r="R378" s="53">
        <v>12.3588888888889</v>
      </c>
      <c r="S378" s="48">
        <v>3</v>
      </c>
      <c r="T378" s="53">
        <v>37.0766666666667</v>
      </c>
      <c r="U378" s="54">
        <v>0.0247252747252747</v>
      </c>
    </row>
    <row r="379" customHeight="1" spans="1:21">
      <c r="A379" s="51"/>
      <c r="B379" s="51"/>
      <c r="C379" s="47" t="s">
        <v>114</v>
      </c>
      <c r="D379" s="48">
        <v>17.3</v>
      </c>
      <c r="E379" s="48">
        <v>658</v>
      </c>
      <c r="F379" s="48">
        <v>68</v>
      </c>
      <c r="G379" s="49">
        <v>0.103343465045593</v>
      </c>
      <c r="H379" s="50">
        <v>0.254411764705882</v>
      </c>
      <c r="I379" s="50">
        <v>26.2917933130699</v>
      </c>
      <c r="J379" s="48">
        <v>1</v>
      </c>
      <c r="K379" s="45">
        <v>0</v>
      </c>
      <c r="L379" s="48">
        <v>0</v>
      </c>
      <c r="M379" s="48">
        <v>0</v>
      </c>
      <c r="N379" s="48">
        <v>0</v>
      </c>
      <c r="O379" s="48">
        <v>1</v>
      </c>
      <c r="P379" s="50">
        <v>17.3</v>
      </c>
      <c r="Q379" s="48">
        <v>4</v>
      </c>
      <c r="R379" s="53">
        <v>4.325</v>
      </c>
      <c r="S379" s="48">
        <v>1</v>
      </c>
      <c r="T379" s="53">
        <v>17.3</v>
      </c>
      <c r="U379" s="54">
        <v>0.0588235294117647</v>
      </c>
    </row>
    <row r="380" customHeight="1" spans="1:21">
      <c r="A380" s="51"/>
      <c r="B380" s="51"/>
      <c r="C380" s="47" t="s">
        <v>88</v>
      </c>
      <c r="D380" s="48">
        <v>55.14</v>
      </c>
      <c r="E380" s="48">
        <v>1488</v>
      </c>
      <c r="F380" s="48">
        <v>111</v>
      </c>
      <c r="G380" s="49">
        <v>0.0745967741935484</v>
      </c>
      <c r="H380" s="50">
        <v>0.496756756756757</v>
      </c>
      <c r="I380" s="50">
        <v>37.0564516129032</v>
      </c>
      <c r="J380" s="48">
        <v>1</v>
      </c>
      <c r="K380" s="45">
        <v>0</v>
      </c>
      <c r="L380" s="48">
        <v>0</v>
      </c>
      <c r="M380" s="48">
        <v>3</v>
      </c>
      <c r="N380" s="48">
        <v>0</v>
      </c>
      <c r="O380" s="48">
        <v>4</v>
      </c>
      <c r="P380" s="50">
        <v>13.785</v>
      </c>
      <c r="Q380" s="48">
        <v>2</v>
      </c>
      <c r="R380" s="53">
        <v>27.57</v>
      </c>
      <c r="S380" s="48">
        <v>1</v>
      </c>
      <c r="T380" s="53">
        <v>55.14</v>
      </c>
      <c r="U380" s="54">
        <v>0.018018018018018</v>
      </c>
    </row>
    <row r="381" customHeight="1" spans="1:21">
      <c r="A381" s="51"/>
      <c r="B381" s="51"/>
      <c r="C381" s="47" t="s">
        <v>82</v>
      </c>
      <c r="D381" s="48">
        <v>25.66</v>
      </c>
      <c r="E381" s="48">
        <v>932</v>
      </c>
      <c r="F381" s="48">
        <v>76</v>
      </c>
      <c r="G381" s="49">
        <v>0.0815450643776824</v>
      </c>
      <c r="H381" s="50">
        <v>0.337631578947368</v>
      </c>
      <c r="I381" s="50">
        <v>27.5321888412017</v>
      </c>
      <c r="J381" s="48">
        <v>0</v>
      </c>
      <c r="K381" s="45">
        <v>0</v>
      </c>
      <c r="L381" s="48">
        <v>0</v>
      </c>
      <c r="M381" s="48">
        <v>2</v>
      </c>
      <c r="N381" s="48">
        <v>1</v>
      </c>
      <c r="O381" s="48">
        <v>3</v>
      </c>
      <c r="P381" s="50">
        <v>8.55333333333333</v>
      </c>
      <c r="Q381" s="48">
        <v>0</v>
      </c>
      <c r="R381" s="53" t="e">
        <v>#DIV/0!</v>
      </c>
      <c r="S381" s="48">
        <v>0</v>
      </c>
      <c r="T381" s="53" t="e">
        <v>#DIV/0!</v>
      </c>
      <c r="U381" s="54">
        <v>0</v>
      </c>
    </row>
    <row r="382" customHeight="1" spans="1:21">
      <c r="A382" s="51"/>
      <c r="B382" s="51"/>
      <c r="C382" s="47" t="s">
        <v>89</v>
      </c>
      <c r="D382" s="48">
        <v>28.98</v>
      </c>
      <c r="E382" s="48">
        <v>1117</v>
      </c>
      <c r="F382" s="48">
        <v>85</v>
      </c>
      <c r="G382" s="49">
        <v>0.0760966875559535</v>
      </c>
      <c r="H382" s="50">
        <v>0.340941176470588</v>
      </c>
      <c r="I382" s="50">
        <v>25.9444941808415</v>
      </c>
      <c r="J382" s="48">
        <v>2</v>
      </c>
      <c r="K382" s="45">
        <v>0</v>
      </c>
      <c r="L382" s="48">
        <v>0</v>
      </c>
      <c r="M382" s="48">
        <v>0</v>
      </c>
      <c r="N382" s="48">
        <v>0</v>
      </c>
      <c r="O382" s="48">
        <v>2</v>
      </c>
      <c r="P382" s="50">
        <v>14.49</v>
      </c>
      <c r="Q382" s="48">
        <v>1</v>
      </c>
      <c r="R382" s="53">
        <v>28.98</v>
      </c>
      <c r="S382" s="48">
        <v>1</v>
      </c>
      <c r="T382" s="53">
        <v>28.98</v>
      </c>
      <c r="U382" s="54">
        <v>0.0117647058823529</v>
      </c>
    </row>
    <row r="383" customHeight="1" spans="1:21">
      <c r="A383" s="51"/>
      <c r="B383" s="51"/>
      <c r="C383" s="47" t="s">
        <v>90</v>
      </c>
      <c r="D383" s="48">
        <v>7.22</v>
      </c>
      <c r="E383" s="48">
        <v>315</v>
      </c>
      <c r="F383" s="48">
        <v>34</v>
      </c>
      <c r="G383" s="49">
        <v>0.107936507936508</v>
      </c>
      <c r="H383" s="50">
        <v>0.212352941176471</v>
      </c>
      <c r="I383" s="50">
        <v>22.9206349206349</v>
      </c>
      <c r="J383" s="48">
        <v>0</v>
      </c>
      <c r="K383" s="45">
        <v>0</v>
      </c>
      <c r="L383" s="48">
        <v>0</v>
      </c>
      <c r="M383" s="48">
        <v>0</v>
      </c>
      <c r="N383" s="48">
        <v>0</v>
      </c>
      <c r="O383" s="48">
        <v>0</v>
      </c>
      <c r="P383" s="50" t="e">
        <v>#DIV/0!</v>
      </c>
      <c r="Q383" s="48">
        <v>0</v>
      </c>
      <c r="R383" s="53" t="e">
        <v>#DIV/0!</v>
      </c>
      <c r="S383" s="48">
        <v>0</v>
      </c>
      <c r="T383" s="53" t="e">
        <v>#DIV/0!</v>
      </c>
      <c r="U383" s="54">
        <v>0</v>
      </c>
    </row>
    <row r="384" customHeight="1" spans="1:21">
      <c r="A384" s="51"/>
      <c r="B384" s="51"/>
      <c r="C384" s="47" t="s">
        <v>91</v>
      </c>
      <c r="D384" s="48">
        <v>14.86</v>
      </c>
      <c r="E384" s="48">
        <v>350</v>
      </c>
      <c r="F384" s="48">
        <v>42</v>
      </c>
      <c r="G384" s="49">
        <v>0.12</v>
      </c>
      <c r="H384" s="50">
        <v>0.353809523809524</v>
      </c>
      <c r="I384" s="50">
        <v>42.4571428571429</v>
      </c>
      <c r="J384" s="48">
        <v>1</v>
      </c>
      <c r="K384" s="45">
        <v>0</v>
      </c>
      <c r="L384" s="48">
        <v>0</v>
      </c>
      <c r="M384" s="48">
        <v>0</v>
      </c>
      <c r="N384" s="48">
        <v>0</v>
      </c>
      <c r="O384" s="48">
        <v>1</v>
      </c>
      <c r="P384" s="50">
        <v>14.86</v>
      </c>
      <c r="Q384" s="48">
        <v>0</v>
      </c>
      <c r="R384" s="53" t="e">
        <v>#DIV/0!</v>
      </c>
      <c r="S384" s="48">
        <v>0</v>
      </c>
      <c r="T384" s="53" t="e">
        <v>#DIV/0!</v>
      </c>
      <c r="U384" s="54">
        <v>0</v>
      </c>
    </row>
    <row r="385" customHeight="1" spans="1:21">
      <c r="A385" s="51"/>
      <c r="B385" s="51"/>
      <c r="C385" s="47" t="s">
        <v>75</v>
      </c>
      <c r="D385" s="48">
        <v>106.72</v>
      </c>
      <c r="E385" s="48">
        <v>4170</v>
      </c>
      <c r="F385" s="48">
        <v>288</v>
      </c>
      <c r="G385" s="49">
        <v>0.0690647482014389</v>
      </c>
      <c r="H385" s="50">
        <v>0.370555555555556</v>
      </c>
      <c r="I385" s="50">
        <v>25.5923261390887</v>
      </c>
      <c r="J385" s="48">
        <v>2</v>
      </c>
      <c r="K385" s="45">
        <v>2</v>
      </c>
      <c r="L385" s="48">
        <v>0</v>
      </c>
      <c r="M385" s="48">
        <v>2</v>
      </c>
      <c r="N385" s="48">
        <v>0</v>
      </c>
      <c r="O385" s="48">
        <v>6</v>
      </c>
      <c r="P385" s="50">
        <v>17.7866666666667</v>
      </c>
      <c r="Q385" s="48">
        <v>3</v>
      </c>
      <c r="R385" s="53">
        <v>35.5733333333333</v>
      </c>
      <c r="S385" s="48">
        <v>0</v>
      </c>
      <c r="T385" s="53" t="e">
        <v>#DIV/0!</v>
      </c>
      <c r="U385" s="54">
        <v>0.0104166666666667</v>
      </c>
    </row>
    <row r="386" customHeight="1" spans="1:21">
      <c r="A386" s="51"/>
      <c r="B386" s="51"/>
      <c r="C386" s="47" t="s">
        <v>92</v>
      </c>
      <c r="D386" s="48">
        <v>51.57</v>
      </c>
      <c r="E386" s="48">
        <v>1085</v>
      </c>
      <c r="F386" s="48">
        <v>87</v>
      </c>
      <c r="G386" s="49">
        <v>0.080184331797235</v>
      </c>
      <c r="H386" s="50">
        <v>0.592758620689655</v>
      </c>
      <c r="I386" s="50">
        <v>47.5299539170507</v>
      </c>
      <c r="J386" s="48">
        <v>1</v>
      </c>
      <c r="K386" s="45">
        <v>0</v>
      </c>
      <c r="L386" s="48">
        <v>0</v>
      </c>
      <c r="M386" s="48">
        <v>0</v>
      </c>
      <c r="N386" s="48">
        <v>0</v>
      </c>
      <c r="O386" s="48">
        <v>1</v>
      </c>
      <c r="P386" s="50">
        <v>51.57</v>
      </c>
      <c r="Q386" s="48">
        <v>0</v>
      </c>
      <c r="R386" s="53" t="e">
        <v>#DIV/0!</v>
      </c>
      <c r="S386" s="48">
        <v>0</v>
      </c>
      <c r="T386" s="53" t="e">
        <v>#DIV/0!</v>
      </c>
      <c r="U386" s="54">
        <v>0</v>
      </c>
    </row>
    <row r="387" customHeight="1" spans="1:21">
      <c r="A387" s="51"/>
      <c r="B387" s="51"/>
      <c r="C387" s="47" t="s">
        <v>93</v>
      </c>
      <c r="D387" s="48">
        <v>107.25</v>
      </c>
      <c r="E387" s="48">
        <v>2661</v>
      </c>
      <c r="F387" s="48">
        <v>216</v>
      </c>
      <c r="G387" s="49">
        <v>0.0811724915445321</v>
      </c>
      <c r="H387" s="50">
        <v>0.496527777777778</v>
      </c>
      <c r="I387" s="50">
        <v>40.304396843292</v>
      </c>
      <c r="J387" s="48">
        <v>2</v>
      </c>
      <c r="K387" s="45">
        <v>1</v>
      </c>
      <c r="L387" s="48">
        <v>0</v>
      </c>
      <c r="M387" s="48">
        <v>3</v>
      </c>
      <c r="N387" s="48">
        <v>1</v>
      </c>
      <c r="O387" s="48">
        <v>7</v>
      </c>
      <c r="P387" s="50">
        <v>15.3214285714286</v>
      </c>
      <c r="Q387" s="48">
        <v>5</v>
      </c>
      <c r="R387" s="53">
        <v>21.45</v>
      </c>
      <c r="S387" s="48">
        <v>4</v>
      </c>
      <c r="T387" s="53">
        <v>26.8125</v>
      </c>
      <c r="U387" s="54">
        <v>0.0231481481481481</v>
      </c>
    </row>
    <row r="388" customHeight="1" spans="1:21">
      <c r="A388" s="51"/>
      <c r="B388" s="51"/>
      <c r="C388" s="47" t="s">
        <v>110</v>
      </c>
      <c r="D388" s="48">
        <v>7.68</v>
      </c>
      <c r="E388" s="48">
        <v>312</v>
      </c>
      <c r="F388" s="48">
        <v>26</v>
      </c>
      <c r="G388" s="49">
        <v>0.0833333333333333</v>
      </c>
      <c r="H388" s="50">
        <v>0.295384615384615</v>
      </c>
      <c r="I388" s="50">
        <v>24.6153846153846</v>
      </c>
      <c r="J388" s="48">
        <v>0</v>
      </c>
      <c r="K388" s="45">
        <v>0</v>
      </c>
      <c r="L388" s="48">
        <v>0</v>
      </c>
      <c r="M388" s="48">
        <v>0</v>
      </c>
      <c r="N388" s="48">
        <v>0</v>
      </c>
      <c r="O388" s="48">
        <v>0</v>
      </c>
      <c r="P388" s="50" t="e">
        <v>#DIV/0!</v>
      </c>
      <c r="Q388" s="48">
        <v>0</v>
      </c>
      <c r="R388" s="53" t="e">
        <v>#DIV/0!</v>
      </c>
      <c r="S388" s="48">
        <v>0</v>
      </c>
      <c r="T388" s="53" t="e">
        <v>#DIV/0!</v>
      </c>
      <c r="U388" s="54">
        <v>0</v>
      </c>
    </row>
    <row r="389" customHeight="1" spans="1:21">
      <c r="A389" s="51"/>
      <c r="B389" s="51"/>
      <c r="C389" s="47" t="s">
        <v>83</v>
      </c>
      <c r="D389" s="48">
        <v>94.45</v>
      </c>
      <c r="E389" s="48">
        <v>5706</v>
      </c>
      <c r="F389" s="48">
        <v>332</v>
      </c>
      <c r="G389" s="49">
        <v>0.0581843673326323</v>
      </c>
      <c r="H389" s="50">
        <v>0.284487951807229</v>
      </c>
      <c r="I389" s="50">
        <v>16.55275148966</v>
      </c>
      <c r="J389" s="48">
        <v>3</v>
      </c>
      <c r="K389" s="45">
        <v>0</v>
      </c>
      <c r="L389" s="48">
        <v>0</v>
      </c>
      <c r="M389" s="48">
        <v>0</v>
      </c>
      <c r="N389" s="48">
        <v>0</v>
      </c>
      <c r="O389" s="48">
        <v>3</v>
      </c>
      <c r="P389" s="50">
        <v>31.4833333333333</v>
      </c>
      <c r="Q389" s="48">
        <v>1</v>
      </c>
      <c r="R389" s="53">
        <v>94.45</v>
      </c>
      <c r="S389" s="48">
        <v>0</v>
      </c>
      <c r="T389" s="53" t="e">
        <v>#DIV/0!</v>
      </c>
      <c r="U389" s="54">
        <v>0.00301204819277108</v>
      </c>
    </row>
    <row r="390" customHeight="1" spans="1:21">
      <c r="A390" s="51"/>
      <c r="B390" s="47" t="s">
        <v>80</v>
      </c>
      <c r="C390" s="51"/>
      <c r="D390" s="48">
        <v>809.75</v>
      </c>
      <c r="E390" s="48">
        <v>28149</v>
      </c>
      <c r="F390" s="48">
        <v>2025</v>
      </c>
      <c r="G390" s="49">
        <v>0.0719386123840989</v>
      </c>
      <c r="H390" s="50">
        <v>0.399876543209877</v>
      </c>
      <c r="I390" s="50">
        <v>28.7665636434687</v>
      </c>
      <c r="J390" s="48">
        <v>13</v>
      </c>
      <c r="K390" s="45">
        <v>6</v>
      </c>
      <c r="L390" s="48">
        <v>1</v>
      </c>
      <c r="M390" s="48">
        <v>13</v>
      </c>
      <c r="N390" s="48">
        <v>2</v>
      </c>
      <c r="O390" s="48">
        <v>35</v>
      </c>
      <c r="P390" s="50">
        <v>23.1357142857143</v>
      </c>
      <c r="Q390" s="48">
        <v>33</v>
      </c>
      <c r="R390" s="53">
        <v>24.5378787878788</v>
      </c>
      <c r="S390" s="48">
        <v>14</v>
      </c>
      <c r="T390" s="53">
        <v>57.8392857142857</v>
      </c>
      <c r="U390" s="54">
        <v>0.0162962962962963</v>
      </c>
    </row>
    <row r="391" customHeight="1" spans="1:21">
      <c r="A391" s="47" t="s">
        <v>121</v>
      </c>
      <c r="B391" s="51"/>
      <c r="C391" s="51"/>
      <c r="D391" s="48">
        <v>809.75</v>
      </c>
      <c r="E391" s="48">
        <v>28149</v>
      </c>
      <c r="F391" s="48">
        <v>2025</v>
      </c>
      <c r="G391" s="49">
        <v>0.0719386123840989</v>
      </c>
      <c r="H391" s="50">
        <v>0.399876543209877</v>
      </c>
      <c r="I391" s="50">
        <v>28.7665636434687</v>
      </c>
      <c r="J391" s="48">
        <v>13</v>
      </c>
      <c r="K391" s="45">
        <v>6</v>
      </c>
      <c r="L391" s="48">
        <v>1</v>
      </c>
      <c r="M391" s="48">
        <v>13</v>
      </c>
      <c r="N391" s="48">
        <v>2</v>
      </c>
      <c r="O391" s="48">
        <v>35</v>
      </c>
      <c r="P391" s="50">
        <v>23.1357142857143</v>
      </c>
      <c r="Q391" s="48">
        <v>33</v>
      </c>
      <c r="R391" s="53">
        <v>24.5378787878788</v>
      </c>
      <c r="S391" s="48">
        <v>14</v>
      </c>
      <c r="T391" s="53">
        <v>57.8392857142857</v>
      </c>
      <c r="U391" s="54">
        <v>0.0162962962962963</v>
      </c>
    </row>
    <row r="392" customHeight="1" spans="1:21">
      <c r="A392" s="47" t="s">
        <v>42</v>
      </c>
      <c r="B392" s="47" t="s">
        <v>74</v>
      </c>
      <c r="C392" s="47" t="s">
        <v>85</v>
      </c>
      <c r="D392" s="48">
        <v>126.44</v>
      </c>
      <c r="E392" s="48">
        <v>2845</v>
      </c>
      <c r="F392" s="48">
        <v>126</v>
      </c>
      <c r="G392" s="49">
        <v>0.0442882249560633</v>
      </c>
      <c r="H392" s="50">
        <v>1.00349206349206</v>
      </c>
      <c r="I392" s="50">
        <v>44.4428822495606</v>
      </c>
      <c r="J392" s="48">
        <v>0</v>
      </c>
      <c r="K392" s="45">
        <v>1</v>
      </c>
      <c r="L392" s="48">
        <v>0</v>
      </c>
      <c r="M392" s="48">
        <v>2</v>
      </c>
      <c r="N392" s="48">
        <v>0</v>
      </c>
      <c r="O392" s="48">
        <v>3</v>
      </c>
      <c r="P392" s="50">
        <v>42.1466666666667</v>
      </c>
      <c r="Q392" s="48">
        <v>4</v>
      </c>
      <c r="R392" s="53">
        <v>31.61</v>
      </c>
      <c r="S392" s="48">
        <v>1</v>
      </c>
      <c r="T392" s="53">
        <v>126.44</v>
      </c>
      <c r="U392" s="54">
        <v>0.0317460317460317</v>
      </c>
    </row>
    <row r="393" customHeight="1" spans="1:21">
      <c r="A393" s="51"/>
      <c r="B393" s="51"/>
      <c r="C393" s="47" t="s">
        <v>86</v>
      </c>
      <c r="D393" s="48">
        <v>60.97</v>
      </c>
      <c r="E393" s="48">
        <v>2651</v>
      </c>
      <c r="F393" s="48">
        <v>212</v>
      </c>
      <c r="G393" s="49">
        <v>0.0799698227084119</v>
      </c>
      <c r="H393" s="50">
        <v>0.287594339622642</v>
      </c>
      <c r="I393" s="50">
        <v>22.9988683515654</v>
      </c>
      <c r="J393" s="48">
        <v>4</v>
      </c>
      <c r="K393" s="45">
        <v>1</v>
      </c>
      <c r="L393" s="48">
        <v>0</v>
      </c>
      <c r="M393" s="48">
        <v>0</v>
      </c>
      <c r="N393" s="48">
        <v>0</v>
      </c>
      <c r="O393" s="48">
        <v>5</v>
      </c>
      <c r="P393" s="50">
        <v>12.194</v>
      </c>
      <c r="Q393" s="48">
        <v>1</v>
      </c>
      <c r="R393" s="53">
        <v>60.97</v>
      </c>
      <c r="S393" s="48">
        <v>1</v>
      </c>
      <c r="T393" s="53">
        <v>60.97</v>
      </c>
      <c r="U393" s="54">
        <v>0.00471698113207547</v>
      </c>
    </row>
    <row r="394" customHeight="1" spans="1:21">
      <c r="A394" s="51"/>
      <c r="B394" s="51"/>
      <c r="C394" s="47" t="s">
        <v>87</v>
      </c>
      <c r="D394" s="48">
        <v>106.23</v>
      </c>
      <c r="E394" s="48">
        <v>4801</v>
      </c>
      <c r="F394" s="48">
        <v>393</v>
      </c>
      <c r="G394" s="49">
        <v>0.0818579462611956</v>
      </c>
      <c r="H394" s="50">
        <v>0.27030534351145</v>
      </c>
      <c r="I394" s="50">
        <v>22.1266402832743</v>
      </c>
      <c r="J394" s="48">
        <v>2</v>
      </c>
      <c r="K394" s="45">
        <v>2</v>
      </c>
      <c r="L394" s="48">
        <v>1</v>
      </c>
      <c r="M394" s="48">
        <v>2</v>
      </c>
      <c r="N394" s="48">
        <v>0</v>
      </c>
      <c r="O394" s="48">
        <v>7</v>
      </c>
      <c r="P394" s="50">
        <v>15.1757142857143</v>
      </c>
      <c r="Q394" s="48">
        <v>5</v>
      </c>
      <c r="R394" s="53">
        <v>21.246</v>
      </c>
      <c r="S394" s="48">
        <v>4</v>
      </c>
      <c r="T394" s="53">
        <v>26.5575</v>
      </c>
      <c r="U394" s="54">
        <v>0.0127226463104326</v>
      </c>
    </row>
    <row r="395" customHeight="1" spans="1:21">
      <c r="A395" s="51"/>
      <c r="B395" s="51"/>
      <c r="C395" s="47" t="s">
        <v>114</v>
      </c>
      <c r="D395" s="48">
        <v>14.84</v>
      </c>
      <c r="E395" s="48">
        <v>722</v>
      </c>
      <c r="F395" s="48">
        <v>65</v>
      </c>
      <c r="G395" s="49">
        <v>0.0900277008310249</v>
      </c>
      <c r="H395" s="50">
        <v>0.228307692307692</v>
      </c>
      <c r="I395" s="50">
        <v>20.5540166204986</v>
      </c>
      <c r="J395" s="48">
        <v>0</v>
      </c>
      <c r="K395" s="45">
        <v>0</v>
      </c>
      <c r="L395" s="48">
        <v>0</v>
      </c>
      <c r="M395" s="48">
        <v>0</v>
      </c>
      <c r="N395" s="48">
        <v>0</v>
      </c>
      <c r="O395" s="48">
        <v>0</v>
      </c>
      <c r="P395" s="50" t="e">
        <v>#DIV/0!</v>
      </c>
      <c r="Q395" s="48">
        <v>0</v>
      </c>
      <c r="R395" s="53" t="e">
        <v>#DIV/0!</v>
      </c>
      <c r="S395" s="48">
        <v>0</v>
      </c>
      <c r="T395" s="53" t="e">
        <v>#DIV/0!</v>
      </c>
      <c r="U395" s="54">
        <v>0</v>
      </c>
    </row>
    <row r="396" customHeight="1" spans="1:21">
      <c r="A396" s="51"/>
      <c r="B396" s="51"/>
      <c r="C396" s="47" t="s">
        <v>88</v>
      </c>
      <c r="D396" s="48">
        <v>69.46</v>
      </c>
      <c r="E396" s="48">
        <v>2137</v>
      </c>
      <c r="F396" s="48">
        <v>149</v>
      </c>
      <c r="G396" s="49">
        <v>0.069723912026205</v>
      </c>
      <c r="H396" s="50">
        <v>0.466174496644295</v>
      </c>
      <c r="I396" s="50">
        <v>32.5035095928872</v>
      </c>
      <c r="J396" s="48">
        <v>0</v>
      </c>
      <c r="K396" s="45">
        <v>0</v>
      </c>
      <c r="L396" s="48">
        <v>0</v>
      </c>
      <c r="M396" s="48">
        <v>3</v>
      </c>
      <c r="N396" s="48">
        <v>0</v>
      </c>
      <c r="O396" s="48">
        <v>3</v>
      </c>
      <c r="P396" s="50">
        <v>23.1533333333333</v>
      </c>
      <c r="Q396" s="48">
        <v>2</v>
      </c>
      <c r="R396" s="53">
        <v>34.73</v>
      </c>
      <c r="S396" s="48">
        <v>2</v>
      </c>
      <c r="T396" s="53">
        <v>34.73</v>
      </c>
      <c r="U396" s="54">
        <v>0.0134228187919463</v>
      </c>
    </row>
    <row r="397" customHeight="1" spans="1:21">
      <c r="A397" s="51"/>
      <c r="B397" s="51"/>
      <c r="C397" s="47" t="s">
        <v>82</v>
      </c>
      <c r="D397" s="48">
        <v>23.05</v>
      </c>
      <c r="E397" s="48">
        <v>804</v>
      </c>
      <c r="F397" s="48">
        <v>63</v>
      </c>
      <c r="G397" s="49">
        <v>0.0783582089552239</v>
      </c>
      <c r="H397" s="50">
        <v>0.365873015873016</v>
      </c>
      <c r="I397" s="50">
        <v>28.6691542288557</v>
      </c>
      <c r="J397" s="48">
        <v>2</v>
      </c>
      <c r="K397" s="45">
        <v>0</v>
      </c>
      <c r="L397" s="48">
        <v>0</v>
      </c>
      <c r="M397" s="48">
        <v>2</v>
      </c>
      <c r="N397" s="48">
        <v>1</v>
      </c>
      <c r="O397" s="48">
        <v>5</v>
      </c>
      <c r="P397" s="50">
        <v>4.61</v>
      </c>
      <c r="Q397" s="48">
        <v>0</v>
      </c>
      <c r="R397" s="53" t="e">
        <v>#DIV/0!</v>
      </c>
      <c r="S397" s="48">
        <v>0</v>
      </c>
      <c r="T397" s="53" t="e">
        <v>#DIV/0!</v>
      </c>
      <c r="U397" s="54">
        <v>0</v>
      </c>
    </row>
    <row r="398" customHeight="1" spans="1:21">
      <c r="A398" s="51"/>
      <c r="B398" s="51"/>
      <c r="C398" s="47" t="s">
        <v>89</v>
      </c>
      <c r="D398" s="48">
        <v>22.6</v>
      </c>
      <c r="E398" s="48">
        <v>1477</v>
      </c>
      <c r="F398" s="48">
        <v>86</v>
      </c>
      <c r="G398" s="49">
        <v>0.0582261340555179</v>
      </c>
      <c r="H398" s="50">
        <v>0.262790697674419</v>
      </c>
      <c r="I398" s="50">
        <v>15.3012863913338</v>
      </c>
      <c r="J398" s="48">
        <v>1</v>
      </c>
      <c r="K398" s="45">
        <v>1</v>
      </c>
      <c r="L398" s="48">
        <v>0</v>
      </c>
      <c r="M398" s="48">
        <v>0</v>
      </c>
      <c r="N398" s="48">
        <v>0</v>
      </c>
      <c r="O398" s="48">
        <v>2</v>
      </c>
      <c r="P398" s="50">
        <v>11.3</v>
      </c>
      <c r="Q398" s="48">
        <v>0</v>
      </c>
      <c r="R398" s="53" t="e">
        <v>#DIV/0!</v>
      </c>
      <c r="S398" s="48">
        <v>0</v>
      </c>
      <c r="T398" s="53" t="e">
        <v>#DIV/0!</v>
      </c>
      <c r="U398" s="54">
        <v>0</v>
      </c>
    </row>
    <row r="399" customHeight="1" spans="1:21">
      <c r="A399" s="51"/>
      <c r="B399" s="51"/>
      <c r="C399" s="47" t="s">
        <v>90</v>
      </c>
      <c r="D399" s="48">
        <v>2.57</v>
      </c>
      <c r="E399" s="48">
        <v>228</v>
      </c>
      <c r="F399" s="48">
        <v>14</v>
      </c>
      <c r="G399" s="49">
        <v>0.0614035087719298</v>
      </c>
      <c r="H399" s="50">
        <v>0.183571428571429</v>
      </c>
      <c r="I399" s="50">
        <v>11.2719298245614</v>
      </c>
      <c r="J399" s="48">
        <v>0</v>
      </c>
      <c r="K399" s="45">
        <v>0</v>
      </c>
      <c r="L399" s="48">
        <v>0</v>
      </c>
      <c r="M399" s="48">
        <v>0</v>
      </c>
      <c r="N399" s="48">
        <v>0</v>
      </c>
      <c r="O399" s="48">
        <v>0</v>
      </c>
      <c r="P399" s="50" t="e">
        <v>#DIV/0!</v>
      </c>
      <c r="Q399" s="48">
        <v>0</v>
      </c>
      <c r="R399" s="53" t="e">
        <v>#DIV/0!</v>
      </c>
      <c r="S399" s="48">
        <v>0</v>
      </c>
      <c r="T399" s="53" t="e">
        <v>#DIV/0!</v>
      </c>
      <c r="U399" s="54">
        <v>0</v>
      </c>
    </row>
    <row r="400" customHeight="1" spans="1:21">
      <c r="A400" s="51"/>
      <c r="B400" s="51"/>
      <c r="C400" s="47" t="s">
        <v>91</v>
      </c>
      <c r="D400" s="48">
        <v>13.77</v>
      </c>
      <c r="E400" s="48">
        <v>329</v>
      </c>
      <c r="F400" s="48">
        <v>34</v>
      </c>
      <c r="G400" s="49">
        <v>0.103343465045593</v>
      </c>
      <c r="H400" s="50">
        <v>0.405</v>
      </c>
      <c r="I400" s="50">
        <v>41.854103343465</v>
      </c>
      <c r="J400" s="48">
        <v>0</v>
      </c>
      <c r="K400" s="45">
        <v>0</v>
      </c>
      <c r="L400" s="48">
        <v>0</v>
      </c>
      <c r="M400" s="48">
        <v>0</v>
      </c>
      <c r="N400" s="48">
        <v>0</v>
      </c>
      <c r="O400" s="48">
        <v>0</v>
      </c>
      <c r="P400" s="50" t="e">
        <v>#DIV/0!</v>
      </c>
      <c r="Q400" s="48">
        <v>0</v>
      </c>
      <c r="R400" s="53" t="e">
        <v>#DIV/0!</v>
      </c>
      <c r="S400" s="48">
        <v>0</v>
      </c>
      <c r="T400" s="53" t="e">
        <v>#DIV/0!</v>
      </c>
      <c r="U400" s="54">
        <v>0</v>
      </c>
    </row>
    <row r="401" customHeight="1" spans="1:21">
      <c r="A401" s="51"/>
      <c r="B401" s="51"/>
      <c r="C401" s="47" t="s">
        <v>75</v>
      </c>
      <c r="D401" s="48">
        <v>106.85</v>
      </c>
      <c r="E401" s="48">
        <v>3126</v>
      </c>
      <c r="F401" s="48">
        <v>255</v>
      </c>
      <c r="G401" s="49">
        <v>0.081573896353167</v>
      </c>
      <c r="H401" s="50">
        <v>0.419019607843137</v>
      </c>
      <c r="I401" s="50">
        <v>34.1810620601408</v>
      </c>
      <c r="J401" s="48">
        <v>1</v>
      </c>
      <c r="K401" s="45">
        <v>0</v>
      </c>
      <c r="L401" s="48">
        <v>0</v>
      </c>
      <c r="M401" s="48">
        <v>1</v>
      </c>
      <c r="N401" s="48">
        <v>0</v>
      </c>
      <c r="O401" s="48">
        <v>2</v>
      </c>
      <c r="P401" s="50">
        <v>53.425</v>
      </c>
      <c r="Q401" s="48">
        <v>3</v>
      </c>
      <c r="R401" s="53">
        <v>35.6166666666667</v>
      </c>
      <c r="S401" s="48">
        <v>1</v>
      </c>
      <c r="T401" s="53">
        <v>106.85</v>
      </c>
      <c r="U401" s="54">
        <v>0.0117647058823529</v>
      </c>
    </row>
    <row r="402" customHeight="1" spans="1:21">
      <c r="A402" s="51"/>
      <c r="B402" s="51"/>
      <c r="C402" s="47" t="s">
        <v>92</v>
      </c>
      <c r="D402" s="48">
        <v>43.24</v>
      </c>
      <c r="E402" s="48">
        <v>1111</v>
      </c>
      <c r="F402" s="48">
        <v>77</v>
      </c>
      <c r="G402" s="49">
        <v>0.0693069306930693</v>
      </c>
      <c r="H402" s="50">
        <v>0.561558441558442</v>
      </c>
      <c r="I402" s="50">
        <v>38.9198919891989</v>
      </c>
      <c r="J402" s="48">
        <v>0</v>
      </c>
      <c r="K402" s="45">
        <v>1</v>
      </c>
      <c r="L402" s="48">
        <v>0</v>
      </c>
      <c r="M402" s="48">
        <v>0</v>
      </c>
      <c r="N402" s="48">
        <v>0</v>
      </c>
      <c r="O402" s="48">
        <v>1</v>
      </c>
      <c r="P402" s="50">
        <v>43.24</v>
      </c>
      <c r="Q402" s="48">
        <v>0</v>
      </c>
      <c r="R402" s="53" t="e">
        <v>#DIV/0!</v>
      </c>
      <c r="S402" s="48">
        <v>0</v>
      </c>
      <c r="T402" s="53" t="e">
        <v>#DIV/0!</v>
      </c>
      <c r="U402" s="54">
        <v>0</v>
      </c>
    </row>
    <row r="403" customHeight="1" spans="1:21">
      <c r="A403" s="51"/>
      <c r="B403" s="51"/>
      <c r="C403" s="47" t="s">
        <v>93</v>
      </c>
      <c r="D403" s="48">
        <v>105.47</v>
      </c>
      <c r="E403" s="48">
        <v>2886</v>
      </c>
      <c r="F403" s="48">
        <v>228</v>
      </c>
      <c r="G403" s="49">
        <v>0.079002079002079</v>
      </c>
      <c r="H403" s="50">
        <v>0.462587719298246</v>
      </c>
      <c r="I403" s="50">
        <v>36.5453915453915</v>
      </c>
      <c r="J403" s="48">
        <v>4</v>
      </c>
      <c r="K403" s="45">
        <v>0</v>
      </c>
      <c r="L403" s="48">
        <v>0</v>
      </c>
      <c r="M403" s="48">
        <v>0</v>
      </c>
      <c r="N403" s="48">
        <v>0</v>
      </c>
      <c r="O403" s="48">
        <v>4</v>
      </c>
      <c r="P403" s="50">
        <v>26.3675</v>
      </c>
      <c r="Q403" s="48">
        <v>7</v>
      </c>
      <c r="R403" s="53">
        <v>15.0671428571429</v>
      </c>
      <c r="S403" s="48">
        <v>2</v>
      </c>
      <c r="T403" s="53">
        <v>52.735</v>
      </c>
      <c r="U403" s="54">
        <v>0.0307017543859649</v>
      </c>
    </row>
    <row r="404" customHeight="1" spans="1:21">
      <c r="A404" s="51"/>
      <c r="B404" s="51"/>
      <c r="C404" s="47" t="s">
        <v>110</v>
      </c>
      <c r="D404" s="48">
        <v>11.17</v>
      </c>
      <c r="E404" s="48">
        <v>385</v>
      </c>
      <c r="F404" s="48">
        <v>34</v>
      </c>
      <c r="G404" s="49">
        <v>0.0883116883116883</v>
      </c>
      <c r="H404" s="50">
        <v>0.328529411764706</v>
      </c>
      <c r="I404" s="50">
        <v>29.012987012987</v>
      </c>
      <c r="J404" s="48">
        <v>1</v>
      </c>
      <c r="K404" s="45">
        <v>0</v>
      </c>
      <c r="L404" s="48">
        <v>0</v>
      </c>
      <c r="M404" s="48">
        <v>0</v>
      </c>
      <c r="N404" s="48">
        <v>0</v>
      </c>
      <c r="O404" s="48">
        <v>1</v>
      </c>
      <c r="P404" s="50">
        <v>11.17</v>
      </c>
      <c r="Q404" s="48">
        <v>0</v>
      </c>
      <c r="R404" s="53" t="e">
        <v>#DIV/0!</v>
      </c>
      <c r="S404" s="48">
        <v>0</v>
      </c>
      <c r="T404" s="53" t="e">
        <v>#DIV/0!</v>
      </c>
      <c r="U404" s="54">
        <v>0</v>
      </c>
    </row>
    <row r="405" customHeight="1" spans="1:21">
      <c r="A405" s="51"/>
      <c r="B405" s="51"/>
      <c r="C405" s="47" t="s">
        <v>83</v>
      </c>
      <c r="D405" s="48">
        <v>103.13</v>
      </c>
      <c r="E405" s="48">
        <v>8007</v>
      </c>
      <c r="F405" s="48">
        <v>412</v>
      </c>
      <c r="G405" s="49">
        <v>0.0514549768952167</v>
      </c>
      <c r="H405" s="50">
        <v>0.250315533980583</v>
      </c>
      <c r="I405" s="50">
        <v>12.8799800174847</v>
      </c>
      <c r="J405" s="48">
        <v>3</v>
      </c>
      <c r="K405" s="45">
        <v>0</v>
      </c>
      <c r="L405" s="48">
        <v>0</v>
      </c>
      <c r="M405" s="48">
        <v>1</v>
      </c>
      <c r="N405" s="48">
        <v>1</v>
      </c>
      <c r="O405" s="48">
        <v>5</v>
      </c>
      <c r="P405" s="50">
        <v>20.626</v>
      </c>
      <c r="Q405" s="48">
        <v>1</v>
      </c>
      <c r="R405" s="53">
        <v>103.13</v>
      </c>
      <c r="S405" s="48">
        <v>1</v>
      </c>
      <c r="T405" s="53">
        <v>103.13</v>
      </c>
      <c r="U405" s="54">
        <v>0.00242718446601942</v>
      </c>
    </row>
    <row r="406" customHeight="1" spans="1:21">
      <c r="A406" s="51"/>
      <c r="B406" s="47" t="s">
        <v>80</v>
      </c>
      <c r="C406" s="51"/>
      <c r="D406" s="48">
        <v>809.79</v>
      </c>
      <c r="E406" s="48">
        <v>31509</v>
      </c>
      <c r="F406" s="48">
        <v>2148</v>
      </c>
      <c r="G406" s="49">
        <v>0.0681709987622584</v>
      </c>
      <c r="H406" s="50">
        <v>0.376997206703911</v>
      </c>
      <c r="I406" s="50">
        <v>25.7002761115872</v>
      </c>
      <c r="J406" s="48">
        <v>18</v>
      </c>
      <c r="K406" s="45">
        <v>6</v>
      </c>
      <c r="L406" s="48">
        <v>1</v>
      </c>
      <c r="M406" s="48">
        <v>11</v>
      </c>
      <c r="N406" s="48">
        <v>2</v>
      </c>
      <c r="O406" s="48">
        <v>38</v>
      </c>
      <c r="P406" s="50">
        <v>21.3102631578947</v>
      </c>
      <c r="Q406" s="48">
        <v>23</v>
      </c>
      <c r="R406" s="53">
        <v>35.2082608695652</v>
      </c>
      <c r="S406" s="48">
        <v>12</v>
      </c>
      <c r="T406" s="53">
        <v>67.4825</v>
      </c>
      <c r="U406" s="54">
        <v>0.010707635009311</v>
      </c>
    </row>
    <row r="407" customHeight="1" spans="1:21">
      <c r="A407" s="47" t="s">
        <v>122</v>
      </c>
      <c r="B407" s="51"/>
      <c r="C407" s="51"/>
      <c r="D407" s="48">
        <v>809.79</v>
      </c>
      <c r="E407" s="48">
        <v>31509</v>
      </c>
      <c r="F407" s="48">
        <v>2148</v>
      </c>
      <c r="G407" s="49">
        <v>0.0681709987622584</v>
      </c>
      <c r="H407" s="50">
        <v>0.376997206703911</v>
      </c>
      <c r="I407" s="50">
        <v>25.7002761115872</v>
      </c>
      <c r="J407" s="48">
        <v>18</v>
      </c>
      <c r="K407" s="45">
        <v>6</v>
      </c>
      <c r="L407" s="48">
        <v>1</v>
      </c>
      <c r="M407" s="48">
        <v>11</v>
      </c>
      <c r="N407" s="48">
        <v>2</v>
      </c>
      <c r="O407" s="48">
        <v>38</v>
      </c>
      <c r="P407" s="50">
        <v>21.3102631578947</v>
      </c>
      <c r="Q407" s="48">
        <v>23</v>
      </c>
      <c r="R407" s="53">
        <v>35.2082608695652</v>
      </c>
      <c r="S407" s="48">
        <v>12</v>
      </c>
      <c r="T407" s="53">
        <v>67.4825</v>
      </c>
      <c r="U407" s="54">
        <v>0.010707635009311</v>
      </c>
    </row>
    <row r="408" customHeight="1" spans="1:21">
      <c r="A408" s="47" t="s">
        <v>41</v>
      </c>
      <c r="B408" s="47" t="s">
        <v>74</v>
      </c>
      <c r="C408" s="47" t="s">
        <v>85</v>
      </c>
      <c r="D408" s="48">
        <v>125.34</v>
      </c>
      <c r="E408" s="48">
        <v>1950</v>
      </c>
      <c r="F408" s="48">
        <v>133</v>
      </c>
      <c r="G408" s="49">
        <v>0.0682051282051282</v>
      </c>
      <c r="H408" s="50">
        <v>0.942406015037594</v>
      </c>
      <c r="I408" s="50">
        <v>64.2769230769231</v>
      </c>
      <c r="J408" s="48">
        <v>2</v>
      </c>
      <c r="K408" s="45">
        <v>1</v>
      </c>
      <c r="L408" s="48">
        <v>0</v>
      </c>
      <c r="M408" s="48">
        <v>2</v>
      </c>
      <c r="N408" s="48">
        <v>0</v>
      </c>
      <c r="O408" s="48">
        <v>5</v>
      </c>
      <c r="P408" s="50">
        <v>25.068</v>
      </c>
      <c r="Q408" s="48">
        <v>2</v>
      </c>
      <c r="R408" s="53">
        <v>62.67</v>
      </c>
      <c r="S408" s="48">
        <v>1</v>
      </c>
      <c r="T408" s="53">
        <v>125.34</v>
      </c>
      <c r="U408" s="54">
        <v>0.0150375939849624</v>
      </c>
    </row>
    <row r="409" customHeight="1" spans="1:21">
      <c r="A409" s="51"/>
      <c r="B409" s="51"/>
      <c r="C409" s="47" t="s">
        <v>86</v>
      </c>
      <c r="D409" s="48">
        <v>45.43</v>
      </c>
      <c r="E409" s="48">
        <v>2120</v>
      </c>
      <c r="F409" s="48">
        <v>160</v>
      </c>
      <c r="G409" s="49">
        <v>0.0754716981132076</v>
      </c>
      <c r="H409" s="50">
        <v>0.2839375</v>
      </c>
      <c r="I409" s="50">
        <v>21.4292452830189</v>
      </c>
      <c r="J409" s="48">
        <v>1</v>
      </c>
      <c r="K409" s="45">
        <v>1</v>
      </c>
      <c r="L409" s="48">
        <v>1</v>
      </c>
      <c r="M409" s="48">
        <v>0</v>
      </c>
      <c r="N409" s="48">
        <v>0</v>
      </c>
      <c r="O409" s="48">
        <v>3</v>
      </c>
      <c r="P409" s="50">
        <v>15.1433333333333</v>
      </c>
      <c r="Q409" s="48">
        <v>0</v>
      </c>
      <c r="R409" s="53" t="e">
        <v>#DIV/0!</v>
      </c>
      <c r="S409" s="48">
        <v>0</v>
      </c>
      <c r="T409" s="53" t="e">
        <v>#DIV/0!</v>
      </c>
      <c r="U409" s="54">
        <v>0</v>
      </c>
    </row>
    <row r="410" customHeight="1" spans="1:21">
      <c r="A410" s="51"/>
      <c r="B410" s="51"/>
      <c r="C410" s="47" t="s">
        <v>87</v>
      </c>
      <c r="D410" s="48">
        <v>113.7</v>
      </c>
      <c r="E410" s="48">
        <v>4779</v>
      </c>
      <c r="F410" s="48">
        <v>369</v>
      </c>
      <c r="G410" s="49">
        <v>0.0772128060263654</v>
      </c>
      <c r="H410" s="50">
        <v>0.308130081300813</v>
      </c>
      <c r="I410" s="50">
        <v>23.7915881983679</v>
      </c>
      <c r="J410" s="48">
        <v>0</v>
      </c>
      <c r="K410" s="45">
        <v>6</v>
      </c>
      <c r="L410" s="48">
        <v>0</v>
      </c>
      <c r="M410" s="48">
        <v>3</v>
      </c>
      <c r="N410" s="48">
        <v>0</v>
      </c>
      <c r="O410" s="48">
        <v>9</v>
      </c>
      <c r="P410" s="50">
        <v>12.6333333333333</v>
      </c>
      <c r="Q410" s="48">
        <v>13</v>
      </c>
      <c r="R410" s="53">
        <v>8.74615384615385</v>
      </c>
      <c r="S410" s="48">
        <v>7</v>
      </c>
      <c r="T410" s="53">
        <v>16.2428571428571</v>
      </c>
      <c r="U410" s="54">
        <v>0.035230352303523</v>
      </c>
    </row>
    <row r="411" customHeight="1" spans="1:21">
      <c r="A411" s="51"/>
      <c r="B411" s="51"/>
      <c r="C411" s="47" t="s">
        <v>114</v>
      </c>
      <c r="D411" s="48">
        <v>19.85</v>
      </c>
      <c r="E411" s="48">
        <v>1082</v>
      </c>
      <c r="F411" s="48">
        <v>72</v>
      </c>
      <c r="G411" s="49">
        <v>0.066543438077634</v>
      </c>
      <c r="H411" s="50">
        <v>0.275694444444444</v>
      </c>
      <c r="I411" s="50">
        <v>18.3456561922366</v>
      </c>
      <c r="J411" s="48">
        <v>0</v>
      </c>
      <c r="K411" s="45">
        <v>0</v>
      </c>
      <c r="L411" s="48">
        <v>0</v>
      </c>
      <c r="M411" s="48">
        <v>0</v>
      </c>
      <c r="N411" s="48">
        <v>0</v>
      </c>
      <c r="O411" s="48">
        <v>0</v>
      </c>
      <c r="P411" s="50" t="e">
        <v>#DIV/0!</v>
      </c>
      <c r="Q411" s="48">
        <v>0</v>
      </c>
      <c r="R411" s="53" t="e">
        <v>#DIV/0!</v>
      </c>
      <c r="S411" s="48">
        <v>0</v>
      </c>
      <c r="T411" s="53" t="e">
        <v>#DIV/0!</v>
      </c>
      <c r="U411" s="54">
        <v>0</v>
      </c>
    </row>
    <row r="412" customHeight="1" spans="1:21">
      <c r="A412" s="51"/>
      <c r="B412" s="51"/>
      <c r="C412" s="47" t="s">
        <v>88</v>
      </c>
      <c r="D412" s="48">
        <v>53.48</v>
      </c>
      <c r="E412" s="48">
        <v>1315</v>
      </c>
      <c r="F412" s="48">
        <v>109</v>
      </c>
      <c r="G412" s="49">
        <v>0.0828897338403042</v>
      </c>
      <c r="H412" s="50">
        <v>0.490642201834862</v>
      </c>
      <c r="I412" s="50">
        <v>40.6692015209125</v>
      </c>
      <c r="J412" s="48">
        <v>0</v>
      </c>
      <c r="K412" s="45">
        <v>0</v>
      </c>
      <c r="L412" s="48">
        <v>2</v>
      </c>
      <c r="M412" s="48">
        <v>1</v>
      </c>
      <c r="N412" s="48">
        <v>0</v>
      </c>
      <c r="O412" s="48">
        <v>3</v>
      </c>
      <c r="P412" s="50">
        <v>17.8266666666667</v>
      </c>
      <c r="Q412" s="48">
        <v>4</v>
      </c>
      <c r="R412" s="53">
        <v>13.37</v>
      </c>
      <c r="S412" s="48">
        <v>1</v>
      </c>
      <c r="T412" s="53">
        <v>53.48</v>
      </c>
      <c r="U412" s="54">
        <v>0.036697247706422</v>
      </c>
    </row>
    <row r="413" customHeight="1" spans="1:21">
      <c r="A413" s="51"/>
      <c r="B413" s="51"/>
      <c r="C413" s="47" t="s">
        <v>82</v>
      </c>
      <c r="D413" s="48">
        <v>28.8</v>
      </c>
      <c r="E413" s="48">
        <v>868</v>
      </c>
      <c r="F413" s="48">
        <v>73</v>
      </c>
      <c r="G413" s="49">
        <v>0.0841013824884793</v>
      </c>
      <c r="H413" s="50">
        <v>0.394520547945205</v>
      </c>
      <c r="I413" s="50">
        <v>33.1797235023042</v>
      </c>
      <c r="J413" s="48">
        <v>0</v>
      </c>
      <c r="K413" s="45">
        <v>0</v>
      </c>
      <c r="L413" s="48">
        <v>0</v>
      </c>
      <c r="M413" s="48">
        <v>0</v>
      </c>
      <c r="N413" s="48">
        <v>0</v>
      </c>
      <c r="O413" s="48">
        <v>0</v>
      </c>
      <c r="P413" s="50" t="e">
        <v>#DIV/0!</v>
      </c>
      <c r="Q413" s="48">
        <v>1</v>
      </c>
      <c r="R413" s="53">
        <v>28.8</v>
      </c>
      <c r="S413" s="48">
        <v>0</v>
      </c>
      <c r="T413" s="53" t="e">
        <v>#DIV/0!</v>
      </c>
      <c r="U413" s="54">
        <v>0.0136986301369863</v>
      </c>
    </row>
    <row r="414" customHeight="1" spans="1:21">
      <c r="A414" s="51"/>
      <c r="B414" s="51"/>
      <c r="C414" s="47" t="s">
        <v>89</v>
      </c>
      <c r="D414" s="48">
        <v>28.72</v>
      </c>
      <c r="E414" s="48">
        <v>1711</v>
      </c>
      <c r="F414" s="48">
        <v>89</v>
      </c>
      <c r="G414" s="49">
        <v>0.0520163646990064</v>
      </c>
      <c r="H414" s="50">
        <v>0.322696629213483</v>
      </c>
      <c r="I414" s="50">
        <v>16.7855055523086</v>
      </c>
      <c r="J414" s="48">
        <v>0</v>
      </c>
      <c r="K414" s="45">
        <v>0</v>
      </c>
      <c r="L414" s="48">
        <v>0</v>
      </c>
      <c r="M414" s="48">
        <v>1</v>
      </c>
      <c r="N414" s="48">
        <v>0</v>
      </c>
      <c r="O414" s="48">
        <v>1</v>
      </c>
      <c r="P414" s="50">
        <v>28.72</v>
      </c>
      <c r="Q414" s="48">
        <v>2</v>
      </c>
      <c r="R414" s="53">
        <v>14.36</v>
      </c>
      <c r="S414" s="48">
        <v>2</v>
      </c>
      <c r="T414" s="53">
        <v>14.36</v>
      </c>
      <c r="U414" s="54">
        <v>0.0224719101123596</v>
      </c>
    </row>
    <row r="415" customHeight="1" spans="1:21">
      <c r="A415" s="51"/>
      <c r="B415" s="51"/>
      <c r="C415" s="47" t="s">
        <v>90</v>
      </c>
      <c r="D415" s="48">
        <v>12.11</v>
      </c>
      <c r="E415" s="48">
        <v>644</v>
      </c>
      <c r="F415" s="48">
        <v>39</v>
      </c>
      <c r="G415" s="49">
        <v>0.0605590062111801</v>
      </c>
      <c r="H415" s="50">
        <v>0.310512820512821</v>
      </c>
      <c r="I415" s="50">
        <v>18.804347826087</v>
      </c>
      <c r="J415" s="48">
        <v>0</v>
      </c>
      <c r="K415" s="45">
        <v>0</v>
      </c>
      <c r="L415" s="48">
        <v>2</v>
      </c>
      <c r="M415" s="48">
        <v>1</v>
      </c>
      <c r="N415" s="48">
        <v>0</v>
      </c>
      <c r="O415" s="48">
        <v>3</v>
      </c>
      <c r="P415" s="50">
        <v>4.03666666666667</v>
      </c>
      <c r="Q415" s="48">
        <v>1</v>
      </c>
      <c r="R415" s="53">
        <v>12.11</v>
      </c>
      <c r="S415" s="48">
        <v>1</v>
      </c>
      <c r="T415" s="53">
        <v>12.11</v>
      </c>
      <c r="U415" s="54">
        <v>0.0256410256410256</v>
      </c>
    </row>
    <row r="416" customHeight="1" spans="1:21">
      <c r="A416" s="51"/>
      <c r="B416" s="51"/>
      <c r="C416" s="47" t="s">
        <v>91</v>
      </c>
      <c r="D416" s="48">
        <v>15.02</v>
      </c>
      <c r="E416" s="48">
        <v>539</v>
      </c>
      <c r="F416" s="48">
        <v>33</v>
      </c>
      <c r="G416" s="49">
        <v>0.0612244897959184</v>
      </c>
      <c r="H416" s="50">
        <v>0.455151515151515</v>
      </c>
      <c r="I416" s="50">
        <v>27.8664192949907</v>
      </c>
      <c r="J416" s="48">
        <v>0</v>
      </c>
      <c r="K416" s="45">
        <v>0</v>
      </c>
      <c r="L416" s="48">
        <v>0</v>
      </c>
      <c r="M416" s="48">
        <v>0</v>
      </c>
      <c r="N416" s="48">
        <v>0</v>
      </c>
      <c r="O416" s="48">
        <v>0</v>
      </c>
      <c r="P416" s="50" t="e">
        <v>#DIV/0!</v>
      </c>
      <c r="Q416" s="48">
        <v>1</v>
      </c>
      <c r="R416" s="53">
        <v>15.02</v>
      </c>
      <c r="S416" s="48">
        <v>0</v>
      </c>
      <c r="T416" s="53" t="e">
        <v>#DIV/0!</v>
      </c>
      <c r="U416" s="54">
        <v>0.0303030303030303</v>
      </c>
    </row>
    <row r="417" customHeight="1" spans="1:21">
      <c r="A417" s="51"/>
      <c r="B417" s="51"/>
      <c r="C417" s="47" t="s">
        <v>75</v>
      </c>
      <c r="D417" s="48">
        <v>103.79</v>
      </c>
      <c r="E417" s="48">
        <v>3296</v>
      </c>
      <c r="F417" s="48">
        <v>259</v>
      </c>
      <c r="G417" s="49">
        <v>0.0785800970873787</v>
      </c>
      <c r="H417" s="50">
        <v>0.400733590733591</v>
      </c>
      <c r="I417" s="50">
        <v>31.4896844660194</v>
      </c>
      <c r="J417" s="48">
        <v>1</v>
      </c>
      <c r="K417" s="45">
        <v>0</v>
      </c>
      <c r="L417" s="48">
        <v>0</v>
      </c>
      <c r="M417" s="48">
        <v>1</v>
      </c>
      <c r="N417" s="48">
        <v>0</v>
      </c>
      <c r="O417" s="48">
        <v>2</v>
      </c>
      <c r="P417" s="50">
        <v>51.895</v>
      </c>
      <c r="Q417" s="48">
        <v>2</v>
      </c>
      <c r="R417" s="53">
        <v>51.895</v>
      </c>
      <c r="S417" s="48">
        <v>1</v>
      </c>
      <c r="T417" s="53">
        <v>103.79</v>
      </c>
      <c r="U417" s="54">
        <v>0.00772200772200772</v>
      </c>
    </row>
    <row r="418" customHeight="1" spans="1:21">
      <c r="A418" s="51"/>
      <c r="B418" s="51"/>
      <c r="C418" s="47" t="s">
        <v>92</v>
      </c>
      <c r="D418" s="48">
        <v>59.27</v>
      </c>
      <c r="E418" s="48">
        <v>1618</v>
      </c>
      <c r="F418" s="48">
        <v>92</v>
      </c>
      <c r="G418" s="49">
        <v>0.0568603213844252</v>
      </c>
      <c r="H418" s="50">
        <v>0.644239130434783</v>
      </c>
      <c r="I418" s="50">
        <v>36.6316440049444</v>
      </c>
      <c r="J418" s="48">
        <v>0</v>
      </c>
      <c r="K418" s="45">
        <v>2</v>
      </c>
      <c r="L418" s="48">
        <v>0</v>
      </c>
      <c r="M418" s="48">
        <v>3</v>
      </c>
      <c r="N418" s="48">
        <v>0</v>
      </c>
      <c r="O418" s="48">
        <v>5</v>
      </c>
      <c r="P418" s="50">
        <v>11.854</v>
      </c>
      <c r="Q418" s="48">
        <v>3</v>
      </c>
      <c r="R418" s="53">
        <v>19.7566666666667</v>
      </c>
      <c r="S418" s="48">
        <v>3</v>
      </c>
      <c r="T418" s="53">
        <v>19.7566666666667</v>
      </c>
      <c r="U418" s="54">
        <v>0.0326086956521739</v>
      </c>
    </row>
    <row r="419" customHeight="1" spans="1:21">
      <c r="A419" s="51"/>
      <c r="B419" s="51"/>
      <c r="C419" s="47" t="s">
        <v>93</v>
      </c>
      <c r="D419" s="48">
        <v>94.52</v>
      </c>
      <c r="E419" s="48">
        <v>2525</v>
      </c>
      <c r="F419" s="48">
        <v>203</v>
      </c>
      <c r="G419" s="49">
        <v>0.0803960396039604</v>
      </c>
      <c r="H419" s="50">
        <v>0.465615763546798</v>
      </c>
      <c r="I419" s="50">
        <v>37.4336633663366</v>
      </c>
      <c r="J419" s="48">
        <v>0</v>
      </c>
      <c r="K419" s="45">
        <v>1</v>
      </c>
      <c r="L419" s="48">
        <v>0</v>
      </c>
      <c r="M419" s="48">
        <v>1</v>
      </c>
      <c r="N419" s="48">
        <v>0</v>
      </c>
      <c r="O419" s="48">
        <v>2</v>
      </c>
      <c r="P419" s="50">
        <v>47.26</v>
      </c>
      <c r="Q419" s="48">
        <v>0</v>
      </c>
      <c r="R419" s="53" t="e">
        <v>#DIV/0!</v>
      </c>
      <c r="S419" s="48">
        <v>0</v>
      </c>
      <c r="T419" s="53" t="e">
        <v>#DIV/0!</v>
      </c>
      <c r="U419" s="54">
        <v>0</v>
      </c>
    </row>
    <row r="420" customHeight="1" spans="1:21">
      <c r="A420" s="51"/>
      <c r="B420" s="51"/>
      <c r="C420" s="47" t="s">
        <v>110</v>
      </c>
      <c r="D420" s="48">
        <v>19.55</v>
      </c>
      <c r="E420" s="48">
        <v>574</v>
      </c>
      <c r="F420" s="48">
        <v>50</v>
      </c>
      <c r="G420" s="49">
        <v>0.0871080139372822</v>
      </c>
      <c r="H420" s="50">
        <v>0.391</v>
      </c>
      <c r="I420" s="50">
        <v>34.0592334494774</v>
      </c>
      <c r="J420" s="48">
        <v>0</v>
      </c>
      <c r="K420" s="45">
        <v>0</v>
      </c>
      <c r="L420" s="48">
        <v>0</v>
      </c>
      <c r="M420" s="48">
        <v>0</v>
      </c>
      <c r="N420" s="48">
        <v>0</v>
      </c>
      <c r="O420" s="48">
        <v>0</v>
      </c>
      <c r="P420" s="50" t="e">
        <v>#DIV/0!</v>
      </c>
      <c r="Q420" s="48">
        <v>0</v>
      </c>
      <c r="R420" s="53" t="e">
        <v>#DIV/0!</v>
      </c>
      <c r="S420" s="48">
        <v>0</v>
      </c>
      <c r="T420" s="53" t="e">
        <v>#DIV/0!</v>
      </c>
      <c r="U420" s="54">
        <v>0</v>
      </c>
    </row>
    <row r="421" customHeight="1" spans="1:21">
      <c r="A421" s="51"/>
      <c r="B421" s="51"/>
      <c r="C421" s="47" t="s">
        <v>83</v>
      </c>
      <c r="D421" s="48">
        <v>91.23</v>
      </c>
      <c r="E421" s="48">
        <v>6065</v>
      </c>
      <c r="F421" s="48">
        <v>335</v>
      </c>
      <c r="G421" s="49">
        <v>0.055234954657873</v>
      </c>
      <c r="H421" s="50">
        <v>0.272328358208955</v>
      </c>
      <c r="I421" s="50">
        <v>15.0420445177247</v>
      </c>
      <c r="J421" s="48">
        <v>3</v>
      </c>
      <c r="K421" s="45">
        <v>2</v>
      </c>
      <c r="L421" s="48">
        <v>0</v>
      </c>
      <c r="M421" s="48">
        <v>0</v>
      </c>
      <c r="N421" s="48">
        <v>0</v>
      </c>
      <c r="O421" s="48">
        <v>5</v>
      </c>
      <c r="P421" s="50">
        <v>18.246</v>
      </c>
      <c r="Q421" s="48">
        <v>4</v>
      </c>
      <c r="R421" s="53">
        <v>22.8075</v>
      </c>
      <c r="S421" s="48">
        <v>4</v>
      </c>
      <c r="T421" s="53">
        <v>22.8075</v>
      </c>
      <c r="U421" s="54">
        <v>0.0119402985074627</v>
      </c>
    </row>
    <row r="422" customHeight="1" spans="1:21">
      <c r="A422" s="51"/>
      <c r="B422" s="51"/>
      <c r="C422" s="47" t="s">
        <v>123</v>
      </c>
      <c r="D422" s="48">
        <v>0</v>
      </c>
      <c r="E422" s="48">
        <v>0</v>
      </c>
      <c r="F422" s="48">
        <v>0</v>
      </c>
      <c r="G422" s="49" t="e">
        <v>#DIV/0!</v>
      </c>
      <c r="H422" s="50" t="e">
        <v>#DIV/0!</v>
      </c>
      <c r="I422" s="50" t="e">
        <v>#DIV/0!</v>
      </c>
      <c r="J422" s="48">
        <v>0</v>
      </c>
      <c r="K422" s="45">
        <v>0</v>
      </c>
      <c r="L422" s="48">
        <v>0</v>
      </c>
      <c r="M422" s="48">
        <v>0</v>
      </c>
      <c r="N422" s="48">
        <v>0</v>
      </c>
      <c r="O422" s="48">
        <v>0</v>
      </c>
      <c r="P422" s="50" t="e">
        <v>#DIV/0!</v>
      </c>
      <c r="Q422" s="48">
        <v>0</v>
      </c>
      <c r="R422" s="53" t="e">
        <v>#DIV/0!</v>
      </c>
      <c r="S422" s="48">
        <v>0</v>
      </c>
      <c r="T422" s="53" t="e">
        <v>#DIV/0!</v>
      </c>
      <c r="U422" s="54" t="e">
        <v>#DIV/0!</v>
      </c>
    </row>
    <row r="423" customHeight="1" spans="1:21">
      <c r="A423" s="51"/>
      <c r="B423" s="47" t="s">
        <v>80</v>
      </c>
      <c r="C423" s="51"/>
      <c r="D423" s="48">
        <v>810.81</v>
      </c>
      <c r="E423" s="48">
        <v>29086</v>
      </c>
      <c r="F423" s="48">
        <v>2016</v>
      </c>
      <c r="G423" s="49">
        <v>0.0693116963487589</v>
      </c>
      <c r="H423" s="50">
        <v>0.4021875</v>
      </c>
      <c r="I423" s="50">
        <v>27.8762978752665</v>
      </c>
      <c r="J423" s="48">
        <v>7</v>
      </c>
      <c r="K423" s="45">
        <v>13</v>
      </c>
      <c r="L423" s="48">
        <v>5</v>
      </c>
      <c r="M423" s="48">
        <v>13</v>
      </c>
      <c r="N423" s="48">
        <v>0</v>
      </c>
      <c r="O423" s="48">
        <v>38</v>
      </c>
      <c r="P423" s="50">
        <v>21.3371052631579</v>
      </c>
      <c r="Q423" s="48">
        <v>33</v>
      </c>
      <c r="R423" s="53">
        <v>24.57</v>
      </c>
      <c r="S423" s="48">
        <v>20</v>
      </c>
      <c r="T423" s="53">
        <v>40.5405</v>
      </c>
      <c r="U423" s="54">
        <v>0.0163690476190476</v>
      </c>
    </row>
    <row r="424" customHeight="1" spans="1:21">
      <c r="A424" s="47" t="s">
        <v>124</v>
      </c>
      <c r="B424" s="51"/>
      <c r="C424" s="51"/>
      <c r="D424" s="48">
        <v>810.81</v>
      </c>
      <c r="E424" s="48">
        <v>29086</v>
      </c>
      <c r="F424" s="48">
        <v>2016</v>
      </c>
      <c r="G424" s="49">
        <v>0.0693116963487589</v>
      </c>
      <c r="H424" s="50">
        <v>0.4021875</v>
      </c>
      <c r="I424" s="50">
        <v>27.8762978752665</v>
      </c>
      <c r="J424" s="48">
        <v>7</v>
      </c>
      <c r="K424" s="45">
        <v>13</v>
      </c>
      <c r="L424" s="48">
        <v>5</v>
      </c>
      <c r="M424" s="48">
        <v>13</v>
      </c>
      <c r="N424" s="48">
        <v>0</v>
      </c>
      <c r="O424" s="48">
        <v>38</v>
      </c>
      <c r="P424" s="50">
        <v>21.3371052631579</v>
      </c>
      <c r="Q424" s="48">
        <v>33</v>
      </c>
      <c r="R424" s="53">
        <v>24.57</v>
      </c>
      <c r="S424" s="48">
        <v>20</v>
      </c>
      <c r="T424" s="53">
        <v>40.5405</v>
      </c>
      <c r="U424" s="54">
        <v>0.0163690476190476</v>
      </c>
    </row>
    <row r="425" customHeight="1" spans="1:21">
      <c r="A425" s="47" t="s">
        <v>40</v>
      </c>
      <c r="B425" s="47" t="s">
        <v>74</v>
      </c>
      <c r="C425" s="47" t="s">
        <v>85</v>
      </c>
      <c r="D425" s="48">
        <v>122.56</v>
      </c>
      <c r="E425" s="48">
        <v>3494</v>
      </c>
      <c r="F425" s="48">
        <v>142</v>
      </c>
      <c r="G425" s="49">
        <v>0.0406410990269033</v>
      </c>
      <c r="H425" s="50">
        <v>0.863098591549296</v>
      </c>
      <c r="I425" s="50">
        <v>35.0772753291357</v>
      </c>
      <c r="J425" s="48">
        <v>0</v>
      </c>
      <c r="K425" s="45">
        <v>1</v>
      </c>
      <c r="L425" s="48">
        <v>0</v>
      </c>
      <c r="M425" s="48">
        <v>2</v>
      </c>
      <c r="N425" s="48">
        <v>0</v>
      </c>
      <c r="O425" s="48">
        <v>3</v>
      </c>
      <c r="P425" s="50">
        <v>40.8533333333333</v>
      </c>
      <c r="Q425" s="48">
        <v>7</v>
      </c>
      <c r="R425" s="53">
        <v>17.5085714285714</v>
      </c>
      <c r="S425" s="48">
        <v>3</v>
      </c>
      <c r="T425" s="53">
        <v>40.8533333333333</v>
      </c>
      <c r="U425" s="54">
        <v>0.0492957746478873</v>
      </c>
    </row>
    <row r="426" customHeight="1" spans="1:21">
      <c r="A426" s="51"/>
      <c r="B426" s="51"/>
      <c r="C426" s="47" t="s">
        <v>86</v>
      </c>
      <c r="D426" s="48">
        <v>50.5</v>
      </c>
      <c r="E426" s="48">
        <v>2322</v>
      </c>
      <c r="F426" s="48">
        <v>179</v>
      </c>
      <c r="G426" s="49">
        <v>0.0770887166236003</v>
      </c>
      <c r="H426" s="50">
        <v>0.282122905027933</v>
      </c>
      <c r="I426" s="50">
        <v>21.7484926787252</v>
      </c>
      <c r="J426" s="48">
        <v>0</v>
      </c>
      <c r="K426" s="45">
        <v>3</v>
      </c>
      <c r="L426" s="48">
        <v>1</v>
      </c>
      <c r="M426" s="48">
        <v>1</v>
      </c>
      <c r="N426" s="48">
        <v>0</v>
      </c>
      <c r="O426" s="48">
        <v>5</v>
      </c>
      <c r="P426" s="50">
        <v>10.1</v>
      </c>
      <c r="Q426" s="48">
        <v>2</v>
      </c>
      <c r="R426" s="53">
        <v>25.25</v>
      </c>
      <c r="S426" s="48">
        <v>0</v>
      </c>
      <c r="T426" s="53" t="e">
        <v>#DIV/0!</v>
      </c>
      <c r="U426" s="54">
        <v>0.0111731843575419</v>
      </c>
    </row>
    <row r="427" customHeight="1" spans="1:21">
      <c r="A427" s="51"/>
      <c r="B427" s="51"/>
      <c r="C427" s="47" t="s">
        <v>87</v>
      </c>
      <c r="D427" s="48">
        <v>106.94</v>
      </c>
      <c r="E427" s="48">
        <v>5100</v>
      </c>
      <c r="F427" s="48">
        <v>377</v>
      </c>
      <c r="G427" s="49">
        <v>0.073921568627451</v>
      </c>
      <c r="H427" s="50">
        <v>0.283660477453581</v>
      </c>
      <c r="I427" s="50">
        <v>20.9686274509804</v>
      </c>
      <c r="J427" s="48">
        <v>2</v>
      </c>
      <c r="K427" s="45">
        <v>9</v>
      </c>
      <c r="L427" s="48">
        <v>1</v>
      </c>
      <c r="M427" s="48">
        <v>2</v>
      </c>
      <c r="N427" s="48">
        <v>0</v>
      </c>
      <c r="O427" s="48">
        <v>14</v>
      </c>
      <c r="P427" s="50">
        <v>7.63857142857143</v>
      </c>
      <c r="Q427" s="48">
        <v>8</v>
      </c>
      <c r="R427" s="53">
        <v>13.3675</v>
      </c>
      <c r="S427" s="48">
        <v>1</v>
      </c>
      <c r="T427" s="53">
        <v>106.94</v>
      </c>
      <c r="U427" s="54">
        <v>0.0212201591511936</v>
      </c>
    </row>
    <row r="428" customHeight="1" spans="1:21">
      <c r="A428" s="51"/>
      <c r="B428" s="51"/>
      <c r="C428" s="47" t="s">
        <v>114</v>
      </c>
      <c r="D428" s="48">
        <v>15.02</v>
      </c>
      <c r="E428" s="48">
        <v>981</v>
      </c>
      <c r="F428" s="48">
        <v>57</v>
      </c>
      <c r="G428" s="49">
        <v>0.0581039755351682</v>
      </c>
      <c r="H428" s="50">
        <v>0.263508771929825</v>
      </c>
      <c r="I428" s="50">
        <v>15.3109072375127</v>
      </c>
      <c r="J428" s="48">
        <v>0</v>
      </c>
      <c r="K428" s="45">
        <v>0</v>
      </c>
      <c r="L428" s="48">
        <v>0</v>
      </c>
      <c r="M428" s="48">
        <v>0</v>
      </c>
      <c r="N428" s="48">
        <v>0</v>
      </c>
      <c r="O428" s="48">
        <v>0</v>
      </c>
      <c r="P428" s="50" t="e">
        <v>#DIV/0!</v>
      </c>
      <c r="Q428" s="48">
        <v>1</v>
      </c>
      <c r="R428" s="53">
        <v>15.02</v>
      </c>
      <c r="S428" s="48">
        <v>0</v>
      </c>
      <c r="T428" s="53" t="e">
        <v>#DIV/0!</v>
      </c>
      <c r="U428" s="54">
        <v>0.0175438596491228</v>
      </c>
    </row>
    <row r="429" customHeight="1" spans="1:21">
      <c r="A429" s="51"/>
      <c r="B429" s="51"/>
      <c r="C429" s="47" t="s">
        <v>88</v>
      </c>
      <c r="D429" s="48">
        <v>63.93</v>
      </c>
      <c r="E429" s="48">
        <v>1614</v>
      </c>
      <c r="F429" s="48">
        <v>132</v>
      </c>
      <c r="G429" s="49">
        <v>0.0817843866171004</v>
      </c>
      <c r="H429" s="50">
        <v>0.484318181818182</v>
      </c>
      <c r="I429" s="50">
        <v>39.6096654275093</v>
      </c>
      <c r="J429" s="48">
        <v>0</v>
      </c>
      <c r="K429" s="45">
        <v>0</v>
      </c>
      <c r="L429" s="48">
        <v>2</v>
      </c>
      <c r="M429" s="48">
        <v>1</v>
      </c>
      <c r="N429" s="48">
        <v>0</v>
      </c>
      <c r="O429" s="48">
        <v>3</v>
      </c>
      <c r="P429" s="50">
        <v>21.31</v>
      </c>
      <c r="Q429" s="48">
        <v>1</v>
      </c>
      <c r="R429" s="53">
        <v>63.93</v>
      </c>
      <c r="S429" s="48">
        <v>1</v>
      </c>
      <c r="T429" s="53">
        <v>63.93</v>
      </c>
      <c r="U429" s="54">
        <v>0.00757575757575758</v>
      </c>
    </row>
    <row r="430" customHeight="1" spans="1:21">
      <c r="A430" s="51"/>
      <c r="B430" s="51"/>
      <c r="C430" s="47" t="s">
        <v>82</v>
      </c>
      <c r="D430" s="48">
        <v>29.65</v>
      </c>
      <c r="E430" s="48">
        <v>1060</v>
      </c>
      <c r="F430" s="48">
        <v>81</v>
      </c>
      <c r="G430" s="49">
        <v>0.0764150943396226</v>
      </c>
      <c r="H430" s="50">
        <v>0.366049382716049</v>
      </c>
      <c r="I430" s="50">
        <v>27.9716981132075</v>
      </c>
      <c r="J430" s="48">
        <v>2</v>
      </c>
      <c r="K430" s="45">
        <v>0</v>
      </c>
      <c r="L430" s="48">
        <v>1</v>
      </c>
      <c r="M430" s="48">
        <v>0</v>
      </c>
      <c r="N430" s="48">
        <v>0</v>
      </c>
      <c r="O430" s="48">
        <v>3</v>
      </c>
      <c r="P430" s="50">
        <v>9.88333333333333</v>
      </c>
      <c r="Q430" s="48">
        <v>0</v>
      </c>
      <c r="R430" s="53" t="e">
        <v>#DIV/0!</v>
      </c>
      <c r="S430" s="48">
        <v>0</v>
      </c>
      <c r="T430" s="53" t="e">
        <v>#DIV/0!</v>
      </c>
      <c r="U430" s="54">
        <v>0</v>
      </c>
    </row>
    <row r="431" customHeight="1" spans="1:21">
      <c r="A431" s="51"/>
      <c r="B431" s="51"/>
      <c r="C431" s="47" t="s">
        <v>89</v>
      </c>
      <c r="D431" s="48">
        <v>29.24</v>
      </c>
      <c r="E431" s="48">
        <v>1614</v>
      </c>
      <c r="F431" s="48">
        <v>79</v>
      </c>
      <c r="G431" s="49">
        <v>0.0489467162329616</v>
      </c>
      <c r="H431" s="50">
        <v>0.370126582278481</v>
      </c>
      <c r="I431" s="50">
        <v>18.1164807930607</v>
      </c>
      <c r="J431" s="48">
        <v>2</v>
      </c>
      <c r="K431" s="45">
        <v>1</v>
      </c>
      <c r="L431" s="48">
        <v>0</v>
      </c>
      <c r="M431" s="48">
        <v>0</v>
      </c>
      <c r="N431" s="48">
        <v>0</v>
      </c>
      <c r="O431" s="48">
        <v>3</v>
      </c>
      <c r="P431" s="50">
        <v>9.74666666666667</v>
      </c>
      <c r="Q431" s="48">
        <v>1</v>
      </c>
      <c r="R431" s="53">
        <v>29.24</v>
      </c>
      <c r="S431" s="48">
        <v>1</v>
      </c>
      <c r="T431" s="53">
        <v>29.24</v>
      </c>
      <c r="U431" s="54">
        <v>0.0126582278481013</v>
      </c>
    </row>
    <row r="432" customHeight="1" spans="1:21">
      <c r="A432" s="51"/>
      <c r="B432" s="51"/>
      <c r="C432" s="47" t="s">
        <v>90</v>
      </c>
      <c r="D432" s="48">
        <v>11.63</v>
      </c>
      <c r="E432" s="48">
        <v>778</v>
      </c>
      <c r="F432" s="48">
        <v>39</v>
      </c>
      <c r="G432" s="49">
        <v>0.0501285347043702</v>
      </c>
      <c r="H432" s="50">
        <v>0.298205128205128</v>
      </c>
      <c r="I432" s="50">
        <v>14.9485861182519</v>
      </c>
      <c r="J432" s="48">
        <v>0</v>
      </c>
      <c r="K432" s="45">
        <v>0</v>
      </c>
      <c r="L432" s="48">
        <v>0</v>
      </c>
      <c r="M432" s="48">
        <v>0</v>
      </c>
      <c r="N432" s="48">
        <v>0</v>
      </c>
      <c r="O432" s="48">
        <v>0</v>
      </c>
      <c r="P432" s="50" t="e">
        <v>#DIV/0!</v>
      </c>
      <c r="Q432" s="48">
        <v>0</v>
      </c>
      <c r="R432" s="53" t="e">
        <v>#DIV/0!</v>
      </c>
      <c r="S432" s="48">
        <v>0</v>
      </c>
      <c r="T432" s="53" t="e">
        <v>#DIV/0!</v>
      </c>
      <c r="U432" s="54">
        <v>0</v>
      </c>
    </row>
    <row r="433" customHeight="1" spans="1:21">
      <c r="A433" s="51"/>
      <c r="B433" s="51"/>
      <c r="C433" s="47" t="s">
        <v>91</v>
      </c>
      <c r="D433" s="48">
        <v>16.77</v>
      </c>
      <c r="E433" s="48">
        <v>608</v>
      </c>
      <c r="F433" s="48">
        <v>32</v>
      </c>
      <c r="G433" s="49">
        <v>0.0526315789473684</v>
      </c>
      <c r="H433" s="50">
        <v>0.5240625</v>
      </c>
      <c r="I433" s="50">
        <v>27.5822368421053</v>
      </c>
      <c r="J433" s="48">
        <v>1</v>
      </c>
      <c r="K433" s="45">
        <v>0</v>
      </c>
      <c r="L433" s="48">
        <v>0</v>
      </c>
      <c r="M433" s="48">
        <v>1</v>
      </c>
      <c r="N433" s="48">
        <v>0</v>
      </c>
      <c r="O433" s="48">
        <v>2</v>
      </c>
      <c r="P433" s="50">
        <v>8.385</v>
      </c>
      <c r="Q433" s="48">
        <v>0</v>
      </c>
      <c r="R433" s="53" t="e">
        <v>#DIV/0!</v>
      </c>
      <c r="S433" s="48">
        <v>0</v>
      </c>
      <c r="T433" s="53" t="e">
        <v>#DIV/0!</v>
      </c>
      <c r="U433" s="54">
        <v>0</v>
      </c>
    </row>
    <row r="434" customHeight="1" spans="1:21">
      <c r="A434" s="51"/>
      <c r="B434" s="51"/>
      <c r="C434" s="47" t="s">
        <v>75</v>
      </c>
      <c r="D434" s="48">
        <v>100.58</v>
      </c>
      <c r="E434" s="48">
        <v>3525</v>
      </c>
      <c r="F434" s="48">
        <v>231</v>
      </c>
      <c r="G434" s="49">
        <v>0.065531914893617</v>
      </c>
      <c r="H434" s="50">
        <v>0.435411255411255</v>
      </c>
      <c r="I434" s="50">
        <v>28.5333333333333</v>
      </c>
      <c r="J434" s="48">
        <v>4</v>
      </c>
      <c r="K434" s="45">
        <v>3</v>
      </c>
      <c r="L434" s="48">
        <v>2</v>
      </c>
      <c r="M434" s="48">
        <v>0</v>
      </c>
      <c r="N434" s="48">
        <v>1</v>
      </c>
      <c r="O434" s="48">
        <v>10</v>
      </c>
      <c r="P434" s="50">
        <v>10.058</v>
      </c>
      <c r="Q434" s="48">
        <v>3</v>
      </c>
      <c r="R434" s="53">
        <v>33.5266666666667</v>
      </c>
      <c r="S434" s="48">
        <v>0</v>
      </c>
      <c r="T434" s="53" t="e">
        <v>#DIV/0!</v>
      </c>
      <c r="U434" s="54">
        <v>0.012987012987013</v>
      </c>
    </row>
    <row r="435" customHeight="1" spans="1:21">
      <c r="A435" s="51"/>
      <c r="B435" s="51"/>
      <c r="C435" s="47" t="s">
        <v>92</v>
      </c>
      <c r="D435" s="48">
        <v>51.94</v>
      </c>
      <c r="E435" s="48">
        <v>1761</v>
      </c>
      <c r="F435" s="48">
        <v>83</v>
      </c>
      <c r="G435" s="49">
        <v>0.0471323111868257</v>
      </c>
      <c r="H435" s="50">
        <v>0.62578313253012</v>
      </c>
      <c r="I435" s="50">
        <v>29.4946053378762</v>
      </c>
      <c r="J435" s="48">
        <v>5</v>
      </c>
      <c r="K435" s="45">
        <v>0</v>
      </c>
      <c r="L435" s="48">
        <v>1</v>
      </c>
      <c r="M435" s="48">
        <v>1</v>
      </c>
      <c r="N435" s="48">
        <v>0</v>
      </c>
      <c r="O435" s="48">
        <v>7</v>
      </c>
      <c r="P435" s="50">
        <v>7.42</v>
      </c>
      <c r="Q435" s="48">
        <v>0</v>
      </c>
      <c r="R435" s="53" t="e">
        <v>#DIV/0!</v>
      </c>
      <c r="S435" s="48">
        <v>0</v>
      </c>
      <c r="T435" s="53" t="e">
        <v>#DIV/0!</v>
      </c>
      <c r="U435" s="54">
        <v>0</v>
      </c>
    </row>
    <row r="436" customHeight="1" spans="1:21">
      <c r="A436" s="51"/>
      <c r="B436" s="51"/>
      <c r="C436" s="47" t="s">
        <v>93</v>
      </c>
      <c r="D436" s="48">
        <v>105.35</v>
      </c>
      <c r="E436" s="48">
        <v>2647</v>
      </c>
      <c r="F436" s="48">
        <v>219</v>
      </c>
      <c r="G436" s="49">
        <v>0.0827351718927087</v>
      </c>
      <c r="H436" s="50">
        <v>0.481050228310502</v>
      </c>
      <c r="I436" s="50">
        <v>39.7997733282962</v>
      </c>
      <c r="J436" s="48">
        <v>2</v>
      </c>
      <c r="K436" s="45">
        <v>1</v>
      </c>
      <c r="L436" s="48">
        <v>0</v>
      </c>
      <c r="M436" s="48">
        <v>1</v>
      </c>
      <c r="N436" s="48">
        <v>1</v>
      </c>
      <c r="O436" s="48">
        <v>5</v>
      </c>
      <c r="P436" s="50">
        <v>21.07</v>
      </c>
      <c r="Q436" s="48">
        <v>5</v>
      </c>
      <c r="R436" s="53">
        <v>21.07</v>
      </c>
      <c r="S436" s="48">
        <v>3</v>
      </c>
      <c r="T436" s="53">
        <v>35.1166666666667</v>
      </c>
      <c r="U436" s="54">
        <v>0.0228310502283105</v>
      </c>
    </row>
    <row r="437" customHeight="1" spans="1:21">
      <c r="A437" s="51"/>
      <c r="B437" s="51"/>
      <c r="C437" s="47" t="s">
        <v>110</v>
      </c>
      <c r="D437" s="48">
        <v>13.18</v>
      </c>
      <c r="E437" s="48">
        <v>568</v>
      </c>
      <c r="F437" s="48">
        <v>32</v>
      </c>
      <c r="G437" s="49">
        <v>0.0563380281690141</v>
      </c>
      <c r="H437" s="50">
        <v>0.411875</v>
      </c>
      <c r="I437" s="50">
        <v>23.2042253521127</v>
      </c>
      <c r="J437" s="48">
        <v>0</v>
      </c>
      <c r="K437" s="45">
        <v>0</v>
      </c>
      <c r="L437" s="48">
        <v>0</v>
      </c>
      <c r="M437" s="48">
        <v>0</v>
      </c>
      <c r="N437" s="48">
        <v>0</v>
      </c>
      <c r="O437" s="48">
        <v>0</v>
      </c>
      <c r="P437" s="50" t="e">
        <v>#DIV/0!</v>
      </c>
      <c r="Q437" s="48">
        <v>0</v>
      </c>
      <c r="R437" s="53" t="e">
        <v>#DIV/0!</v>
      </c>
      <c r="S437" s="48">
        <v>0</v>
      </c>
      <c r="T437" s="53" t="e">
        <v>#DIV/0!</v>
      </c>
      <c r="U437" s="54">
        <v>0</v>
      </c>
    </row>
    <row r="438" customHeight="1" spans="1:21">
      <c r="A438" s="51"/>
      <c r="B438" s="51"/>
      <c r="C438" s="47" t="s">
        <v>83</v>
      </c>
      <c r="D438" s="48">
        <v>89</v>
      </c>
      <c r="E438" s="48">
        <v>4616</v>
      </c>
      <c r="F438" s="48">
        <v>328</v>
      </c>
      <c r="G438" s="49">
        <v>0.0710571923743501</v>
      </c>
      <c r="H438" s="50">
        <v>0.271341463414634</v>
      </c>
      <c r="I438" s="50">
        <v>19.2807625649913</v>
      </c>
      <c r="J438" s="48">
        <v>1</v>
      </c>
      <c r="K438" s="45">
        <v>0</v>
      </c>
      <c r="L438" s="48">
        <v>0</v>
      </c>
      <c r="M438" s="48">
        <v>1</v>
      </c>
      <c r="N438" s="48">
        <v>2</v>
      </c>
      <c r="O438" s="48">
        <v>4</v>
      </c>
      <c r="P438" s="50">
        <v>22.25</v>
      </c>
      <c r="Q438" s="48">
        <v>2</v>
      </c>
      <c r="R438" s="53">
        <v>44.5</v>
      </c>
      <c r="S438" s="48">
        <v>0</v>
      </c>
      <c r="T438" s="53" t="e">
        <v>#DIV/0!</v>
      </c>
      <c r="U438" s="54">
        <v>0.00609756097560976</v>
      </c>
    </row>
    <row r="439" customHeight="1" spans="1:21">
      <c r="A439" s="51"/>
      <c r="B439" s="47" t="s">
        <v>80</v>
      </c>
      <c r="C439" s="51"/>
      <c r="D439" s="48">
        <v>806.29</v>
      </c>
      <c r="E439" s="48">
        <v>30688</v>
      </c>
      <c r="F439" s="48">
        <v>2011</v>
      </c>
      <c r="G439" s="49">
        <v>0.0655305005213764</v>
      </c>
      <c r="H439" s="50">
        <v>0.400939830929886</v>
      </c>
      <c r="I439" s="50">
        <v>26.2737877997915</v>
      </c>
      <c r="J439" s="48">
        <v>19</v>
      </c>
      <c r="K439" s="45">
        <v>18</v>
      </c>
      <c r="L439" s="48">
        <v>8</v>
      </c>
      <c r="M439" s="48">
        <v>10</v>
      </c>
      <c r="N439" s="48">
        <v>4</v>
      </c>
      <c r="O439" s="48">
        <v>59</v>
      </c>
      <c r="P439" s="50">
        <v>13.6659322033898</v>
      </c>
      <c r="Q439" s="48">
        <v>30</v>
      </c>
      <c r="R439" s="53">
        <v>26.8763333333333</v>
      </c>
      <c r="S439" s="48">
        <v>9</v>
      </c>
      <c r="T439" s="53">
        <v>89.5877777777778</v>
      </c>
      <c r="U439" s="54">
        <v>0.0149179512680259</v>
      </c>
    </row>
    <row r="440" customHeight="1" spans="1:21">
      <c r="A440" s="47" t="s">
        <v>125</v>
      </c>
      <c r="B440" s="51"/>
      <c r="C440" s="51"/>
      <c r="D440" s="48">
        <v>806.29</v>
      </c>
      <c r="E440" s="48">
        <v>30688</v>
      </c>
      <c r="F440" s="48">
        <v>2011</v>
      </c>
      <c r="G440" s="49">
        <v>0.0655305005213764</v>
      </c>
      <c r="H440" s="50">
        <v>0.400939830929886</v>
      </c>
      <c r="I440" s="50">
        <v>26.2737877997915</v>
      </c>
      <c r="J440" s="48">
        <v>19</v>
      </c>
      <c r="K440" s="45">
        <v>18</v>
      </c>
      <c r="L440" s="48">
        <v>8</v>
      </c>
      <c r="M440" s="48">
        <v>10</v>
      </c>
      <c r="N440" s="48">
        <v>4</v>
      </c>
      <c r="O440" s="48">
        <v>59</v>
      </c>
      <c r="P440" s="50">
        <v>13.6659322033898</v>
      </c>
      <c r="Q440" s="48">
        <v>30</v>
      </c>
      <c r="R440" s="53">
        <v>26.8763333333333</v>
      </c>
      <c r="S440" s="48">
        <v>9</v>
      </c>
      <c r="T440" s="53">
        <v>89.5877777777778</v>
      </c>
      <c r="U440" s="54">
        <v>0.0149179512680259</v>
      </c>
    </row>
    <row r="441" customHeight="1" spans="1:21">
      <c r="A441" s="47" t="s">
        <v>39</v>
      </c>
      <c r="B441" s="47" t="s">
        <v>74</v>
      </c>
      <c r="C441" s="47" t="s">
        <v>85</v>
      </c>
      <c r="D441" s="48">
        <v>121.13</v>
      </c>
      <c r="E441" s="48">
        <v>2703</v>
      </c>
      <c r="F441" s="48">
        <v>136</v>
      </c>
      <c r="G441" s="49">
        <v>0.050314465408805</v>
      </c>
      <c r="H441" s="50">
        <v>0.890661764705882</v>
      </c>
      <c r="I441" s="50">
        <v>44.8131705512394</v>
      </c>
      <c r="J441" s="48">
        <v>0</v>
      </c>
      <c r="K441" s="45">
        <v>0</v>
      </c>
      <c r="L441" s="48">
        <v>0</v>
      </c>
      <c r="M441" s="48">
        <v>0</v>
      </c>
      <c r="N441" s="48">
        <v>0</v>
      </c>
      <c r="O441" s="48">
        <v>0</v>
      </c>
      <c r="P441" s="50" t="e">
        <v>#DIV/0!</v>
      </c>
      <c r="Q441" s="48">
        <v>5</v>
      </c>
      <c r="R441" s="53">
        <v>24.226</v>
      </c>
      <c r="S441" s="48">
        <v>2</v>
      </c>
      <c r="T441" s="53">
        <v>60.565</v>
      </c>
      <c r="U441" s="54">
        <v>0.0367647058823529</v>
      </c>
    </row>
    <row r="442" customHeight="1" spans="1:21">
      <c r="A442" s="51"/>
      <c r="B442" s="51"/>
      <c r="C442" s="47" t="s">
        <v>86</v>
      </c>
      <c r="D442" s="48">
        <v>66.73</v>
      </c>
      <c r="E442" s="48">
        <v>3356</v>
      </c>
      <c r="F442" s="48">
        <v>228</v>
      </c>
      <c r="G442" s="49">
        <v>0.067938021454112</v>
      </c>
      <c r="H442" s="50">
        <v>0.292675438596491</v>
      </c>
      <c r="I442" s="50">
        <v>19.8837902264601</v>
      </c>
      <c r="J442" s="48">
        <v>1</v>
      </c>
      <c r="K442" s="45">
        <v>0</v>
      </c>
      <c r="L442" s="48">
        <v>0</v>
      </c>
      <c r="M442" s="48">
        <v>3</v>
      </c>
      <c r="N442" s="48">
        <v>0</v>
      </c>
      <c r="O442" s="48">
        <v>4</v>
      </c>
      <c r="P442" s="50">
        <v>16.6825</v>
      </c>
      <c r="Q442" s="48">
        <v>2</v>
      </c>
      <c r="R442" s="53">
        <v>33.365</v>
      </c>
      <c r="S442" s="48">
        <v>0</v>
      </c>
      <c r="T442" s="53" t="e">
        <v>#DIV/0!</v>
      </c>
      <c r="U442" s="54">
        <v>0.0087719298245614</v>
      </c>
    </row>
    <row r="443" customHeight="1" spans="1:21">
      <c r="A443" s="51"/>
      <c r="B443" s="51"/>
      <c r="C443" s="47" t="s">
        <v>87</v>
      </c>
      <c r="D443" s="48">
        <v>107.72</v>
      </c>
      <c r="E443" s="48">
        <v>5151</v>
      </c>
      <c r="F443" s="48">
        <v>371</v>
      </c>
      <c r="G443" s="49">
        <v>0.0720248495437779</v>
      </c>
      <c r="H443" s="50">
        <v>0.290350404312668</v>
      </c>
      <c r="I443" s="50">
        <v>20.912444185595</v>
      </c>
      <c r="J443" s="48">
        <v>2</v>
      </c>
      <c r="K443" s="45">
        <v>5</v>
      </c>
      <c r="L443" s="48">
        <v>1</v>
      </c>
      <c r="M443" s="48">
        <v>1</v>
      </c>
      <c r="N443" s="48">
        <v>1</v>
      </c>
      <c r="O443" s="48">
        <v>10</v>
      </c>
      <c r="P443" s="50">
        <v>10.772</v>
      </c>
      <c r="Q443" s="48">
        <v>12</v>
      </c>
      <c r="R443" s="53">
        <v>8.97666666666667</v>
      </c>
      <c r="S443" s="48">
        <v>2</v>
      </c>
      <c r="T443" s="53">
        <v>53.86</v>
      </c>
      <c r="U443" s="54">
        <v>0.032345013477089</v>
      </c>
    </row>
    <row r="444" customHeight="1" spans="1:21">
      <c r="A444" s="51"/>
      <c r="B444" s="51"/>
      <c r="C444" s="47" t="s">
        <v>114</v>
      </c>
      <c r="D444" s="48">
        <v>18.49</v>
      </c>
      <c r="E444" s="48">
        <v>1095</v>
      </c>
      <c r="F444" s="48">
        <v>76</v>
      </c>
      <c r="G444" s="49">
        <v>0.0694063926940639</v>
      </c>
      <c r="H444" s="50">
        <v>0.243289473684211</v>
      </c>
      <c r="I444" s="50">
        <v>16.8858447488584</v>
      </c>
      <c r="J444" s="48">
        <v>0</v>
      </c>
      <c r="K444" s="45">
        <v>0</v>
      </c>
      <c r="L444" s="48">
        <v>0</v>
      </c>
      <c r="M444" s="48">
        <v>0</v>
      </c>
      <c r="N444" s="48">
        <v>0</v>
      </c>
      <c r="O444" s="48">
        <v>0</v>
      </c>
      <c r="P444" s="50" t="e">
        <v>#DIV/0!</v>
      </c>
      <c r="Q444" s="48">
        <v>2</v>
      </c>
      <c r="R444" s="53">
        <v>9.245</v>
      </c>
      <c r="S444" s="48">
        <v>0</v>
      </c>
      <c r="T444" s="53" t="e">
        <v>#DIV/0!</v>
      </c>
      <c r="U444" s="54">
        <v>0.0263157894736842</v>
      </c>
    </row>
    <row r="445" customHeight="1" spans="1:21">
      <c r="A445" s="51"/>
      <c r="B445" s="51"/>
      <c r="C445" s="47" t="s">
        <v>88</v>
      </c>
      <c r="D445" s="48">
        <v>59.23</v>
      </c>
      <c r="E445" s="48">
        <v>1597</v>
      </c>
      <c r="F445" s="48">
        <v>112</v>
      </c>
      <c r="G445" s="49">
        <v>0.0701314965560426</v>
      </c>
      <c r="H445" s="50">
        <v>0.528839285714286</v>
      </c>
      <c r="I445" s="50">
        <v>37.0882905447714</v>
      </c>
      <c r="J445" s="48">
        <v>4</v>
      </c>
      <c r="K445" s="45">
        <v>0</v>
      </c>
      <c r="L445" s="48">
        <v>0</v>
      </c>
      <c r="M445" s="48">
        <v>2</v>
      </c>
      <c r="N445" s="48">
        <v>0</v>
      </c>
      <c r="O445" s="48">
        <v>6</v>
      </c>
      <c r="P445" s="50">
        <v>9.87166666666667</v>
      </c>
      <c r="Q445" s="48">
        <v>3</v>
      </c>
      <c r="R445" s="53">
        <v>19.7433333333333</v>
      </c>
      <c r="S445" s="48">
        <v>1</v>
      </c>
      <c r="T445" s="53">
        <v>59.23</v>
      </c>
      <c r="U445" s="54">
        <v>0.0267857142857143</v>
      </c>
    </row>
    <row r="446" customHeight="1" spans="1:21">
      <c r="A446" s="51"/>
      <c r="B446" s="51"/>
      <c r="C446" s="47" t="s">
        <v>82</v>
      </c>
      <c r="D446" s="48">
        <v>32.13</v>
      </c>
      <c r="E446" s="48">
        <v>1432</v>
      </c>
      <c r="F446" s="48">
        <v>83</v>
      </c>
      <c r="G446" s="49">
        <v>0.0579608938547486</v>
      </c>
      <c r="H446" s="50">
        <v>0.38710843373494</v>
      </c>
      <c r="I446" s="50">
        <v>22.4371508379888</v>
      </c>
      <c r="J446" s="48">
        <v>1</v>
      </c>
      <c r="K446" s="45">
        <v>0</v>
      </c>
      <c r="L446" s="48">
        <v>0</v>
      </c>
      <c r="M446" s="48">
        <v>0</v>
      </c>
      <c r="N446" s="48">
        <v>0</v>
      </c>
      <c r="O446" s="48">
        <v>1</v>
      </c>
      <c r="P446" s="50">
        <v>32.13</v>
      </c>
      <c r="Q446" s="48">
        <v>1</v>
      </c>
      <c r="R446" s="53">
        <v>32.13</v>
      </c>
      <c r="S446" s="48">
        <v>0</v>
      </c>
      <c r="T446" s="53" t="e">
        <v>#DIV/0!</v>
      </c>
      <c r="U446" s="54">
        <v>0.0120481927710843</v>
      </c>
    </row>
    <row r="447" customHeight="1" spans="1:21">
      <c r="A447" s="51"/>
      <c r="B447" s="51"/>
      <c r="C447" s="47" t="s">
        <v>89</v>
      </c>
      <c r="D447" s="48">
        <v>33.14</v>
      </c>
      <c r="E447" s="48">
        <v>1742</v>
      </c>
      <c r="F447" s="48">
        <v>102</v>
      </c>
      <c r="G447" s="49">
        <v>0.0585533869115959</v>
      </c>
      <c r="H447" s="50">
        <v>0.324901960784314</v>
      </c>
      <c r="I447" s="50">
        <v>19.0241102181401</v>
      </c>
      <c r="J447" s="48">
        <v>1</v>
      </c>
      <c r="K447" s="45">
        <v>1</v>
      </c>
      <c r="L447" s="48">
        <v>0</v>
      </c>
      <c r="M447" s="48">
        <v>0</v>
      </c>
      <c r="N447" s="48">
        <v>0</v>
      </c>
      <c r="O447" s="48">
        <v>2</v>
      </c>
      <c r="P447" s="50">
        <v>16.57</v>
      </c>
      <c r="Q447" s="48">
        <v>1</v>
      </c>
      <c r="R447" s="53">
        <v>33.14</v>
      </c>
      <c r="S447" s="48">
        <v>1</v>
      </c>
      <c r="T447" s="53">
        <v>33.14</v>
      </c>
      <c r="U447" s="54">
        <v>0.00980392156862745</v>
      </c>
    </row>
    <row r="448" customHeight="1" spans="1:21">
      <c r="A448" s="51"/>
      <c r="B448" s="51"/>
      <c r="C448" s="47" t="s">
        <v>90</v>
      </c>
      <c r="D448" s="48">
        <v>17.91</v>
      </c>
      <c r="E448" s="48">
        <v>741</v>
      </c>
      <c r="F448" s="48">
        <v>55</v>
      </c>
      <c r="G448" s="49">
        <v>0.0742240215924427</v>
      </c>
      <c r="H448" s="50">
        <v>0.325636363636364</v>
      </c>
      <c r="I448" s="50">
        <v>24.17004048583</v>
      </c>
      <c r="J448" s="48">
        <v>0</v>
      </c>
      <c r="K448" s="45">
        <v>0</v>
      </c>
      <c r="L448" s="48">
        <v>0</v>
      </c>
      <c r="M448" s="48">
        <v>2</v>
      </c>
      <c r="N448" s="48">
        <v>0</v>
      </c>
      <c r="O448" s="48">
        <v>2</v>
      </c>
      <c r="P448" s="50">
        <v>8.955</v>
      </c>
      <c r="Q448" s="48">
        <v>1</v>
      </c>
      <c r="R448" s="53">
        <v>17.91</v>
      </c>
      <c r="S448" s="48">
        <v>1</v>
      </c>
      <c r="T448" s="53">
        <v>17.91</v>
      </c>
      <c r="U448" s="54">
        <v>0.0181818181818182</v>
      </c>
    </row>
    <row r="449" customHeight="1" spans="1:21">
      <c r="A449" s="51"/>
      <c r="B449" s="51"/>
      <c r="C449" s="47" t="s">
        <v>91</v>
      </c>
      <c r="D449" s="48">
        <v>17.05</v>
      </c>
      <c r="E449" s="48">
        <v>716</v>
      </c>
      <c r="F449" s="48">
        <v>37</v>
      </c>
      <c r="G449" s="49">
        <v>0.0516759776536313</v>
      </c>
      <c r="H449" s="50">
        <v>0.460810810810811</v>
      </c>
      <c r="I449" s="50">
        <v>23.8128491620112</v>
      </c>
      <c r="J449" s="48">
        <v>1</v>
      </c>
      <c r="K449" s="45">
        <v>0</v>
      </c>
      <c r="L449" s="48">
        <v>1</v>
      </c>
      <c r="M449" s="48">
        <v>0</v>
      </c>
      <c r="N449" s="48">
        <v>1</v>
      </c>
      <c r="O449" s="48">
        <v>3</v>
      </c>
      <c r="P449" s="50">
        <v>5.68333333333333</v>
      </c>
      <c r="Q449" s="48">
        <v>0</v>
      </c>
      <c r="R449" s="53" t="e">
        <v>#DIV/0!</v>
      </c>
      <c r="S449" s="48">
        <v>0</v>
      </c>
      <c r="T449" s="53" t="e">
        <v>#DIV/0!</v>
      </c>
      <c r="U449" s="54">
        <v>0</v>
      </c>
    </row>
    <row r="450" customHeight="1" spans="1:21">
      <c r="A450" s="51"/>
      <c r="B450" s="51"/>
      <c r="C450" s="47" t="s">
        <v>75</v>
      </c>
      <c r="D450" s="48">
        <v>106.9</v>
      </c>
      <c r="E450" s="48">
        <v>3228</v>
      </c>
      <c r="F450" s="48">
        <v>258</v>
      </c>
      <c r="G450" s="49">
        <v>0.0799256505576208</v>
      </c>
      <c r="H450" s="50">
        <v>0.414341085271318</v>
      </c>
      <c r="I450" s="50">
        <v>33.1164807930607</v>
      </c>
      <c r="J450" s="48">
        <v>1</v>
      </c>
      <c r="K450" s="45">
        <v>0</v>
      </c>
      <c r="L450" s="48">
        <v>2</v>
      </c>
      <c r="M450" s="48">
        <v>1</v>
      </c>
      <c r="N450" s="48">
        <v>0</v>
      </c>
      <c r="O450" s="48">
        <v>4</v>
      </c>
      <c r="P450" s="50">
        <v>26.725</v>
      </c>
      <c r="Q450" s="48">
        <v>3</v>
      </c>
      <c r="R450" s="53">
        <v>35.6333333333333</v>
      </c>
      <c r="S450" s="48">
        <v>0</v>
      </c>
      <c r="T450" s="53" t="e">
        <v>#DIV/0!</v>
      </c>
      <c r="U450" s="54">
        <v>0.0116279069767442</v>
      </c>
    </row>
    <row r="451" customHeight="1" spans="1:21">
      <c r="A451" s="51"/>
      <c r="B451" s="51"/>
      <c r="C451" s="47" t="s">
        <v>92</v>
      </c>
      <c r="D451" s="48">
        <v>50.6</v>
      </c>
      <c r="E451" s="48">
        <v>1546</v>
      </c>
      <c r="F451" s="48">
        <v>85</v>
      </c>
      <c r="G451" s="49">
        <v>0.054980595084088</v>
      </c>
      <c r="H451" s="50">
        <v>0.595294117647059</v>
      </c>
      <c r="I451" s="50">
        <v>32.7296248382924</v>
      </c>
      <c r="J451" s="48">
        <v>1</v>
      </c>
      <c r="K451" s="45">
        <v>0</v>
      </c>
      <c r="L451" s="48">
        <v>0</v>
      </c>
      <c r="M451" s="48">
        <v>1</v>
      </c>
      <c r="N451" s="48">
        <v>0</v>
      </c>
      <c r="O451" s="48">
        <v>2</v>
      </c>
      <c r="P451" s="50">
        <v>25.3</v>
      </c>
      <c r="Q451" s="48">
        <v>1</v>
      </c>
      <c r="R451" s="53">
        <v>50.6</v>
      </c>
      <c r="S451" s="48">
        <v>1</v>
      </c>
      <c r="T451" s="53">
        <v>50.6</v>
      </c>
      <c r="U451" s="54">
        <v>0.0117647058823529</v>
      </c>
    </row>
    <row r="452" customHeight="1" spans="1:21">
      <c r="A452" s="51"/>
      <c r="B452" s="51"/>
      <c r="C452" s="47" t="s">
        <v>93</v>
      </c>
      <c r="D452" s="48">
        <v>95.35</v>
      </c>
      <c r="E452" s="48">
        <v>2410</v>
      </c>
      <c r="F452" s="48">
        <v>192</v>
      </c>
      <c r="G452" s="49">
        <v>0.0796680497925311</v>
      </c>
      <c r="H452" s="50">
        <v>0.496614583333333</v>
      </c>
      <c r="I452" s="50">
        <v>39.5643153526971</v>
      </c>
      <c r="J452" s="48">
        <v>0</v>
      </c>
      <c r="K452" s="45">
        <v>0</v>
      </c>
      <c r="L452" s="48">
        <v>0</v>
      </c>
      <c r="M452" s="48">
        <v>1</v>
      </c>
      <c r="N452" s="48">
        <v>0</v>
      </c>
      <c r="O452" s="48">
        <v>1</v>
      </c>
      <c r="P452" s="50">
        <v>95.35</v>
      </c>
      <c r="Q452" s="48">
        <v>7</v>
      </c>
      <c r="R452" s="53">
        <v>13.6214285714286</v>
      </c>
      <c r="S452" s="48">
        <v>1</v>
      </c>
      <c r="T452" s="53">
        <v>95.35</v>
      </c>
      <c r="U452" s="54">
        <v>0.0364583333333333</v>
      </c>
    </row>
    <row r="453" customHeight="1" spans="1:21">
      <c r="A453" s="51"/>
      <c r="B453" s="51"/>
      <c r="C453" s="47" t="s">
        <v>110</v>
      </c>
      <c r="D453" s="48">
        <v>16.42</v>
      </c>
      <c r="E453" s="48">
        <v>407</v>
      </c>
      <c r="F453" s="48">
        <v>39</v>
      </c>
      <c r="G453" s="49">
        <v>0.0958230958230958</v>
      </c>
      <c r="H453" s="50">
        <v>0.421025641025641</v>
      </c>
      <c r="I453" s="50">
        <v>40.3439803439804</v>
      </c>
      <c r="J453" s="48">
        <v>0</v>
      </c>
      <c r="K453" s="45">
        <v>0</v>
      </c>
      <c r="L453" s="48">
        <v>1</v>
      </c>
      <c r="M453" s="48">
        <v>0</v>
      </c>
      <c r="N453" s="48">
        <v>0</v>
      </c>
      <c r="O453" s="48">
        <v>1</v>
      </c>
      <c r="P453" s="50">
        <v>16.42</v>
      </c>
      <c r="Q453" s="48">
        <v>1</v>
      </c>
      <c r="R453" s="53">
        <v>16.42</v>
      </c>
      <c r="S453" s="48">
        <v>0</v>
      </c>
      <c r="T453" s="53" t="e">
        <v>#DIV/0!</v>
      </c>
      <c r="U453" s="54">
        <v>0.0256410256410256</v>
      </c>
    </row>
    <row r="454" customHeight="1" spans="1:21">
      <c r="A454" s="51"/>
      <c r="B454" s="51"/>
      <c r="C454" s="47" t="s">
        <v>83</v>
      </c>
      <c r="D454" s="48">
        <v>82.95</v>
      </c>
      <c r="E454" s="48">
        <v>4540</v>
      </c>
      <c r="F454" s="48">
        <v>309</v>
      </c>
      <c r="G454" s="49">
        <v>0.0680616740088106</v>
      </c>
      <c r="H454" s="50">
        <v>0.268446601941748</v>
      </c>
      <c r="I454" s="50">
        <v>18.2709251101322</v>
      </c>
      <c r="J454" s="48">
        <v>0</v>
      </c>
      <c r="K454" s="45">
        <v>0</v>
      </c>
      <c r="L454" s="48">
        <v>0</v>
      </c>
      <c r="M454" s="48">
        <v>0</v>
      </c>
      <c r="N454" s="48">
        <v>0</v>
      </c>
      <c r="O454" s="48">
        <v>0</v>
      </c>
      <c r="P454" s="50" t="e">
        <v>#DIV/0!</v>
      </c>
      <c r="Q454" s="48">
        <v>0</v>
      </c>
      <c r="R454" s="53" t="e">
        <v>#DIV/0!</v>
      </c>
      <c r="S454" s="48">
        <v>0</v>
      </c>
      <c r="T454" s="53" t="e">
        <v>#DIV/0!</v>
      </c>
      <c r="U454" s="54">
        <v>0</v>
      </c>
    </row>
    <row r="455" customHeight="1" spans="1:21">
      <c r="A455" s="51"/>
      <c r="B455" s="47" t="s">
        <v>80</v>
      </c>
      <c r="C455" s="51"/>
      <c r="D455" s="48">
        <v>825.75</v>
      </c>
      <c r="E455" s="48">
        <v>30664</v>
      </c>
      <c r="F455" s="48">
        <v>2083</v>
      </c>
      <c r="G455" s="49">
        <v>0.0679298199843465</v>
      </c>
      <c r="H455" s="50">
        <v>0.39642342774844</v>
      </c>
      <c r="I455" s="50">
        <v>26.9289720845291</v>
      </c>
      <c r="J455" s="48">
        <v>12</v>
      </c>
      <c r="K455" s="45">
        <v>6</v>
      </c>
      <c r="L455" s="48">
        <v>5</v>
      </c>
      <c r="M455" s="48">
        <v>11</v>
      </c>
      <c r="N455" s="48">
        <v>2</v>
      </c>
      <c r="O455" s="48">
        <v>36</v>
      </c>
      <c r="P455" s="50">
        <v>22.9375</v>
      </c>
      <c r="Q455" s="48">
        <v>39</v>
      </c>
      <c r="R455" s="53">
        <v>21.1730769230769</v>
      </c>
      <c r="S455" s="48">
        <v>9</v>
      </c>
      <c r="T455" s="53">
        <v>91.75</v>
      </c>
      <c r="U455" s="54">
        <v>0.0187229956793087</v>
      </c>
    </row>
    <row r="456" customHeight="1" spans="1:21">
      <c r="A456" s="47" t="s">
        <v>126</v>
      </c>
      <c r="B456" s="51"/>
      <c r="C456" s="51"/>
      <c r="D456" s="48">
        <v>825.75</v>
      </c>
      <c r="E456" s="48">
        <v>30664</v>
      </c>
      <c r="F456" s="48">
        <v>2083</v>
      </c>
      <c r="G456" s="49">
        <v>0.0679298199843465</v>
      </c>
      <c r="H456" s="50">
        <v>0.39642342774844</v>
      </c>
      <c r="I456" s="50">
        <v>26.9289720845291</v>
      </c>
      <c r="J456" s="48">
        <v>12</v>
      </c>
      <c r="K456" s="45">
        <v>6</v>
      </c>
      <c r="L456" s="48">
        <v>5</v>
      </c>
      <c r="M456" s="48">
        <v>11</v>
      </c>
      <c r="N456" s="48">
        <v>2</v>
      </c>
      <c r="O456" s="48">
        <v>36</v>
      </c>
      <c r="P456" s="50">
        <v>22.9375</v>
      </c>
      <c r="Q456" s="48">
        <v>39</v>
      </c>
      <c r="R456" s="53">
        <v>21.1730769230769</v>
      </c>
      <c r="S456" s="48">
        <v>9</v>
      </c>
      <c r="T456" s="53">
        <v>91.75</v>
      </c>
      <c r="U456" s="54">
        <v>0.0187229956793087</v>
      </c>
    </row>
    <row r="457" customHeight="1" spans="1:21">
      <c r="A457" s="47" t="s">
        <v>38</v>
      </c>
      <c r="B457" s="47" t="s">
        <v>74</v>
      </c>
      <c r="C457" s="47" t="s">
        <v>85</v>
      </c>
      <c r="D457" s="48">
        <v>116.48</v>
      </c>
      <c r="E457" s="48">
        <v>2534</v>
      </c>
      <c r="F457" s="48">
        <v>123</v>
      </c>
      <c r="G457" s="49">
        <v>0.0485398579321231</v>
      </c>
      <c r="H457" s="50">
        <v>0.946991869918699</v>
      </c>
      <c r="I457" s="50">
        <v>45.9668508287293</v>
      </c>
      <c r="J457" s="48">
        <v>1</v>
      </c>
      <c r="K457" s="45">
        <v>1</v>
      </c>
      <c r="L457" s="48">
        <v>0</v>
      </c>
      <c r="M457" s="48">
        <v>2</v>
      </c>
      <c r="N457" s="48">
        <v>0</v>
      </c>
      <c r="O457" s="48">
        <v>4</v>
      </c>
      <c r="P457" s="50">
        <v>29.12</v>
      </c>
      <c r="Q457" s="48">
        <v>7</v>
      </c>
      <c r="R457" s="53">
        <v>16.64</v>
      </c>
      <c r="S457" s="48">
        <v>4</v>
      </c>
      <c r="T457" s="53">
        <v>29.12</v>
      </c>
      <c r="U457" s="54">
        <v>0.0569105691056911</v>
      </c>
    </row>
    <row r="458" customHeight="1" spans="1:21">
      <c r="A458" s="51"/>
      <c r="B458" s="51"/>
      <c r="C458" s="47" t="s">
        <v>86</v>
      </c>
      <c r="D458" s="48">
        <v>60.23</v>
      </c>
      <c r="E458" s="48">
        <v>2723</v>
      </c>
      <c r="F458" s="48">
        <v>197</v>
      </c>
      <c r="G458" s="49">
        <v>0.072346676459787</v>
      </c>
      <c r="H458" s="50">
        <v>0.305736040609137</v>
      </c>
      <c r="I458" s="50">
        <v>22.1189864120455</v>
      </c>
      <c r="J458" s="48">
        <v>3</v>
      </c>
      <c r="K458" s="45">
        <v>3</v>
      </c>
      <c r="L458" s="48">
        <v>0</v>
      </c>
      <c r="M458" s="48">
        <v>1</v>
      </c>
      <c r="N458" s="48">
        <v>0</v>
      </c>
      <c r="O458" s="48">
        <v>7</v>
      </c>
      <c r="P458" s="50">
        <v>8.60428571428571</v>
      </c>
      <c r="Q458" s="48">
        <v>4</v>
      </c>
      <c r="R458" s="53">
        <v>15.0575</v>
      </c>
      <c r="S458" s="48">
        <v>0</v>
      </c>
      <c r="T458" s="53" t="e">
        <v>#DIV/0!</v>
      </c>
      <c r="U458" s="54">
        <v>0.0203045685279188</v>
      </c>
    </row>
    <row r="459" customHeight="1" spans="1:21">
      <c r="A459" s="51"/>
      <c r="B459" s="51"/>
      <c r="C459" s="47" t="s">
        <v>87</v>
      </c>
      <c r="D459" s="48">
        <v>107.13</v>
      </c>
      <c r="E459" s="48">
        <v>5640</v>
      </c>
      <c r="F459" s="48">
        <v>372</v>
      </c>
      <c r="G459" s="49">
        <v>0.0659574468085106</v>
      </c>
      <c r="H459" s="50">
        <v>0.287983870967742</v>
      </c>
      <c r="I459" s="50">
        <v>18.9946808510638</v>
      </c>
      <c r="J459" s="48">
        <v>2</v>
      </c>
      <c r="K459" s="45">
        <v>1</v>
      </c>
      <c r="L459" s="48">
        <v>0</v>
      </c>
      <c r="M459" s="48">
        <v>0</v>
      </c>
      <c r="N459" s="48">
        <v>0</v>
      </c>
      <c r="O459" s="48">
        <v>3</v>
      </c>
      <c r="P459" s="50">
        <v>35.71</v>
      </c>
      <c r="Q459" s="48">
        <v>6</v>
      </c>
      <c r="R459" s="53">
        <v>17.855</v>
      </c>
      <c r="S459" s="48">
        <v>2</v>
      </c>
      <c r="T459" s="53">
        <v>53.565</v>
      </c>
      <c r="U459" s="54">
        <v>0.0161290322580645</v>
      </c>
    </row>
    <row r="460" customHeight="1" spans="1:21">
      <c r="A460" s="51"/>
      <c r="B460" s="51"/>
      <c r="C460" s="47" t="s">
        <v>114</v>
      </c>
      <c r="D460" s="48">
        <v>19.3</v>
      </c>
      <c r="E460" s="48">
        <v>1396</v>
      </c>
      <c r="F460" s="48">
        <v>79</v>
      </c>
      <c r="G460" s="49">
        <v>0.0565902578796562</v>
      </c>
      <c r="H460" s="50">
        <v>0.244303797468354</v>
      </c>
      <c r="I460" s="50">
        <v>13.8252148997135</v>
      </c>
      <c r="J460" s="48">
        <v>2</v>
      </c>
      <c r="K460" s="45">
        <v>3</v>
      </c>
      <c r="L460" s="48">
        <v>0</v>
      </c>
      <c r="M460" s="48">
        <v>2</v>
      </c>
      <c r="N460" s="48">
        <v>0</v>
      </c>
      <c r="O460" s="48">
        <v>7</v>
      </c>
      <c r="P460" s="50">
        <v>2.75714285714286</v>
      </c>
      <c r="Q460" s="48">
        <v>2</v>
      </c>
      <c r="R460" s="53">
        <v>9.65</v>
      </c>
      <c r="S460" s="48">
        <v>0</v>
      </c>
      <c r="T460" s="53" t="e">
        <v>#DIV/0!</v>
      </c>
      <c r="U460" s="54">
        <v>0.0253164556962025</v>
      </c>
    </row>
    <row r="461" customHeight="1" spans="1:21">
      <c r="A461" s="51"/>
      <c r="B461" s="51"/>
      <c r="C461" s="47" t="s">
        <v>88</v>
      </c>
      <c r="D461" s="48">
        <v>66.44</v>
      </c>
      <c r="E461" s="48">
        <v>1749</v>
      </c>
      <c r="F461" s="48">
        <v>128</v>
      </c>
      <c r="G461" s="49">
        <v>0.0731846769582619</v>
      </c>
      <c r="H461" s="50">
        <v>0.5190625</v>
      </c>
      <c r="I461" s="50">
        <v>37.9874213836478</v>
      </c>
      <c r="J461" s="48">
        <v>1</v>
      </c>
      <c r="K461" s="45">
        <v>0</v>
      </c>
      <c r="L461" s="48">
        <v>0</v>
      </c>
      <c r="M461" s="48">
        <v>0</v>
      </c>
      <c r="N461" s="48">
        <v>0</v>
      </c>
      <c r="O461" s="48">
        <v>1</v>
      </c>
      <c r="P461" s="50">
        <v>66.44</v>
      </c>
      <c r="Q461" s="48">
        <v>0</v>
      </c>
      <c r="R461" s="53" t="e">
        <v>#DIV/0!</v>
      </c>
      <c r="S461" s="48">
        <v>0</v>
      </c>
      <c r="T461" s="53" t="e">
        <v>#DIV/0!</v>
      </c>
      <c r="U461" s="54">
        <v>0</v>
      </c>
    </row>
    <row r="462" customHeight="1" spans="1:21">
      <c r="A462" s="51"/>
      <c r="B462" s="51"/>
      <c r="C462" s="47" t="s">
        <v>82</v>
      </c>
      <c r="D462" s="48">
        <v>36.36</v>
      </c>
      <c r="E462" s="48">
        <v>1468</v>
      </c>
      <c r="F462" s="48">
        <v>85</v>
      </c>
      <c r="G462" s="49">
        <v>0.0579019073569482</v>
      </c>
      <c r="H462" s="50">
        <v>0.427764705882353</v>
      </c>
      <c r="I462" s="50">
        <v>24.7683923705722</v>
      </c>
      <c r="J462" s="48">
        <v>2</v>
      </c>
      <c r="K462" s="45">
        <v>0</v>
      </c>
      <c r="L462" s="48">
        <v>0</v>
      </c>
      <c r="M462" s="48">
        <v>0</v>
      </c>
      <c r="N462" s="48">
        <v>0</v>
      </c>
      <c r="O462" s="48">
        <v>2</v>
      </c>
      <c r="P462" s="50">
        <v>18.18</v>
      </c>
      <c r="Q462" s="48">
        <v>0</v>
      </c>
      <c r="R462" s="53" t="e">
        <v>#DIV/0!</v>
      </c>
      <c r="S462" s="48">
        <v>0</v>
      </c>
      <c r="T462" s="53" t="e">
        <v>#DIV/0!</v>
      </c>
      <c r="U462" s="54">
        <v>0</v>
      </c>
    </row>
    <row r="463" customHeight="1" spans="1:21">
      <c r="A463" s="51"/>
      <c r="B463" s="51"/>
      <c r="C463" s="47" t="s">
        <v>89</v>
      </c>
      <c r="D463" s="48">
        <v>28.85</v>
      </c>
      <c r="E463" s="48">
        <v>1424</v>
      </c>
      <c r="F463" s="48">
        <v>81</v>
      </c>
      <c r="G463" s="49">
        <v>0.0568820224719101</v>
      </c>
      <c r="H463" s="50">
        <v>0.356172839506173</v>
      </c>
      <c r="I463" s="50">
        <v>20.2598314606742</v>
      </c>
      <c r="J463" s="48">
        <v>0</v>
      </c>
      <c r="K463" s="45">
        <v>0</v>
      </c>
      <c r="L463" s="48">
        <v>0</v>
      </c>
      <c r="M463" s="48">
        <v>0</v>
      </c>
      <c r="N463" s="48">
        <v>0</v>
      </c>
      <c r="O463" s="48">
        <v>0</v>
      </c>
      <c r="P463" s="50" t="e">
        <v>#DIV/0!</v>
      </c>
      <c r="Q463" s="48">
        <v>0</v>
      </c>
      <c r="R463" s="53" t="e">
        <v>#DIV/0!</v>
      </c>
      <c r="S463" s="48">
        <v>0</v>
      </c>
      <c r="T463" s="53" t="e">
        <v>#DIV/0!</v>
      </c>
      <c r="U463" s="54">
        <v>0</v>
      </c>
    </row>
    <row r="464" customHeight="1" spans="1:21">
      <c r="A464" s="51"/>
      <c r="B464" s="51"/>
      <c r="C464" s="47" t="s">
        <v>90</v>
      </c>
      <c r="D464" s="48">
        <v>17.62</v>
      </c>
      <c r="E464" s="48">
        <v>701</v>
      </c>
      <c r="F464" s="48">
        <v>52</v>
      </c>
      <c r="G464" s="49">
        <v>0.0741797432239658</v>
      </c>
      <c r="H464" s="50">
        <v>0.338846153846154</v>
      </c>
      <c r="I464" s="50">
        <v>25.1355206847361</v>
      </c>
      <c r="J464" s="48">
        <v>1</v>
      </c>
      <c r="K464" s="45">
        <v>1</v>
      </c>
      <c r="L464" s="48">
        <v>0</v>
      </c>
      <c r="M464" s="48">
        <v>0</v>
      </c>
      <c r="N464" s="48">
        <v>0</v>
      </c>
      <c r="O464" s="48">
        <v>2</v>
      </c>
      <c r="P464" s="50">
        <v>8.81</v>
      </c>
      <c r="Q464" s="48">
        <v>1</v>
      </c>
      <c r="R464" s="53">
        <v>17.62</v>
      </c>
      <c r="S464" s="48">
        <v>0</v>
      </c>
      <c r="T464" s="53" t="e">
        <v>#DIV/0!</v>
      </c>
      <c r="U464" s="54">
        <v>0.0192307692307692</v>
      </c>
    </row>
    <row r="465" customHeight="1" spans="1:21">
      <c r="A465" s="51"/>
      <c r="B465" s="51"/>
      <c r="C465" s="47" t="s">
        <v>91</v>
      </c>
      <c r="D465" s="48">
        <v>22.89</v>
      </c>
      <c r="E465" s="48">
        <v>581</v>
      </c>
      <c r="F465" s="48">
        <v>50</v>
      </c>
      <c r="G465" s="49">
        <v>0.0860585197934596</v>
      </c>
      <c r="H465" s="50">
        <v>0.4578</v>
      </c>
      <c r="I465" s="50">
        <v>39.3975903614458</v>
      </c>
      <c r="J465" s="48">
        <v>1</v>
      </c>
      <c r="K465" s="45">
        <v>0</v>
      </c>
      <c r="L465" s="48">
        <v>0</v>
      </c>
      <c r="M465" s="48">
        <v>0</v>
      </c>
      <c r="N465" s="48">
        <v>0</v>
      </c>
      <c r="O465" s="48">
        <v>1</v>
      </c>
      <c r="P465" s="50">
        <v>22.89</v>
      </c>
      <c r="Q465" s="48">
        <v>0</v>
      </c>
      <c r="R465" s="53" t="e">
        <v>#DIV/0!</v>
      </c>
      <c r="S465" s="48">
        <v>0</v>
      </c>
      <c r="T465" s="53" t="e">
        <v>#DIV/0!</v>
      </c>
      <c r="U465" s="54">
        <v>0</v>
      </c>
    </row>
    <row r="466" customHeight="1" spans="1:21">
      <c r="A466" s="51"/>
      <c r="B466" s="51"/>
      <c r="C466" s="47" t="s">
        <v>75</v>
      </c>
      <c r="D466" s="48">
        <v>109.18</v>
      </c>
      <c r="E466" s="48">
        <v>3978</v>
      </c>
      <c r="F466" s="48">
        <v>253</v>
      </c>
      <c r="G466" s="49">
        <v>0.0635997988939165</v>
      </c>
      <c r="H466" s="50">
        <v>0.431541501976285</v>
      </c>
      <c r="I466" s="50">
        <v>27.4459527400704</v>
      </c>
      <c r="J466" s="48">
        <v>1</v>
      </c>
      <c r="K466" s="45">
        <v>1</v>
      </c>
      <c r="L466" s="48">
        <v>2</v>
      </c>
      <c r="M466" s="48">
        <v>0</v>
      </c>
      <c r="N466" s="48">
        <v>0</v>
      </c>
      <c r="O466" s="48">
        <v>4</v>
      </c>
      <c r="P466" s="50">
        <v>27.295</v>
      </c>
      <c r="Q466" s="48">
        <v>1</v>
      </c>
      <c r="R466" s="53">
        <v>109.18</v>
      </c>
      <c r="S466" s="48">
        <v>1</v>
      </c>
      <c r="T466" s="53">
        <v>109.18</v>
      </c>
      <c r="U466" s="54">
        <v>0.00395256916996047</v>
      </c>
    </row>
    <row r="467" customHeight="1" spans="1:21">
      <c r="A467" s="51"/>
      <c r="B467" s="51"/>
      <c r="C467" s="47" t="s">
        <v>92</v>
      </c>
      <c r="D467" s="48">
        <v>40.82</v>
      </c>
      <c r="E467" s="48">
        <v>1213</v>
      </c>
      <c r="F467" s="48">
        <v>66</v>
      </c>
      <c r="G467" s="49">
        <v>0.0544105523495466</v>
      </c>
      <c r="H467" s="50">
        <v>0.618484848484849</v>
      </c>
      <c r="I467" s="50">
        <v>33.6521022258862</v>
      </c>
      <c r="J467" s="48">
        <v>1</v>
      </c>
      <c r="K467" s="45">
        <v>2</v>
      </c>
      <c r="L467" s="48">
        <v>0</v>
      </c>
      <c r="M467" s="48">
        <v>0</v>
      </c>
      <c r="N467" s="48">
        <v>0</v>
      </c>
      <c r="O467" s="48">
        <v>3</v>
      </c>
      <c r="P467" s="50">
        <v>13.6066666666667</v>
      </c>
      <c r="Q467" s="48">
        <v>0</v>
      </c>
      <c r="R467" s="53" t="e">
        <v>#DIV/0!</v>
      </c>
      <c r="S467" s="48">
        <v>0</v>
      </c>
      <c r="T467" s="53" t="e">
        <v>#DIV/0!</v>
      </c>
      <c r="U467" s="54">
        <v>0</v>
      </c>
    </row>
    <row r="468" customHeight="1" spans="1:21">
      <c r="A468" s="51"/>
      <c r="B468" s="51"/>
      <c r="C468" s="47" t="s">
        <v>93</v>
      </c>
      <c r="D468" s="48">
        <v>83.38</v>
      </c>
      <c r="E468" s="48">
        <v>2189</v>
      </c>
      <c r="F468" s="48">
        <v>167</v>
      </c>
      <c r="G468" s="49">
        <v>0.0762905436272271</v>
      </c>
      <c r="H468" s="50">
        <v>0.499281437125748</v>
      </c>
      <c r="I468" s="50">
        <v>38.0904522613065</v>
      </c>
      <c r="J468" s="48">
        <v>1</v>
      </c>
      <c r="K468" s="45">
        <v>0</v>
      </c>
      <c r="L468" s="48">
        <v>1</v>
      </c>
      <c r="M468" s="48">
        <v>0</v>
      </c>
      <c r="N468" s="48">
        <v>0</v>
      </c>
      <c r="O468" s="48">
        <v>2</v>
      </c>
      <c r="P468" s="50">
        <v>41.69</v>
      </c>
      <c r="Q468" s="48">
        <v>1</v>
      </c>
      <c r="R468" s="53">
        <v>83.38</v>
      </c>
      <c r="S468" s="48">
        <v>1</v>
      </c>
      <c r="T468" s="53">
        <v>83.38</v>
      </c>
      <c r="U468" s="54">
        <v>0.00598802395209581</v>
      </c>
    </row>
    <row r="469" customHeight="1" spans="1:21">
      <c r="A469" s="51"/>
      <c r="B469" s="51"/>
      <c r="C469" s="47" t="s">
        <v>110</v>
      </c>
      <c r="D469" s="48">
        <v>20.92</v>
      </c>
      <c r="E469" s="48">
        <v>756</v>
      </c>
      <c r="F469" s="48">
        <v>53</v>
      </c>
      <c r="G469" s="49">
        <v>0.0701058201058201</v>
      </c>
      <c r="H469" s="50">
        <v>0.394716981132076</v>
      </c>
      <c r="I469" s="50">
        <v>27.6719576719577</v>
      </c>
      <c r="J469" s="48">
        <v>1</v>
      </c>
      <c r="K469" s="45">
        <v>0</v>
      </c>
      <c r="L469" s="48">
        <v>0</v>
      </c>
      <c r="M469" s="48">
        <v>0</v>
      </c>
      <c r="N469" s="48">
        <v>0</v>
      </c>
      <c r="O469" s="48">
        <v>1</v>
      </c>
      <c r="P469" s="50">
        <v>20.92</v>
      </c>
      <c r="Q469" s="48">
        <v>0</v>
      </c>
      <c r="R469" s="53" t="e">
        <v>#DIV/0!</v>
      </c>
      <c r="S469" s="48">
        <v>0</v>
      </c>
      <c r="T469" s="53" t="e">
        <v>#DIV/0!</v>
      </c>
      <c r="U469" s="54">
        <v>0</v>
      </c>
    </row>
    <row r="470" customHeight="1" spans="1:21">
      <c r="A470" s="51"/>
      <c r="B470" s="51"/>
      <c r="C470" s="47" t="s">
        <v>83</v>
      </c>
      <c r="D470" s="48">
        <v>80.8</v>
      </c>
      <c r="E470" s="48">
        <v>4391</v>
      </c>
      <c r="F470" s="48">
        <v>286</v>
      </c>
      <c r="G470" s="49">
        <v>0.0651332270553405</v>
      </c>
      <c r="H470" s="50">
        <v>0.282517482517483</v>
      </c>
      <c r="I470" s="50">
        <v>18.4012753359144</v>
      </c>
      <c r="J470" s="48">
        <v>1</v>
      </c>
      <c r="K470" s="45">
        <v>1</v>
      </c>
      <c r="L470" s="48">
        <v>0</v>
      </c>
      <c r="M470" s="48">
        <v>0</v>
      </c>
      <c r="N470" s="48">
        <v>0</v>
      </c>
      <c r="O470" s="48">
        <v>2</v>
      </c>
      <c r="P470" s="50">
        <v>40.4</v>
      </c>
      <c r="Q470" s="48">
        <v>0</v>
      </c>
      <c r="R470" s="53" t="e">
        <v>#DIV/0!</v>
      </c>
      <c r="S470" s="48">
        <v>0</v>
      </c>
      <c r="T470" s="53" t="e">
        <v>#DIV/0!</v>
      </c>
      <c r="U470" s="54">
        <v>0</v>
      </c>
    </row>
    <row r="471" customHeight="1" spans="1:21">
      <c r="A471" s="51"/>
      <c r="B471" s="47" t="s">
        <v>80</v>
      </c>
      <c r="C471" s="51"/>
      <c r="D471" s="48">
        <v>810.4</v>
      </c>
      <c r="E471" s="48">
        <v>30743</v>
      </c>
      <c r="F471" s="48">
        <v>1992</v>
      </c>
      <c r="G471" s="49">
        <v>0.0647952379403441</v>
      </c>
      <c r="H471" s="50">
        <v>0.406827309236948</v>
      </c>
      <c r="I471" s="50">
        <v>26.360472302638</v>
      </c>
      <c r="J471" s="48">
        <v>18</v>
      </c>
      <c r="K471" s="45">
        <v>13</v>
      </c>
      <c r="L471" s="48">
        <v>3</v>
      </c>
      <c r="M471" s="48">
        <v>5</v>
      </c>
      <c r="N471" s="48">
        <v>0</v>
      </c>
      <c r="O471" s="48">
        <v>39</v>
      </c>
      <c r="P471" s="50">
        <v>20.7794871794872</v>
      </c>
      <c r="Q471" s="48">
        <v>22</v>
      </c>
      <c r="R471" s="53">
        <v>36.8363636363636</v>
      </c>
      <c r="S471" s="48">
        <v>8</v>
      </c>
      <c r="T471" s="53">
        <v>101.3</v>
      </c>
      <c r="U471" s="54">
        <v>0.0110441767068273</v>
      </c>
    </row>
    <row r="472" customHeight="1" spans="1:21">
      <c r="A472" s="47" t="s">
        <v>127</v>
      </c>
      <c r="B472" s="51"/>
      <c r="C472" s="51"/>
      <c r="D472" s="48">
        <v>810.4</v>
      </c>
      <c r="E472" s="48">
        <v>30743</v>
      </c>
      <c r="F472" s="48">
        <v>1992</v>
      </c>
      <c r="G472" s="49">
        <v>0.0647952379403441</v>
      </c>
      <c r="H472" s="50">
        <v>0.406827309236948</v>
      </c>
      <c r="I472" s="50">
        <v>26.360472302638</v>
      </c>
      <c r="J472" s="48">
        <v>18</v>
      </c>
      <c r="K472" s="45">
        <v>13</v>
      </c>
      <c r="L472" s="48">
        <v>3</v>
      </c>
      <c r="M472" s="48">
        <v>5</v>
      </c>
      <c r="N472" s="48">
        <v>0</v>
      </c>
      <c r="O472" s="48">
        <v>39</v>
      </c>
      <c r="P472" s="50">
        <v>20.7794871794872</v>
      </c>
      <c r="Q472" s="48">
        <v>22</v>
      </c>
      <c r="R472" s="53">
        <v>36.8363636363636</v>
      </c>
      <c r="S472" s="48">
        <v>8</v>
      </c>
      <c r="T472" s="53">
        <v>101.3</v>
      </c>
      <c r="U472" s="54">
        <v>0.0110441767068273</v>
      </c>
    </row>
    <row r="473" customHeight="1" spans="1:21">
      <c r="A473" s="47" t="s">
        <v>37</v>
      </c>
      <c r="B473" s="47" t="s">
        <v>74</v>
      </c>
      <c r="C473" s="47" t="s">
        <v>85</v>
      </c>
      <c r="D473" s="48">
        <v>123.79</v>
      </c>
      <c r="E473" s="48">
        <v>2305</v>
      </c>
      <c r="F473" s="48">
        <v>150</v>
      </c>
      <c r="G473" s="49">
        <v>0.0650759219088937</v>
      </c>
      <c r="H473" s="50">
        <v>0.825266666666667</v>
      </c>
      <c r="I473" s="50">
        <v>53.704989154013</v>
      </c>
      <c r="J473" s="48">
        <v>0</v>
      </c>
      <c r="K473" s="45">
        <v>2</v>
      </c>
      <c r="L473" s="48">
        <v>0</v>
      </c>
      <c r="M473" s="48">
        <v>0</v>
      </c>
      <c r="N473" s="48">
        <v>0</v>
      </c>
      <c r="O473" s="48">
        <v>2</v>
      </c>
      <c r="P473" s="50">
        <v>61.895</v>
      </c>
      <c r="Q473" s="48">
        <v>0</v>
      </c>
      <c r="R473" s="53" t="e">
        <v>#DIV/0!</v>
      </c>
      <c r="S473" s="48">
        <v>0</v>
      </c>
      <c r="T473" s="53" t="e">
        <v>#DIV/0!</v>
      </c>
      <c r="U473" s="54">
        <v>0</v>
      </c>
    </row>
    <row r="474" customHeight="1" spans="1:21">
      <c r="A474" s="51"/>
      <c r="B474" s="51"/>
      <c r="C474" s="47" t="s">
        <v>86</v>
      </c>
      <c r="D474" s="48">
        <v>55.59</v>
      </c>
      <c r="E474" s="48">
        <v>2286</v>
      </c>
      <c r="F474" s="48">
        <v>188</v>
      </c>
      <c r="G474" s="49">
        <v>0.0822397200349956</v>
      </c>
      <c r="H474" s="50">
        <v>0.295691489361702</v>
      </c>
      <c r="I474" s="50">
        <v>24.3175853018373</v>
      </c>
      <c r="J474" s="48">
        <v>2</v>
      </c>
      <c r="K474" s="45">
        <v>3</v>
      </c>
      <c r="L474" s="48">
        <v>0</v>
      </c>
      <c r="M474" s="48">
        <v>0</v>
      </c>
      <c r="N474" s="48">
        <v>0</v>
      </c>
      <c r="O474" s="48">
        <v>5</v>
      </c>
      <c r="P474" s="50">
        <v>11.118</v>
      </c>
      <c r="Q474" s="48">
        <v>2</v>
      </c>
      <c r="R474" s="53">
        <v>27.795</v>
      </c>
      <c r="S474" s="48">
        <v>0</v>
      </c>
      <c r="T474" s="53" t="e">
        <v>#DIV/0!</v>
      </c>
      <c r="U474" s="54">
        <v>0.0106382978723404</v>
      </c>
    </row>
    <row r="475" customHeight="1" spans="1:21">
      <c r="A475" s="51"/>
      <c r="B475" s="51"/>
      <c r="C475" s="47" t="s">
        <v>87</v>
      </c>
      <c r="D475" s="48">
        <v>115.73</v>
      </c>
      <c r="E475" s="48">
        <v>4831</v>
      </c>
      <c r="F475" s="48">
        <v>358</v>
      </c>
      <c r="G475" s="49">
        <v>0.0741047402194163</v>
      </c>
      <c r="H475" s="50">
        <v>0.323268156424581</v>
      </c>
      <c r="I475" s="50">
        <v>23.9557027530532</v>
      </c>
      <c r="J475" s="48">
        <v>1</v>
      </c>
      <c r="K475" s="45">
        <v>3</v>
      </c>
      <c r="L475" s="48">
        <v>0</v>
      </c>
      <c r="M475" s="48">
        <v>1</v>
      </c>
      <c r="N475" s="48">
        <v>0</v>
      </c>
      <c r="O475" s="48">
        <v>5</v>
      </c>
      <c r="P475" s="50">
        <v>23.146</v>
      </c>
      <c r="Q475" s="48">
        <v>6</v>
      </c>
      <c r="R475" s="53">
        <v>19.2883333333333</v>
      </c>
      <c r="S475" s="48">
        <v>2</v>
      </c>
      <c r="T475" s="53">
        <v>57.865</v>
      </c>
      <c r="U475" s="54">
        <v>0.0167597765363129</v>
      </c>
    </row>
    <row r="476" customHeight="1" spans="1:21">
      <c r="A476" s="51"/>
      <c r="B476" s="51"/>
      <c r="C476" s="47" t="s">
        <v>114</v>
      </c>
      <c r="D476" s="48">
        <v>13.16</v>
      </c>
      <c r="E476" s="48">
        <v>686</v>
      </c>
      <c r="F476" s="48">
        <v>47</v>
      </c>
      <c r="G476" s="49">
        <v>0.0685131195335277</v>
      </c>
      <c r="H476" s="50">
        <v>0.28</v>
      </c>
      <c r="I476" s="50">
        <v>19.1836734693878</v>
      </c>
      <c r="J476" s="48">
        <v>0</v>
      </c>
      <c r="K476" s="45">
        <v>0</v>
      </c>
      <c r="L476" s="48">
        <v>0</v>
      </c>
      <c r="M476" s="48">
        <v>0</v>
      </c>
      <c r="N476" s="48">
        <v>0</v>
      </c>
      <c r="O476" s="48">
        <v>0</v>
      </c>
      <c r="P476" s="50" t="e">
        <v>#DIV/0!</v>
      </c>
      <c r="Q476" s="48">
        <v>1</v>
      </c>
      <c r="R476" s="53">
        <v>13.16</v>
      </c>
      <c r="S476" s="48">
        <v>0</v>
      </c>
      <c r="T476" s="53" t="e">
        <v>#DIV/0!</v>
      </c>
      <c r="U476" s="54">
        <v>0.0212765957446809</v>
      </c>
    </row>
    <row r="477" customHeight="1" spans="1:21">
      <c r="A477" s="51"/>
      <c r="B477" s="51"/>
      <c r="C477" s="47" t="s">
        <v>88</v>
      </c>
      <c r="D477" s="48">
        <v>50.73</v>
      </c>
      <c r="E477" s="48">
        <v>1348</v>
      </c>
      <c r="F477" s="48">
        <v>101</v>
      </c>
      <c r="G477" s="49">
        <v>0.0749258160237389</v>
      </c>
      <c r="H477" s="50">
        <v>0.502277227722772</v>
      </c>
      <c r="I477" s="50">
        <v>37.63353115727</v>
      </c>
      <c r="J477" s="48">
        <v>1</v>
      </c>
      <c r="K477" s="45">
        <v>0</v>
      </c>
      <c r="L477" s="48">
        <v>0</v>
      </c>
      <c r="M477" s="48">
        <v>0</v>
      </c>
      <c r="N477" s="48">
        <v>0</v>
      </c>
      <c r="O477" s="48">
        <v>1</v>
      </c>
      <c r="P477" s="50">
        <v>50.73</v>
      </c>
      <c r="Q477" s="48">
        <v>0</v>
      </c>
      <c r="R477" s="53" t="e">
        <v>#DIV/0!</v>
      </c>
      <c r="S477" s="48">
        <v>0</v>
      </c>
      <c r="T477" s="53" t="e">
        <v>#DIV/0!</v>
      </c>
      <c r="U477" s="54">
        <v>0</v>
      </c>
    </row>
    <row r="478" customHeight="1" spans="1:21">
      <c r="A478" s="51"/>
      <c r="B478" s="51"/>
      <c r="C478" s="47" t="s">
        <v>82</v>
      </c>
      <c r="D478" s="48">
        <v>22.48</v>
      </c>
      <c r="E478" s="48">
        <v>749</v>
      </c>
      <c r="F478" s="48">
        <v>58</v>
      </c>
      <c r="G478" s="49">
        <v>0.0774365821094793</v>
      </c>
      <c r="H478" s="50">
        <v>0.387586206896552</v>
      </c>
      <c r="I478" s="50">
        <v>30.0133511348465</v>
      </c>
      <c r="J478" s="48">
        <v>1</v>
      </c>
      <c r="K478" s="45">
        <v>0</v>
      </c>
      <c r="L478" s="48">
        <v>0</v>
      </c>
      <c r="M478" s="48">
        <v>0</v>
      </c>
      <c r="N478" s="48">
        <v>0</v>
      </c>
      <c r="O478" s="48">
        <v>1</v>
      </c>
      <c r="P478" s="50">
        <v>22.48</v>
      </c>
      <c r="Q478" s="48">
        <v>0</v>
      </c>
      <c r="R478" s="53" t="e">
        <v>#DIV/0!</v>
      </c>
      <c r="S478" s="48">
        <v>0</v>
      </c>
      <c r="T478" s="53" t="e">
        <v>#DIV/0!</v>
      </c>
      <c r="U478" s="54">
        <v>0</v>
      </c>
    </row>
    <row r="479" customHeight="1" spans="1:21">
      <c r="A479" s="51"/>
      <c r="B479" s="51"/>
      <c r="C479" s="47" t="s">
        <v>89</v>
      </c>
      <c r="D479" s="48">
        <v>27.88</v>
      </c>
      <c r="E479" s="48">
        <v>1624</v>
      </c>
      <c r="F479" s="48">
        <v>88</v>
      </c>
      <c r="G479" s="49">
        <v>0.0541871921182266</v>
      </c>
      <c r="H479" s="50">
        <v>0.316818181818182</v>
      </c>
      <c r="I479" s="50">
        <v>17.1674876847291</v>
      </c>
      <c r="J479" s="48">
        <v>2</v>
      </c>
      <c r="K479" s="45">
        <v>1</v>
      </c>
      <c r="L479" s="48">
        <v>0</v>
      </c>
      <c r="M479" s="48">
        <v>0</v>
      </c>
      <c r="N479" s="48">
        <v>0</v>
      </c>
      <c r="O479" s="48">
        <v>3</v>
      </c>
      <c r="P479" s="50">
        <v>9.29333333333333</v>
      </c>
      <c r="Q479" s="48">
        <v>1</v>
      </c>
      <c r="R479" s="53">
        <v>27.88</v>
      </c>
      <c r="S479" s="48">
        <v>1</v>
      </c>
      <c r="T479" s="53">
        <v>27.88</v>
      </c>
      <c r="U479" s="54">
        <v>0.0113636363636364</v>
      </c>
    </row>
    <row r="480" customHeight="1" spans="1:21">
      <c r="A480" s="51"/>
      <c r="B480" s="51"/>
      <c r="C480" s="47" t="s">
        <v>90</v>
      </c>
      <c r="D480" s="48">
        <v>17.98</v>
      </c>
      <c r="E480" s="48">
        <v>656</v>
      </c>
      <c r="F480" s="48">
        <v>51</v>
      </c>
      <c r="G480" s="49">
        <v>0.0777439024390244</v>
      </c>
      <c r="H480" s="50">
        <v>0.352549019607843</v>
      </c>
      <c r="I480" s="50">
        <v>27.4085365853659</v>
      </c>
      <c r="J480" s="48">
        <v>0</v>
      </c>
      <c r="K480" s="45">
        <v>0</v>
      </c>
      <c r="L480" s="48">
        <v>0</v>
      </c>
      <c r="M480" s="48">
        <v>0</v>
      </c>
      <c r="N480" s="48">
        <v>0</v>
      </c>
      <c r="O480" s="48">
        <v>0</v>
      </c>
      <c r="P480" s="50" t="e">
        <v>#DIV/0!</v>
      </c>
      <c r="Q480" s="48">
        <v>1</v>
      </c>
      <c r="R480" s="53">
        <v>17.98</v>
      </c>
      <c r="S480" s="48">
        <v>1</v>
      </c>
      <c r="T480" s="53">
        <v>17.98</v>
      </c>
      <c r="U480" s="54">
        <v>0.0196078431372549</v>
      </c>
    </row>
    <row r="481" customHeight="1" spans="1:21">
      <c r="A481" s="51"/>
      <c r="B481" s="51"/>
      <c r="C481" s="47" t="s">
        <v>91</v>
      </c>
      <c r="D481" s="48">
        <v>15.48</v>
      </c>
      <c r="E481" s="48">
        <v>530</v>
      </c>
      <c r="F481" s="48">
        <v>35</v>
      </c>
      <c r="G481" s="49">
        <v>0.0660377358490566</v>
      </c>
      <c r="H481" s="50">
        <v>0.442285714285714</v>
      </c>
      <c r="I481" s="50">
        <v>29.2075471698113</v>
      </c>
      <c r="J481" s="48">
        <v>0</v>
      </c>
      <c r="K481" s="45">
        <v>0</v>
      </c>
      <c r="L481" s="48">
        <v>0</v>
      </c>
      <c r="M481" s="48">
        <v>0</v>
      </c>
      <c r="N481" s="48">
        <v>0</v>
      </c>
      <c r="O481" s="48">
        <v>0</v>
      </c>
      <c r="P481" s="50" t="e">
        <v>#DIV/0!</v>
      </c>
      <c r="Q481" s="48">
        <v>0</v>
      </c>
      <c r="R481" s="53" t="e">
        <v>#DIV/0!</v>
      </c>
      <c r="S481" s="48">
        <v>0</v>
      </c>
      <c r="T481" s="53" t="e">
        <v>#DIV/0!</v>
      </c>
      <c r="U481" s="54">
        <v>0</v>
      </c>
    </row>
    <row r="482" customHeight="1" spans="1:21">
      <c r="A482" s="51"/>
      <c r="B482" s="51"/>
      <c r="C482" s="47" t="s">
        <v>75</v>
      </c>
      <c r="D482" s="48">
        <v>123.63</v>
      </c>
      <c r="E482" s="48">
        <v>3726</v>
      </c>
      <c r="F482" s="48">
        <v>268</v>
      </c>
      <c r="G482" s="49">
        <v>0.0719269994632314</v>
      </c>
      <c r="H482" s="50">
        <v>0.461305970149254</v>
      </c>
      <c r="I482" s="50">
        <v>33.1803542673108</v>
      </c>
      <c r="J482" s="48">
        <v>4</v>
      </c>
      <c r="K482" s="45">
        <v>0</v>
      </c>
      <c r="L482" s="48">
        <v>0</v>
      </c>
      <c r="M482" s="48">
        <v>2</v>
      </c>
      <c r="N482" s="48">
        <v>0</v>
      </c>
      <c r="O482" s="48">
        <v>6</v>
      </c>
      <c r="P482" s="50">
        <v>20.605</v>
      </c>
      <c r="Q482" s="48">
        <v>2</v>
      </c>
      <c r="R482" s="53">
        <v>61.815</v>
      </c>
      <c r="S482" s="48">
        <v>2</v>
      </c>
      <c r="T482" s="53">
        <v>61.815</v>
      </c>
      <c r="U482" s="54">
        <v>0.00746268656716418</v>
      </c>
    </row>
    <row r="483" customHeight="1" spans="1:21">
      <c r="A483" s="51"/>
      <c r="B483" s="51"/>
      <c r="C483" s="47" t="s">
        <v>92</v>
      </c>
      <c r="D483" s="48">
        <v>41.68</v>
      </c>
      <c r="E483" s="48">
        <v>1334</v>
      </c>
      <c r="F483" s="48">
        <v>67</v>
      </c>
      <c r="G483" s="49">
        <v>0.0502248875562219</v>
      </c>
      <c r="H483" s="50">
        <v>0.622089552238806</v>
      </c>
      <c r="I483" s="50">
        <v>31.2443778110945</v>
      </c>
      <c r="J483" s="48">
        <v>0</v>
      </c>
      <c r="K483" s="45">
        <v>1</v>
      </c>
      <c r="L483" s="48">
        <v>0</v>
      </c>
      <c r="M483" s="48">
        <v>0</v>
      </c>
      <c r="N483" s="48">
        <v>0</v>
      </c>
      <c r="O483" s="48">
        <v>1</v>
      </c>
      <c r="P483" s="50">
        <v>41.68</v>
      </c>
      <c r="Q483" s="48">
        <v>1</v>
      </c>
      <c r="R483" s="53">
        <v>41.68</v>
      </c>
      <c r="S483" s="48">
        <v>0</v>
      </c>
      <c r="T483" s="53" t="e">
        <v>#DIV/0!</v>
      </c>
      <c r="U483" s="54">
        <v>0.0149253731343284</v>
      </c>
    </row>
    <row r="484" customHeight="1" spans="1:21">
      <c r="A484" s="51"/>
      <c r="B484" s="51"/>
      <c r="C484" s="47" t="s">
        <v>93</v>
      </c>
      <c r="D484" s="48">
        <v>119.1</v>
      </c>
      <c r="E484" s="48">
        <v>3234</v>
      </c>
      <c r="F484" s="48">
        <v>235</v>
      </c>
      <c r="G484" s="49">
        <v>0.072665429808287</v>
      </c>
      <c r="H484" s="50">
        <v>0.506808510638298</v>
      </c>
      <c r="I484" s="50">
        <v>36.8274582560297</v>
      </c>
      <c r="J484" s="48">
        <v>3</v>
      </c>
      <c r="K484" s="45">
        <v>2</v>
      </c>
      <c r="L484" s="48">
        <v>2</v>
      </c>
      <c r="M484" s="48">
        <v>1</v>
      </c>
      <c r="N484" s="48">
        <v>0</v>
      </c>
      <c r="O484" s="48">
        <v>8</v>
      </c>
      <c r="P484" s="50">
        <v>14.8875</v>
      </c>
      <c r="Q484" s="48">
        <v>4</v>
      </c>
      <c r="R484" s="53">
        <v>29.775</v>
      </c>
      <c r="S484" s="48">
        <v>1</v>
      </c>
      <c r="T484" s="53">
        <v>119.1</v>
      </c>
      <c r="U484" s="54">
        <v>0.0170212765957447</v>
      </c>
    </row>
    <row r="485" customHeight="1" spans="1:21">
      <c r="A485" s="51"/>
      <c r="B485" s="51"/>
      <c r="C485" s="47" t="s">
        <v>110</v>
      </c>
      <c r="D485" s="48">
        <v>16.05</v>
      </c>
      <c r="E485" s="48">
        <v>585</v>
      </c>
      <c r="F485" s="48">
        <v>34</v>
      </c>
      <c r="G485" s="49">
        <v>0.0581196581196581</v>
      </c>
      <c r="H485" s="50">
        <v>0.472058823529412</v>
      </c>
      <c r="I485" s="50">
        <v>27.4358974358974</v>
      </c>
      <c r="J485" s="48">
        <v>0</v>
      </c>
      <c r="K485" s="45">
        <v>0</v>
      </c>
      <c r="L485" s="48">
        <v>0</v>
      </c>
      <c r="M485" s="48">
        <v>0</v>
      </c>
      <c r="N485" s="48">
        <v>0</v>
      </c>
      <c r="O485" s="48">
        <v>0</v>
      </c>
      <c r="P485" s="50" t="e">
        <v>#DIV/0!</v>
      </c>
      <c r="Q485" s="48">
        <v>0</v>
      </c>
      <c r="R485" s="53" t="e">
        <v>#DIV/0!</v>
      </c>
      <c r="S485" s="48">
        <v>0</v>
      </c>
      <c r="T485" s="53" t="e">
        <v>#DIV/0!</v>
      </c>
      <c r="U485" s="54">
        <v>0</v>
      </c>
    </row>
    <row r="486" customHeight="1" spans="1:21">
      <c r="A486" s="51"/>
      <c r="B486" s="51"/>
      <c r="C486" s="47" t="s">
        <v>83</v>
      </c>
      <c r="D486" s="48">
        <v>66.77</v>
      </c>
      <c r="E486" s="48">
        <v>3088</v>
      </c>
      <c r="F486" s="48">
        <v>226</v>
      </c>
      <c r="G486" s="49">
        <v>0.0731865284974093</v>
      </c>
      <c r="H486" s="50">
        <v>0.295442477876106</v>
      </c>
      <c r="I486" s="50">
        <v>21.6224093264249</v>
      </c>
      <c r="J486" s="48">
        <v>1</v>
      </c>
      <c r="K486" s="45">
        <v>0</v>
      </c>
      <c r="L486" s="48">
        <v>0</v>
      </c>
      <c r="M486" s="48">
        <v>2</v>
      </c>
      <c r="N486" s="48">
        <v>0</v>
      </c>
      <c r="O486" s="48">
        <v>3</v>
      </c>
      <c r="P486" s="50">
        <v>22.2566666666667</v>
      </c>
      <c r="Q486" s="48">
        <v>3</v>
      </c>
      <c r="R486" s="53">
        <v>22.2566666666667</v>
      </c>
      <c r="S486" s="48">
        <v>1</v>
      </c>
      <c r="T486" s="53">
        <v>66.77</v>
      </c>
      <c r="U486" s="54">
        <v>0.0132743362831858</v>
      </c>
    </row>
    <row r="487" customHeight="1" spans="1:21">
      <c r="A487" s="51"/>
      <c r="B487" s="47" t="s">
        <v>80</v>
      </c>
      <c r="C487" s="51"/>
      <c r="D487" s="48">
        <v>810.05</v>
      </c>
      <c r="E487" s="48">
        <v>26982</v>
      </c>
      <c r="F487" s="48">
        <v>1906</v>
      </c>
      <c r="G487" s="49">
        <v>0.0706396857164035</v>
      </c>
      <c r="H487" s="50">
        <v>0.425</v>
      </c>
      <c r="I487" s="50">
        <v>30.0218664294715</v>
      </c>
      <c r="J487" s="48">
        <v>15</v>
      </c>
      <c r="K487" s="45">
        <v>12</v>
      </c>
      <c r="L487" s="48">
        <v>2</v>
      </c>
      <c r="M487" s="48">
        <v>6</v>
      </c>
      <c r="N487" s="48">
        <v>0</v>
      </c>
      <c r="O487" s="48">
        <v>35</v>
      </c>
      <c r="P487" s="50">
        <v>23.1442857142857</v>
      </c>
      <c r="Q487" s="48">
        <v>21</v>
      </c>
      <c r="R487" s="53">
        <v>38.5738095238095</v>
      </c>
      <c r="S487" s="48">
        <v>8</v>
      </c>
      <c r="T487" s="53">
        <v>101.25625</v>
      </c>
      <c r="U487" s="54">
        <v>0.0110178384050367</v>
      </c>
    </row>
    <row r="488" customHeight="1" spans="1:21">
      <c r="A488" s="47" t="s">
        <v>128</v>
      </c>
      <c r="B488" s="51"/>
      <c r="C488" s="51"/>
      <c r="D488" s="48">
        <v>810.05</v>
      </c>
      <c r="E488" s="48">
        <v>26982</v>
      </c>
      <c r="F488" s="48">
        <v>1906</v>
      </c>
      <c r="G488" s="49">
        <v>0.0706396857164035</v>
      </c>
      <c r="H488" s="50">
        <v>0.425</v>
      </c>
      <c r="I488" s="50">
        <v>30.0218664294715</v>
      </c>
      <c r="J488" s="48">
        <v>15</v>
      </c>
      <c r="K488" s="45">
        <v>12</v>
      </c>
      <c r="L488" s="48">
        <v>2</v>
      </c>
      <c r="M488" s="48">
        <v>6</v>
      </c>
      <c r="N488" s="48">
        <v>0</v>
      </c>
      <c r="O488" s="48">
        <v>35</v>
      </c>
      <c r="P488" s="50">
        <v>23.1442857142857</v>
      </c>
      <c r="Q488" s="48">
        <v>21</v>
      </c>
      <c r="R488" s="53">
        <v>38.5738095238095</v>
      </c>
      <c r="S488" s="48">
        <v>8</v>
      </c>
      <c r="T488" s="53">
        <v>101.25625</v>
      </c>
      <c r="U488" s="54">
        <v>0.0110178384050367</v>
      </c>
    </row>
    <row r="489" customHeight="1" spans="1:21">
      <c r="A489" s="47" t="s">
        <v>36</v>
      </c>
      <c r="B489" s="47" t="s">
        <v>74</v>
      </c>
      <c r="C489" s="47" t="s">
        <v>85</v>
      </c>
      <c r="D489" s="48">
        <v>184.64</v>
      </c>
      <c r="E489" s="48">
        <v>2982</v>
      </c>
      <c r="F489" s="48">
        <v>175</v>
      </c>
      <c r="G489" s="49">
        <v>0.0586854460093897</v>
      </c>
      <c r="H489" s="50">
        <v>1.05508571428571</v>
      </c>
      <c r="I489" s="50">
        <v>61.9181757209926</v>
      </c>
      <c r="J489" s="48">
        <v>0</v>
      </c>
      <c r="K489" s="45">
        <v>2</v>
      </c>
      <c r="L489" s="48">
        <v>1</v>
      </c>
      <c r="M489" s="48">
        <v>5</v>
      </c>
      <c r="N489" s="48">
        <v>1</v>
      </c>
      <c r="O489" s="48">
        <v>9</v>
      </c>
      <c r="P489" s="50">
        <v>20.5155555555556</v>
      </c>
      <c r="Q489" s="48">
        <v>11</v>
      </c>
      <c r="R489" s="53">
        <v>16.7854545454545</v>
      </c>
      <c r="S489" s="48">
        <v>8</v>
      </c>
      <c r="T489" s="53">
        <v>23.08</v>
      </c>
      <c r="U489" s="54">
        <v>0.0628571428571429</v>
      </c>
    </row>
    <row r="490" customHeight="1" spans="1:21">
      <c r="A490" s="51"/>
      <c r="B490" s="51"/>
      <c r="C490" s="47" t="s">
        <v>86</v>
      </c>
      <c r="D490" s="48">
        <v>55.15</v>
      </c>
      <c r="E490" s="48">
        <v>2702</v>
      </c>
      <c r="F490" s="48">
        <v>183</v>
      </c>
      <c r="G490" s="49">
        <v>0.0677276091783864</v>
      </c>
      <c r="H490" s="50">
        <v>0.301366120218579</v>
      </c>
      <c r="I490" s="50">
        <v>20.4108068097705</v>
      </c>
      <c r="J490" s="48">
        <v>0</v>
      </c>
      <c r="K490" s="45">
        <v>0</v>
      </c>
      <c r="L490" s="48">
        <v>-1</v>
      </c>
      <c r="M490" s="48">
        <v>0</v>
      </c>
      <c r="N490" s="48">
        <v>0</v>
      </c>
      <c r="O490" s="48">
        <v>-1</v>
      </c>
      <c r="P490" s="50">
        <v>-55.15</v>
      </c>
      <c r="Q490" s="48">
        <v>1</v>
      </c>
      <c r="R490" s="53">
        <v>55.15</v>
      </c>
      <c r="S490" s="48">
        <v>0</v>
      </c>
      <c r="T490" s="53" t="e">
        <v>#DIV/0!</v>
      </c>
      <c r="U490" s="54">
        <v>0.00546448087431694</v>
      </c>
    </row>
    <row r="491" customHeight="1" spans="1:21">
      <c r="A491" s="51"/>
      <c r="B491" s="51"/>
      <c r="C491" s="47" t="s">
        <v>87</v>
      </c>
      <c r="D491" s="48">
        <v>146.64</v>
      </c>
      <c r="E491" s="48">
        <v>5944</v>
      </c>
      <c r="F491" s="48">
        <v>410</v>
      </c>
      <c r="G491" s="49">
        <v>0.0689771197846568</v>
      </c>
      <c r="H491" s="50">
        <v>0.357658536585366</v>
      </c>
      <c r="I491" s="50">
        <v>24.6702557200538</v>
      </c>
      <c r="J491" s="48">
        <v>2</v>
      </c>
      <c r="K491" s="45">
        <v>4</v>
      </c>
      <c r="L491" s="48">
        <v>0</v>
      </c>
      <c r="M491" s="48">
        <v>5</v>
      </c>
      <c r="N491" s="48">
        <v>0</v>
      </c>
      <c r="O491" s="48">
        <v>11</v>
      </c>
      <c r="P491" s="50">
        <v>13.3309090909091</v>
      </c>
      <c r="Q491" s="48">
        <v>14</v>
      </c>
      <c r="R491" s="53">
        <v>10.4742857142857</v>
      </c>
      <c r="S491" s="48">
        <v>7</v>
      </c>
      <c r="T491" s="53">
        <v>20.9485714285714</v>
      </c>
      <c r="U491" s="54">
        <v>0.0341463414634146</v>
      </c>
    </row>
    <row r="492" customHeight="1" spans="1:21">
      <c r="A492" s="51"/>
      <c r="B492" s="51"/>
      <c r="C492" s="47" t="s">
        <v>114</v>
      </c>
      <c r="D492" s="48">
        <v>4.9</v>
      </c>
      <c r="E492" s="48">
        <v>390</v>
      </c>
      <c r="F492" s="48">
        <v>24</v>
      </c>
      <c r="G492" s="49">
        <v>0.0615384615384615</v>
      </c>
      <c r="H492" s="50">
        <v>0.204166666666667</v>
      </c>
      <c r="I492" s="50">
        <v>12.5641025641026</v>
      </c>
      <c r="J492" s="48">
        <v>0</v>
      </c>
      <c r="K492" s="45">
        <v>0</v>
      </c>
      <c r="L492" s="48">
        <v>0</v>
      </c>
      <c r="M492" s="48">
        <v>0</v>
      </c>
      <c r="N492" s="48">
        <v>0</v>
      </c>
      <c r="O492" s="48">
        <v>0</v>
      </c>
      <c r="P492" s="50" t="e">
        <v>#DIV/0!</v>
      </c>
      <c r="Q492" s="48">
        <v>1</v>
      </c>
      <c r="R492" s="53">
        <v>4.9</v>
      </c>
      <c r="S492" s="48">
        <v>0</v>
      </c>
      <c r="T492" s="53" t="e">
        <v>#DIV/0!</v>
      </c>
      <c r="U492" s="54">
        <v>0.0416666666666667</v>
      </c>
    </row>
    <row r="493" customHeight="1" spans="1:21">
      <c r="A493" s="51"/>
      <c r="B493" s="51"/>
      <c r="C493" s="47" t="s">
        <v>88</v>
      </c>
      <c r="D493" s="48">
        <v>34.52</v>
      </c>
      <c r="E493" s="48">
        <v>982</v>
      </c>
      <c r="F493" s="48">
        <v>69</v>
      </c>
      <c r="G493" s="49">
        <v>0.0702647657841141</v>
      </c>
      <c r="H493" s="50">
        <v>0.500289855072464</v>
      </c>
      <c r="I493" s="50">
        <v>35.152749490835</v>
      </c>
      <c r="J493" s="48">
        <v>1</v>
      </c>
      <c r="K493" s="45">
        <v>0</v>
      </c>
      <c r="L493" s="48">
        <v>0</v>
      </c>
      <c r="M493" s="48">
        <v>1</v>
      </c>
      <c r="N493" s="48">
        <v>0</v>
      </c>
      <c r="O493" s="48">
        <v>2</v>
      </c>
      <c r="P493" s="50">
        <v>17.26</v>
      </c>
      <c r="Q493" s="48">
        <v>0</v>
      </c>
      <c r="R493" s="53" t="e">
        <v>#DIV/0!</v>
      </c>
      <c r="S493" s="48">
        <v>0</v>
      </c>
      <c r="T493" s="53" t="e">
        <v>#DIV/0!</v>
      </c>
      <c r="U493" s="54">
        <v>0</v>
      </c>
    </row>
    <row r="494" customHeight="1" spans="1:21">
      <c r="A494" s="51"/>
      <c r="B494" s="51"/>
      <c r="C494" s="47" t="s">
        <v>82</v>
      </c>
      <c r="D494" s="48">
        <v>11.51</v>
      </c>
      <c r="E494" s="48">
        <v>462</v>
      </c>
      <c r="F494" s="48">
        <v>28</v>
      </c>
      <c r="G494" s="49">
        <v>0.0606060606060606</v>
      </c>
      <c r="H494" s="50">
        <v>0.411071428571429</v>
      </c>
      <c r="I494" s="50">
        <v>24.9134199134199</v>
      </c>
      <c r="J494" s="48">
        <v>0</v>
      </c>
      <c r="K494" s="45">
        <v>0</v>
      </c>
      <c r="L494" s="48">
        <v>0</v>
      </c>
      <c r="M494" s="48">
        <v>0</v>
      </c>
      <c r="N494" s="48">
        <v>0</v>
      </c>
      <c r="O494" s="48">
        <v>0</v>
      </c>
      <c r="P494" s="50" t="e">
        <v>#DIV/0!</v>
      </c>
      <c r="Q494" s="48">
        <v>0</v>
      </c>
      <c r="R494" s="53" t="e">
        <v>#DIV/0!</v>
      </c>
      <c r="S494" s="48">
        <v>0</v>
      </c>
      <c r="T494" s="53" t="e">
        <v>#DIV/0!</v>
      </c>
      <c r="U494" s="54">
        <v>0</v>
      </c>
    </row>
    <row r="495" customHeight="1" spans="1:21">
      <c r="A495" s="51"/>
      <c r="B495" s="51"/>
      <c r="C495" s="47" t="s">
        <v>89</v>
      </c>
      <c r="D495" s="48">
        <v>9.02</v>
      </c>
      <c r="E495" s="48">
        <v>700</v>
      </c>
      <c r="F495" s="48">
        <v>36</v>
      </c>
      <c r="G495" s="49">
        <v>0.0514285714285714</v>
      </c>
      <c r="H495" s="50">
        <v>0.250555555555556</v>
      </c>
      <c r="I495" s="50">
        <v>12.8857142857143</v>
      </c>
      <c r="J495" s="48">
        <v>0</v>
      </c>
      <c r="K495" s="45">
        <v>0</v>
      </c>
      <c r="L495" s="48">
        <v>0</v>
      </c>
      <c r="M495" s="48">
        <v>0</v>
      </c>
      <c r="N495" s="48">
        <v>0</v>
      </c>
      <c r="O495" s="48">
        <v>0</v>
      </c>
      <c r="P495" s="50" t="e">
        <v>#DIV/0!</v>
      </c>
      <c r="Q495" s="48">
        <v>0</v>
      </c>
      <c r="R495" s="53" t="e">
        <v>#DIV/0!</v>
      </c>
      <c r="S495" s="48">
        <v>0</v>
      </c>
      <c r="T495" s="53" t="e">
        <v>#DIV/0!</v>
      </c>
      <c r="U495" s="54">
        <v>0</v>
      </c>
    </row>
    <row r="496" customHeight="1" spans="1:21">
      <c r="A496" s="51"/>
      <c r="B496" s="51"/>
      <c r="C496" s="47" t="s">
        <v>90</v>
      </c>
      <c r="D496" s="48">
        <v>3.81</v>
      </c>
      <c r="E496" s="48">
        <v>264</v>
      </c>
      <c r="F496" s="48">
        <v>15</v>
      </c>
      <c r="G496" s="49">
        <v>0.0568181818181818</v>
      </c>
      <c r="H496" s="50">
        <v>0.254</v>
      </c>
      <c r="I496" s="50">
        <v>14.4318181818182</v>
      </c>
      <c r="J496" s="48">
        <v>0</v>
      </c>
      <c r="K496" s="45">
        <v>0</v>
      </c>
      <c r="L496" s="48">
        <v>0</v>
      </c>
      <c r="M496" s="48">
        <v>0</v>
      </c>
      <c r="N496" s="48">
        <v>0</v>
      </c>
      <c r="O496" s="48">
        <v>0</v>
      </c>
      <c r="P496" s="50" t="e">
        <v>#DIV/0!</v>
      </c>
      <c r="Q496" s="48">
        <v>0</v>
      </c>
      <c r="R496" s="53" t="e">
        <v>#DIV/0!</v>
      </c>
      <c r="S496" s="48">
        <v>0</v>
      </c>
      <c r="T496" s="53" t="e">
        <v>#DIV/0!</v>
      </c>
      <c r="U496" s="54">
        <v>0</v>
      </c>
    </row>
    <row r="497" customHeight="1" spans="1:21">
      <c r="A497" s="51"/>
      <c r="B497" s="51"/>
      <c r="C497" s="47" t="s">
        <v>91</v>
      </c>
      <c r="D497" s="48">
        <v>7.69</v>
      </c>
      <c r="E497" s="48">
        <v>230</v>
      </c>
      <c r="F497" s="48">
        <v>15</v>
      </c>
      <c r="G497" s="49">
        <v>0.0652173913043478</v>
      </c>
      <c r="H497" s="50">
        <v>0.512666666666667</v>
      </c>
      <c r="I497" s="50">
        <v>33.4347826086957</v>
      </c>
      <c r="J497" s="48">
        <v>0</v>
      </c>
      <c r="K497" s="45">
        <v>0</v>
      </c>
      <c r="L497" s="48">
        <v>0</v>
      </c>
      <c r="M497" s="48">
        <v>1</v>
      </c>
      <c r="N497" s="48">
        <v>0</v>
      </c>
      <c r="O497" s="48">
        <v>1</v>
      </c>
      <c r="P497" s="50">
        <v>7.69</v>
      </c>
      <c r="Q497" s="48">
        <v>0</v>
      </c>
      <c r="R497" s="53" t="e">
        <v>#DIV/0!</v>
      </c>
      <c r="S497" s="48">
        <v>0</v>
      </c>
      <c r="T497" s="53" t="e">
        <v>#DIV/0!</v>
      </c>
      <c r="U497" s="54">
        <v>0</v>
      </c>
    </row>
    <row r="498" customHeight="1" spans="1:21">
      <c r="A498" s="51"/>
      <c r="B498" s="51"/>
      <c r="C498" s="47" t="s">
        <v>75</v>
      </c>
      <c r="D498" s="48">
        <v>145.82</v>
      </c>
      <c r="E498" s="48">
        <v>4714</v>
      </c>
      <c r="F498" s="48">
        <v>279</v>
      </c>
      <c r="G498" s="49">
        <v>0.0591854051760713</v>
      </c>
      <c r="H498" s="50">
        <v>0.522652329749104</v>
      </c>
      <c r="I498" s="50">
        <v>30.9333899024183</v>
      </c>
      <c r="J498" s="48">
        <v>2</v>
      </c>
      <c r="K498" s="45">
        <v>0</v>
      </c>
      <c r="L498" s="48">
        <v>0</v>
      </c>
      <c r="M498" s="48">
        <v>2</v>
      </c>
      <c r="N498" s="48">
        <v>0</v>
      </c>
      <c r="O498" s="48">
        <v>4</v>
      </c>
      <c r="P498" s="50">
        <v>36.455</v>
      </c>
      <c r="Q498" s="48">
        <v>6</v>
      </c>
      <c r="R498" s="53">
        <v>24.3033333333333</v>
      </c>
      <c r="S498" s="48">
        <v>2</v>
      </c>
      <c r="T498" s="53">
        <v>72.91</v>
      </c>
      <c r="U498" s="54">
        <v>0.021505376344086</v>
      </c>
    </row>
    <row r="499" customHeight="1" spans="1:21">
      <c r="A499" s="51"/>
      <c r="B499" s="51"/>
      <c r="C499" s="47" t="s">
        <v>92</v>
      </c>
      <c r="D499" s="48">
        <v>49.05</v>
      </c>
      <c r="E499" s="48">
        <v>1545</v>
      </c>
      <c r="F499" s="48">
        <v>79</v>
      </c>
      <c r="G499" s="49">
        <v>0.0511326860841424</v>
      </c>
      <c r="H499" s="50">
        <v>0.620886075949367</v>
      </c>
      <c r="I499" s="50">
        <v>31.747572815534</v>
      </c>
      <c r="J499" s="48">
        <v>0</v>
      </c>
      <c r="K499" s="45">
        <v>1</v>
      </c>
      <c r="L499" s="48">
        <v>0</v>
      </c>
      <c r="M499" s="48">
        <v>0</v>
      </c>
      <c r="N499" s="48">
        <v>0</v>
      </c>
      <c r="O499" s="48">
        <v>1</v>
      </c>
      <c r="P499" s="50">
        <v>49.05</v>
      </c>
      <c r="Q499" s="48">
        <v>2</v>
      </c>
      <c r="R499" s="53">
        <v>24.525</v>
      </c>
      <c r="S499" s="48">
        <v>0</v>
      </c>
      <c r="T499" s="53" t="e">
        <v>#DIV/0!</v>
      </c>
      <c r="U499" s="54">
        <v>0.0253164556962025</v>
      </c>
    </row>
    <row r="500" customHeight="1" spans="1:21">
      <c r="A500" s="51"/>
      <c r="B500" s="51"/>
      <c r="C500" s="47" t="s">
        <v>93</v>
      </c>
      <c r="D500" s="48">
        <v>127.92</v>
      </c>
      <c r="E500" s="48">
        <v>3763</v>
      </c>
      <c r="F500" s="48">
        <v>253</v>
      </c>
      <c r="G500" s="49">
        <v>0.0672335902205687</v>
      </c>
      <c r="H500" s="50">
        <v>0.505612648221344</v>
      </c>
      <c r="I500" s="50">
        <v>33.9941536008504</v>
      </c>
      <c r="J500" s="48">
        <v>2</v>
      </c>
      <c r="K500" s="45">
        <v>0</v>
      </c>
      <c r="L500" s="48">
        <v>1</v>
      </c>
      <c r="M500" s="48">
        <v>0</v>
      </c>
      <c r="N500" s="48">
        <v>0</v>
      </c>
      <c r="O500" s="48">
        <v>3</v>
      </c>
      <c r="P500" s="50">
        <v>42.64</v>
      </c>
      <c r="Q500" s="48">
        <v>4</v>
      </c>
      <c r="R500" s="53">
        <v>31.98</v>
      </c>
      <c r="S500" s="48">
        <v>1</v>
      </c>
      <c r="T500" s="53">
        <v>127.92</v>
      </c>
      <c r="U500" s="54">
        <v>0.0158102766798419</v>
      </c>
    </row>
    <row r="501" customHeight="1" spans="1:21">
      <c r="A501" s="51"/>
      <c r="B501" s="51"/>
      <c r="C501" s="47" t="s">
        <v>110</v>
      </c>
      <c r="D501" s="48">
        <v>4.04</v>
      </c>
      <c r="E501" s="48">
        <v>193</v>
      </c>
      <c r="F501" s="48">
        <v>9</v>
      </c>
      <c r="G501" s="49">
        <v>0.0466321243523316</v>
      </c>
      <c r="H501" s="50">
        <v>0.448888888888889</v>
      </c>
      <c r="I501" s="50">
        <v>20.9326424870466</v>
      </c>
      <c r="J501" s="48">
        <v>0</v>
      </c>
      <c r="K501" s="45">
        <v>0</v>
      </c>
      <c r="L501" s="48">
        <v>0</v>
      </c>
      <c r="M501" s="48">
        <v>0</v>
      </c>
      <c r="N501" s="48">
        <v>0</v>
      </c>
      <c r="O501" s="48">
        <v>0</v>
      </c>
      <c r="P501" s="50" t="e">
        <v>#DIV/0!</v>
      </c>
      <c r="Q501" s="48">
        <v>0</v>
      </c>
      <c r="R501" s="53" t="e">
        <v>#DIV/0!</v>
      </c>
      <c r="S501" s="48">
        <v>0</v>
      </c>
      <c r="T501" s="53" t="e">
        <v>#DIV/0!</v>
      </c>
      <c r="U501" s="54">
        <v>0</v>
      </c>
    </row>
    <row r="502" customHeight="1" spans="1:21">
      <c r="A502" s="51"/>
      <c r="B502" s="51"/>
      <c r="C502" s="47" t="s">
        <v>83</v>
      </c>
      <c r="D502" s="48">
        <v>30.4</v>
      </c>
      <c r="E502" s="48">
        <v>1315</v>
      </c>
      <c r="F502" s="48">
        <v>100</v>
      </c>
      <c r="G502" s="49">
        <v>0.0760456273764259</v>
      </c>
      <c r="H502" s="50">
        <v>0.304</v>
      </c>
      <c r="I502" s="50">
        <v>23.1178707224335</v>
      </c>
      <c r="J502" s="48">
        <v>0</v>
      </c>
      <c r="K502" s="45">
        <v>0</v>
      </c>
      <c r="L502" s="48">
        <v>0</v>
      </c>
      <c r="M502" s="48">
        <v>0</v>
      </c>
      <c r="N502" s="48">
        <v>0</v>
      </c>
      <c r="O502" s="48">
        <v>0</v>
      </c>
      <c r="P502" s="50" t="e">
        <v>#DIV/0!</v>
      </c>
      <c r="Q502" s="48">
        <v>0</v>
      </c>
      <c r="R502" s="53" t="e">
        <v>#DIV/0!</v>
      </c>
      <c r="S502" s="48">
        <v>0</v>
      </c>
      <c r="T502" s="53" t="e">
        <v>#DIV/0!</v>
      </c>
      <c r="U502" s="54">
        <v>0</v>
      </c>
    </row>
    <row r="503" customHeight="1" spans="1:21">
      <c r="A503" s="51"/>
      <c r="B503" s="47" t="s">
        <v>80</v>
      </c>
      <c r="C503" s="51"/>
      <c r="D503" s="48">
        <v>815.11</v>
      </c>
      <c r="E503" s="48">
        <v>26186</v>
      </c>
      <c r="F503" s="48">
        <v>1675</v>
      </c>
      <c r="G503" s="49">
        <v>0.0639654777361949</v>
      </c>
      <c r="H503" s="50">
        <v>0.486632835820896</v>
      </c>
      <c r="I503" s="50">
        <v>31.1277018254029</v>
      </c>
      <c r="J503" s="48">
        <v>7</v>
      </c>
      <c r="K503" s="45">
        <v>7</v>
      </c>
      <c r="L503" s="48">
        <v>1</v>
      </c>
      <c r="M503" s="48">
        <v>14</v>
      </c>
      <c r="N503" s="48">
        <v>1</v>
      </c>
      <c r="O503" s="48">
        <v>30</v>
      </c>
      <c r="P503" s="50">
        <v>27.1703333333333</v>
      </c>
      <c r="Q503" s="48">
        <v>39</v>
      </c>
      <c r="R503" s="53">
        <v>20.9002564102564</v>
      </c>
      <c r="S503" s="48">
        <v>18</v>
      </c>
      <c r="T503" s="53">
        <v>45.2838888888889</v>
      </c>
      <c r="U503" s="54">
        <v>0.0232835820895522</v>
      </c>
    </row>
    <row r="504" customHeight="1" spans="1:21">
      <c r="A504" s="47" t="s">
        <v>129</v>
      </c>
      <c r="B504" s="51"/>
      <c r="C504" s="51"/>
      <c r="D504" s="48">
        <v>815.11</v>
      </c>
      <c r="E504" s="48">
        <v>26186</v>
      </c>
      <c r="F504" s="48">
        <v>1675</v>
      </c>
      <c r="G504" s="49">
        <v>0.0639654777361949</v>
      </c>
      <c r="H504" s="50">
        <v>0.486632835820896</v>
      </c>
      <c r="I504" s="50">
        <v>31.1277018254029</v>
      </c>
      <c r="J504" s="48">
        <v>7</v>
      </c>
      <c r="K504" s="45">
        <v>7</v>
      </c>
      <c r="L504" s="48">
        <v>1</v>
      </c>
      <c r="M504" s="48">
        <v>14</v>
      </c>
      <c r="N504" s="48">
        <v>1</v>
      </c>
      <c r="O504" s="48">
        <v>30</v>
      </c>
      <c r="P504" s="50">
        <v>27.1703333333333</v>
      </c>
      <c r="Q504" s="48">
        <v>39</v>
      </c>
      <c r="R504" s="53">
        <v>20.9002564102564</v>
      </c>
      <c r="S504" s="48">
        <v>18</v>
      </c>
      <c r="T504" s="53">
        <v>45.2838888888889</v>
      </c>
      <c r="U504" s="54">
        <v>0.0232835820895522</v>
      </c>
    </row>
    <row r="505" customHeight="1" spans="1:21">
      <c r="A505" s="47" t="s">
        <v>35</v>
      </c>
      <c r="B505" s="47" t="s">
        <v>74</v>
      </c>
      <c r="C505" s="47" t="s">
        <v>85</v>
      </c>
      <c r="D505" s="48">
        <v>166.26</v>
      </c>
      <c r="E505" s="48">
        <v>2560</v>
      </c>
      <c r="F505" s="48">
        <v>177</v>
      </c>
      <c r="G505" s="49">
        <v>0.069140625</v>
      </c>
      <c r="H505" s="50">
        <v>0.939322033898305</v>
      </c>
      <c r="I505" s="50">
        <v>64.9453125</v>
      </c>
      <c r="J505" s="48">
        <v>1</v>
      </c>
      <c r="K505" s="45">
        <v>1</v>
      </c>
      <c r="L505" s="48">
        <v>0</v>
      </c>
      <c r="M505" s="48">
        <v>2</v>
      </c>
      <c r="N505" s="48">
        <v>0</v>
      </c>
      <c r="O505" s="48">
        <v>4</v>
      </c>
      <c r="P505" s="50">
        <v>41.565</v>
      </c>
      <c r="Q505" s="48">
        <v>11</v>
      </c>
      <c r="R505" s="53">
        <v>15.1145454545455</v>
      </c>
      <c r="S505" s="48">
        <v>7</v>
      </c>
      <c r="T505" s="53">
        <v>23.7514285714286</v>
      </c>
      <c r="U505" s="54">
        <v>0.0621468926553672</v>
      </c>
    </row>
    <row r="506" customHeight="1" spans="1:21">
      <c r="A506" s="51"/>
      <c r="B506" s="51"/>
      <c r="C506" s="47" t="s">
        <v>86</v>
      </c>
      <c r="D506" s="48">
        <v>49.92</v>
      </c>
      <c r="E506" s="48">
        <v>1788</v>
      </c>
      <c r="F506" s="48">
        <v>170</v>
      </c>
      <c r="G506" s="49">
        <v>0.0950782997762864</v>
      </c>
      <c r="H506" s="50">
        <v>0.293647058823529</v>
      </c>
      <c r="I506" s="50">
        <v>27.9194630872483</v>
      </c>
      <c r="J506" s="48">
        <v>0</v>
      </c>
      <c r="K506" s="45">
        <v>0</v>
      </c>
      <c r="L506" s="48">
        <v>0</v>
      </c>
      <c r="M506" s="48">
        <v>0</v>
      </c>
      <c r="N506" s="48">
        <v>0</v>
      </c>
      <c r="O506" s="48">
        <v>0</v>
      </c>
      <c r="P506" s="50" t="e">
        <v>#DIV/0!</v>
      </c>
      <c r="Q506" s="48">
        <v>1</v>
      </c>
      <c r="R506" s="53">
        <v>49.92</v>
      </c>
      <c r="S506" s="48">
        <v>1</v>
      </c>
      <c r="T506" s="53">
        <v>49.92</v>
      </c>
      <c r="U506" s="54">
        <v>0.00588235294117647</v>
      </c>
    </row>
    <row r="507" customHeight="1" spans="1:21">
      <c r="A507" s="51"/>
      <c r="B507" s="51"/>
      <c r="C507" s="47" t="s">
        <v>87</v>
      </c>
      <c r="D507" s="48">
        <v>149.34</v>
      </c>
      <c r="E507" s="48">
        <v>6062</v>
      </c>
      <c r="F507" s="48">
        <v>474</v>
      </c>
      <c r="G507" s="49">
        <v>0.0781920158363576</v>
      </c>
      <c r="H507" s="50">
        <v>0.315063291139241</v>
      </c>
      <c r="I507" s="50">
        <v>24.6354338502145</v>
      </c>
      <c r="J507" s="48">
        <v>3</v>
      </c>
      <c r="K507" s="45">
        <v>3</v>
      </c>
      <c r="L507" s="48">
        <v>0</v>
      </c>
      <c r="M507" s="48">
        <v>5</v>
      </c>
      <c r="N507" s="48">
        <v>0</v>
      </c>
      <c r="O507" s="48">
        <v>11</v>
      </c>
      <c r="P507" s="50">
        <v>13.5763636363636</v>
      </c>
      <c r="Q507" s="48">
        <v>11</v>
      </c>
      <c r="R507" s="53">
        <v>13.5763636363636</v>
      </c>
      <c r="S507" s="48">
        <v>6</v>
      </c>
      <c r="T507" s="53">
        <v>24.89</v>
      </c>
      <c r="U507" s="54">
        <v>0.0232067510548523</v>
      </c>
    </row>
    <row r="508" customHeight="1" spans="1:21">
      <c r="A508" s="51"/>
      <c r="B508" s="51"/>
      <c r="C508" s="47" t="s">
        <v>114</v>
      </c>
      <c r="D508" s="48">
        <v>24.66</v>
      </c>
      <c r="E508" s="48">
        <v>1579</v>
      </c>
      <c r="F508" s="48">
        <v>101</v>
      </c>
      <c r="G508" s="49">
        <v>0.0639645345155162</v>
      </c>
      <c r="H508" s="50">
        <v>0.244158415841584</v>
      </c>
      <c r="I508" s="50">
        <v>15.6174794173528</v>
      </c>
      <c r="J508" s="48">
        <v>1</v>
      </c>
      <c r="K508" s="45">
        <v>0</v>
      </c>
      <c r="L508" s="48">
        <v>0</v>
      </c>
      <c r="M508" s="48">
        <v>0</v>
      </c>
      <c r="N508" s="48">
        <v>0</v>
      </c>
      <c r="O508" s="48">
        <v>1</v>
      </c>
      <c r="P508" s="50">
        <v>24.66</v>
      </c>
      <c r="Q508" s="48">
        <v>0</v>
      </c>
      <c r="R508" s="53" t="e">
        <v>#DIV/0!</v>
      </c>
      <c r="S508" s="48">
        <v>0</v>
      </c>
      <c r="T508" s="53" t="e">
        <v>#DIV/0!</v>
      </c>
      <c r="U508" s="54">
        <v>0</v>
      </c>
    </row>
    <row r="509" customHeight="1" spans="1:21">
      <c r="A509" s="51"/>
      <c r="B509" s="51"/>
      <c r="C509" s="47" t="s">
        <v>88</v>
      </c>
      <c r="D509" s="48">
        <v>78.8</v>
      </c>
      <c r="E509" s="48">
        <v>1750</v>
      </c>
      <c r="F509" s="48">
        <v>149</v>
      </c>
      <c r="G509" s="49">
        <v>0.0851428571428572</v>
      </c>
      <c r="H509" s="50">
        <v>0.528859060402685</v>
      </c>
      <c r="I509" s="50">
        <v>45.0285714285714</v>
      </c>
      <c r="J509" s="48">
        <v>1</v>
      </c>
      <c r="K509" s="45">
        <v>1</v>
      </c>
      <c r="L509" s="48">
        <v>0</v>
      </c>
      <c r="M509" s="48">
        <v>0</v>
      </c>
      <c r="N509" s="48">
        <v>0</v>
      </c>
      <c r="O509" s="48">
        <v>2</v>
      </c>
      <c r="P509" s="50">
        <v>39.4</v>
      </c>
      <c r="Q509" s="48">
        <v>3</v>
      </c>
      <c r="R509" s="53">
        <v>26.2666666666667</v>
      </c>
      <c r="S509" s="48">
        <v>1</v>
      </c>
      <c r="T509" s="53">
        <v>78.8</v>
      </c>
      <c r="U509" s="54">
        <v>0.0201342281879195</v>
      </c>
    </row>
    <row r="510" customHeight="1" spans="1:21">
      <c r="A510" s="51"/>
      <c r="B510" s="51"/>
      <c r="C510" s="47" t="s">
        <v>82</v>
      </c>
      <c r="D510" s="48">
        <v>36.61</v>
      </c>
      <c r="E510" s="48">
        <v>1099</v>
      </c>
      <c r="F510" s="48">
        <v>89</v>
      </c>
      <c r="G510" s="49">
        <v>0.08098271155596</v>
      </c>
      <c r="H510" s="50">
        <v>0.411348314606742</v>
      </c>
      <c r="I510" s="50">
        <v>33.312101910828</v>
      </c>
      <c r="J510" s="48">
        <v>0</v>
      </c>
      <c r="K510" s="45">
        <v>0</v>
      </c>
      <c r="L510" s="48">
        <v>0</v>
      </c>
      <c r="M510" s="48">
        <v>0</v>
      </c>
      <c r="N510" s="48">
        <v>0</v>
      </c>
      <c r="O510" s="48">
        <v>0</v>
      </c>
      <c r="P510" s="50" t="e">
        <v>#DIV/0!</v>
      </c>
      <c r="Q510" s="48">
        <v>0</v>
      </c>
      <c r="R510" s="53" t="e">
        <v>#DIV/0!</v>
      </c>
      <c r="S510" s="48">
        <v>0</v>
      </c>
      <c r="T510" s="53" t="e">
        <v>#DIV/0!</v>
      </c>
      <c r="U510" s="54">
        <v>0</v>
      </c>
    </row>
    <row r="511" customHeight="1" spans="1:21">
      <c r="A511" s="51"/>
      <c r="B511" s="51"/>
      <c r="C511" s="47" t="s">
        <v>89</v>
      </c>
      <c r="D511" s="48">
        <v>30.88</v>
      </c>
      <c r="E511" s="48">
        <v>1386</v>
      </c>
      <c r="F511" s="48">
        <v>88</v>
      </c>
      <c r="G511" s="49">
        <v>0.0634920634920635</v>
      </c>
      <c r="H511" s="50">
        <v>0.350909090909091</v>
      </c>
      <c r="I511" s="50">
        <v>22.2799422799423</v>
      </c>
      <c r="J511" s="48">
        <v>1</v>
      </c>
      <c r="K511" s="45">
        <v>1</v>
      </c>
      <c r="L511" s="48">
        <v>0</v>
      </c>
      <c r="M511" s="48">
        <v>0</v>
      </c>
      <c r="N511" s="48">
        <v>0</v>
      </c>
      <c r="O511" s="48">
        <v>2</v>
      </c>
      <c r="P511" s="50">
        <v>15.44</v>
      </c>
      <c r="Q511" s="48">
        <v>0</v>
      </c>
      <c r="R511" s="53" t="e">
        <v>#DIV/0!</v>
      </c>
      <c r="S511" s="48">
        <v>0</v>
      </c>
      <c r="T511" s="53" t="e">
        <v>#DIV/0!</v>
      </c>
      <c r="U511" s="54">
        <v>0</v>
      </c>
    </row>
    <row r="512" customHeight="1" spans="1:21">
      <c r="A512" s="51"/>
      <c r="B512" s="51"/>
      <c r="C512" s="47" t="s">
        <v>90</v>
      </c>
      <c r="D512" s="48">
        <v>24.86</v>
      </c>
      <c r="E512" s="48">
        <v>971</v>
      </c>
      <c r="F512" s="48">
        <v>72</v>
      </c>
      <c r="G512" s="49">
        <v>0.0741503604531411</v>
      </c>
      <c r="H512" s="50">
        <v>0.345277777777778</v>
      </c>
      <c r="I512" s="50">
        <v>25.6024716786818</v>
      </c>
      <c r="J512" s="48">
        <v>1</v>
      </c>
      <c r="K512" s="45">
        <v>0</v>
      </c>
      <c r="L512" s="48">
        <v>0</v>
      </c>
      <c r="M512" s="48">
        <v>0</v>
      </c>
      <c r="N512" s="48">
        <v>0</v>
      </c>
      <c r="O512" s="48">
        <v>1</v>
      </c>
      <c r="P512" s="50">
        <v>24.86</v>
      </c>
      <c r="Q512" s="48">
        <v>0</v>
      </c>
      <c r="R512" s="53" t="e">
        <v>#DIV/0!</v>
      </c>
      <c r="S512" s="48">
        <v>0</v>
      </c>
      <c r="T512" s="53" t="e">
        <v>#DIV/0!</v>
      </c>
      <c r="U512" s="54">
        <v>0</v>
      </c>
    </row>
    <row r="513" customHeight="1" spans="1:21">
      <c r="A513" s="51"/>
      <c r="B513" s="51"/>
      <c r="C513" s="47" t="s">
        <v>91</v>
      </c>
      <c r="D513" s="48">
        <v>23.43</v>
      </c>
      <c r="E513" s="48">
        <v>844</v>
      </c>
      <c r="F513" s="48">
        <v>57</v>
      </c>
      <c r="G513" s="49">
        <v>0.0675355450236967</v>
      </c>
      <c r="H513" s="50">
        <v>0.411052631578947</v>
      </c>
      <c r="I513" s="50">
        <v>27.760663507109</v>
      </c>
      <c r="J513" s="48">
        <v>0</v>
      </c>
      <c r="K513" s="45">
        <v>0</v>
      </c>
      <c r="L513" s="48">
        <v>0</v>
      </c>
      <c r="M513" s="48">
        <v>0</v>
      </c>
      <c r="N513" s="48">
        <v>0</v>
      </c>
      <c r="O513" s="48">
        <v>0</v>
      </c>
      <c r="P513" s="50" t="e">
        <v>#DIV/0!</v>
      </c>
      <c r="Q513" s="48">
        <v>0</v>
      </c>
      <c r="R513" s="53" t="e">
        <v>#DIV/0!</v>
      </c>
      <c r="S513" s="48">
        <v>0</v>
      </c>
      <c r="T513" s="53" t="e">
        <v>#DIV/0!</v>
      </c>
      <c r="U513" s="54">
        <v>0</v>
      </c>
    </row>
    <row r="514" customHeight="1" spans="1:21">
      <c r="A514" s="51"/>
      <c r="B514" s="51"/>
      <c r="C514" s="47" t="s">
        <v>75</v>
      </c>
      <c r="D514" s="48">
        <v>146.71</v>
      </c>
      <c r="E514" s="48">
        <v>4759</v>
      </c>
      <c r="F514" s="48">
        <v>331</v>
      </c>
      <c r="G514" s="49">
        <v>0.0695524269804581</v>
      </c>
      <c r="H514" s="50">
        <v>0.443232628398792</v>
      </c>
      <c r="I514" s="50">
        <v>30.8279050220635</v>
      </c>
      <c r="J514" s="48">
        <v>4</v>
      </c>
      <c r="K514" s="45">
        <v>0</v>
      </c>
      <c r="L514" s="48">
        <v>0</v>
      </c>
      <c r="M514" s="48">
        <v>1</v>
      </c>
      <c r="N514" s="48">
        <v>0</v>
      </c>
      <c r="O514" s="48">
        <v>5</v>
      </c>
      <c r="P514" s="50">
        <v>29.342</v>
      </c>
      <c r="Q514" s="48">
        <v>4</v>
      </c>
      <c r="R514" s="53">
        <v>36.6775</v>
      </c>
      <c r="S514" s="48">
        <v>1</v>
      </c>
      <c r="T514" s="53">
        <v>146.71</v>
      </c>
      <c r="U514" s="54">
        <v>0.0120845921450151</v>
      </c>
    </row>
    <row r="515" customHeight="1" spans="1:21">
      <c r="A515" s="51"/>
      <c r="B515" s="51"/>
      <c r="C515" s="47" t="s">
        <v>92</v>
      </c>
      <c r="D515" s="48">
        <v>58.94</v>
      </c>
      <c r="E515" s="48">
        <v>2439</v>
      </c>
      <c r="F515" s="48">
        <v>99</v>
      </c>
      <c r="G515" s="49">
        <v>0.040590405904059</v>
      </c>
      <c r="H515" s="50">
        <v>0.595353535353535</v>
      </c>
      <c r="I515" s="50">
        <v>24.1656416564166</v>
      </c>
      <c r="J515" s="48">
        <v>2</v>
      </c>
      <c r="K515" s="45">
        <v>1</v>
      </c>
      <c r="L515" s="48">
        <v>0</v>
      </c>
      <c r="M515" s="48">
        <v>0</v>
      </c>
      <c r="N515" s="48">
        <v>0</v>
      </c>
      <c r="O515" s="48">
        <v>3</v>
      </c>
      <c r="P515" s="50">
        <v>19.6466666666667</v>
      </c>
      <c r="Q515" s="48">
        <v>0</v>
      </c>
      <c r="R515" s="53" t="e">
        <v>#DIV/0!</v>
      </c>
      <c r="S515" s="48">
        <v>0</v>
      </c>
      <c r="T515" s="53" t="e">
        <v>#DIV/0!</v>
      </c>
      <c r="U515" s="54">
        <v>0</v>
      </c>
    </row>
    <row r="516" customHeight="1" spans="1:21">
      <c r="A516" s="51"/>
      <c r="B516" s="51"/>
      <c r="C516" s="47" t="s">
        <v>93</v>
      </c>
      <c r="D516" s="48">
        <v>144.79</v>
      </c>
      <c r="E516" s="48">
        <v>4484</v>
      </c>
      <c r="F516" s="48">
        <v>326</v>
      </c>
      <c r="G516" s="49">
        <v>0.0727029438001784</v>
      </c>
      <c r="H516" s="50">
        <v>0.444141104294479</v>
      </c>
      <c r="I516" s="50">
        <v>32.2903657448707</v>
      </c>
      <c r="J516" s="48">
        <v>0</v>
      </c>
      <c r="K516" s="45">
        <v>1</v>
      </c>
      <c r="L516" s="48">
        <v>0</v>
      </c>
      <c r="M516" s="48">
        <v>2</v>
      </c>
      <c r="N516" s="48">
        <v>0</v>
      </c>
      <c r="O516" s="48">
        <v>3</v>
      </c>
      <c r="P516" s="50">
        <v>48.2633333333333</v>
      </c>
      <c r="Q516" s="48">
        <v>4</v>
      </c>
      <c r="R516" s="53">
        <v>36.1975</v>
      </c>
      <c r="S516" s="48">
        <v>2</v>
      </c>
      <c r="T516" s="53">
        <v>72.395</v>
      </c>
      <c r="U516" s="54">
        <v>0.0122699386503067</v>
      </c>
    </row>
    <row r="517" customHeight="1" spans="1:21">
      <c r="A517" s="51"/>
      <c r="B517" s="51"/>
      <c r="C517" s="47" t="s">
        <v>110</v>
      </c>
      <c r="D517" s="48">
        <v>20.28</v>
      </c>
      <c r="E517" s="48">
        <v>811</v>
      </c>
      <c r="F517" s="48">
        <v>41</v>
      </c>
      <c r="G517" s="49">
        <v>0.0505548705302096</v>
      </c>
      <c r="H517" s="50">
        <v>0.494634146341463</v>
      </c>
      <c r="I517" s="50">
        <v>25.0061652281134</v>
      </c>
      <c r="J517" s="48">
        <v>0</v>
      </c>
      <c r="K517" s="45">
        <v>0</v>
      </c>
      <c r="L517" s="48">
        <v>0</v>
      </c>
      <c r="M517" s="48">
        <v>0</v>
      </c>
      <c r="N517" s="48">
        <v>0</v>
      </c>
      <c r="O517" s="48">
        <v>0</v>
      </c>
      <c r="P517" s="50" t="e">
        <v>#DIV/0!</v>
      </c>
      <c r="Q517" s="48">
        <v>0</v>
      </c>
      <c r="R517" s="53" t="e">
        <v>#DIV/0!</v>
      </c>
      <c r="S517" s="48">
        <v>0</v>
      </c>
      <c r="T517" s="53" t="e">
        <v>#DIV/0!</v>
      </c>
      <c r="U517" s="54">
        <v>0</v>
      </c>
    </row>
    <row r="518" customHeight="1" spans="1:21">
      <c r="A518" s="51"/>
      <c r="B518" s="51"/>
      <c r="C518" s="47" t="s">
        <v>83</v>
      </c>
      <c r="D518" s="48">
        <v>47.56</v>
      </c>
      <c r="E518" s="48">
        <v>2371</v>
      </c>
      <c r="F518" s="48">
        <v>145</v>
      </c>
      <c r="G518" s="49">
        <v>0.061155630535639</v>
      </c>
      <c r="H518" s="50">
        <v>0.328</v>
      </c>
      <c r="I518" s="50">
        <v>20.0590468156896</v>
      </c>
      <c r="J518" s="48">
        <v>0</v>
      </c>
      <c r="K518" s="45">
        <v>0</v>
      </c>
      <c r="L518" s="48">
        <v>0</v>
      </c>
      <c r="M518" s="48">
        <v>0</v>
      </c>
      <c r="N518" s="48">
        <v>0</v>
      </c>
      <c r="O518" s="48">
        <v>0</v>
      </c>
      <c r="P518" s="50" t="e">
        <v>#DIV/0!</v>
      </c>
      <c r="Q518" s="48">
        <v>1</v>
      </c>
      <c r="R518" s="53">
        <v>47.56</v>
      </c>
      <c r="S518" s="48">
        <v>0</v>
      </c>
      <c r="T518" s="53" t="e">
        <v>#DIV/0!</v>
      </c>
      <c r="U518" s="54">
        <v>0.00689655172413793</v>
      </c>
    </row>
    <row r="519" customHeight="1" spans="1:21">
      <c r="A519" s="51"/>
      <c r="B519" s="47" t="s">
        <v>80</v>
      </c>
      <c r="C519" s="51"/>
      <c r="D519" s="48">
        <v>1003.04</v>
      </c>
      <c r="E519" s="48">
        <v>32903</v>
      </c>
      <c r="F519" s="48">
        <v>2319</v>
      </c>
      <c r="G519" s="49">
        <v>0.0704798954502629</v>
      </c>
      <c r="H519" s="50">
        <v>0.432531263475636</v>
      </c>
      <c r="I519" s="50">
        <v>30.4847582287329</v>
      </c>
      <c r="J519" s="48">
        <v>14</v>
      </c>
      <c r="K519" s="45">
        <v>8</v>
      </c>
      <c r="L519" s="48">
        <v>0</v>
      </c>
      <c r="M519" s="48">
        <v>10</v>
      </c>
      <c r="N519" s="48">
        <v>0</v>
      </c>
      <c r="O519" s="48">
        <v>32</v>
      </c>
      <c r="P519" s="50">
        <v>31.345</v>
      </c>
      <c r="Q519" s="48">
        <v>35</v>
      </c>
      <c r="R519" s="53">
        <v>28.6582857142857</v>
      </c>
      <c r="S519" s="48">
        <v>18</v>
      </c>
      <c r="T519" s="53">
        <v>55.7244444444444</v>
      </c>
      <c r="U519" s="54">
        <v>0.0150927123760242</v>
      </c>
    </row>
    <row r="520" customHeight="1" spans="1:21">
      <c r="A520" s="47" t="s">
        <v>130</v>
      </c>
      <c r="B520" s="51"/>
      <c r="C520" s="51"/>
      <c r="D520" s="48">
        <v>1003.04</v>
      </c>
      <c r="E520" s="48">
        <v>32903</v>
      </c>
      <c r="F520" s="48">
        <v>2319</v>
      </c>
      <c r="G520" s="49">
        <v>0.0704798954502629</v>
      </c>
      <c r="H520" s="50">
        <v>0.432531263475636</v>
      </c>
      <c r="I520" s="50">
        <v>30.4847582287329</v>
      </c>
      <c r="J520" s="48">
        <v>14</v>
      </c>
      <c r="K520" s="45">
        <v>8</v>
      </c>
      <c r="L520" s="48">
        <v>0</v>
      </c>
      <c r="M520" s="48">
        <v>10</v>
      </c>
      <c r="N520" s="48">
        <v>0</v>
      </c>
      <c r="O520" s="48">
        <v>32</v>
      </c>
      <c r="P520" s="50">
        <v>31.345</v>
      </c>
      <c r="Q520" s="48">
        <v>35</v>
      </c>
      <c r="R520" s="53">
        <v>28.6582857142857</v>
      </c>
      <c r="S520" s="48">
        <v>18</v>
      </c>
      <c r="T520" s="53">
        <v>55.7244444444444</v>
      </c>
      <c r="U520" s="54">
        <v>0.0150927123760242</v>
      </c>
    </row>
    <row r="521" customHeight="1" spans="1:21">
      <c r="A521" s="47" t="s">
        <v>34</v>
      </c>
      <c r="B521" s="47" t="s">
        <v>74</v>
      </c>
      <c r="C521" s="47" t="s">
        <v>85</v>
      </c>
      <c r="D521" s="48">
        <v>165.92</v>
      </c>
      <c r="E521" s="48">
        <v>2659</v>
      </c>
      <c r="F521" s="48">
        <v>160</v>
      </c>
      <c r="G521" s="49">
        <v>0.0601729973674314</v>
      </c>
      <c r="H521" s="50">
        <v>1.037</v>
      </c>
      <c r="I521" s="50">
        <v>62.3993982700263</v>
      </c>
      <c r="J521" s="48">
        <v>1</v>
      </c>
      <c r="K521" s="45">
        <v>5</v>
      </c>
      <c r="L521" s="48">
        <v>1</v>
      </c>
      <c r="M521" s="48">
        <v>4</v>
      </c>
      <c r="N521" s="48">
        <v>0</v>
      </c>
      <c r="O521" s="48">
        <v>11</v>
      </c>
      <c r="P521" s="50">
        <v>15.0836363636364</v>
      </c>
      <c r="Q521" s="48">
        <v>10</v>
      </c>
      <c r="R521" s="53">
        <v>16.592</v>
      </c>
      <c r="S521" s="48">
        <v>7</v>
      </c>
      <c r="T521" s="53">
        <v>23.7028571428571</v>
      </c>
      <c r="U521" s="54">
        <v>0.0625</v>
      </c>
    </row>
    <row r="522" customHeight="1" spans="1:21">
      <c r="A522" s="51"/>
      <c r="B522" s="51"/>
      <c r="C522" s="47" t="s">
        <v>86</v>
      </c>
      <c r="D522" s="48">
        <v>56.3</v>
      </c>
      <c r="E522" s="48">
        <v>2863</v>
      </c>
      <c r="F522" s="48">
        <v>188</v>
      </c>
      <c r="G522" s="49">
        <v>0.0656653859587845</v>
      </c>
      <c r="H522" s="50">
        <v>0.299468085106383</v>
      </c>
      <c r="I522" s="50">
        <v>19.6646873908488</v>
      </c>
      <c r="J522" s="48">
        <v>2</v>
      </c>
      <c r="K522" s="45">
        <v>0</v>
      </c>
      <c r="L522" s="48">
        <v>1</v>
      </c>
      <c r="M522" s="48">
        <v>1</v>
      </c>
      <c r="N522" s="48">
        <v>1</v>
      </c>
      <c r="O522" s="48">
        <v>5</v>
      </c>
      <c r="P522" s="50">
        <v>11.26</v>
      </c>
      <c r="Q522" s="48">
        <v>2</v>
      </c>
      <c r="R522" s="53">
        <v>28.15</v>
      </c>
      <c r="S522" s="48">
        <v>1</v>
      </c>
      <c r="T522" s="53">
        <v>56.3</v>
      </c>
      <c r="U522" s="54">
        <v>0.0106382978723404</v>
      </c>
    </row>
    <row r="523" customHeight="1" spans="1:21">
      <c r="A523" s="51"/>
      <c r="B523" s="51"/>
      <c r="C523" s="47" t="s">
        <v>87</v>
      </c>
      <c r="D523" s="48">
        <v>139.99</v>
      </c>
      <c r="E523" s="48">
        <v>6165</v>
      </c>
      <c r="F523" s="48">
        <v>420</v>
      </c>
      <c r="G523" s="49">
        <v>0.0681265206812652</v>
      </c>
      <c r="H523" s="50">
        <v>0.333309523809524</v>
      </c>
      <c r="I523" s="50">
        <v>22.7072181670722</v>
      </c>
      <c r="J523" s="48">
        <v>4</v>
      </c>
      <c r="K523" s="45">
        <v>2</v>
      </c>
      <c r="L523" s="48">
        <v>0</v>
      </c>
      <c r="M523" s="48">
        <v>0</v>
      </c>
      <c r="N523" s="48">
        <v>0</v>
      </c>
      <c r="O523" s="48">
        <v>6</v>
      </c>
      <c r="P523" s="50">
        <v>23.3316666666667</v>
      </c>
      <c r="Q523" s="48">
        <v>6</v>
      </c>
      <c r="R523" s="53">
        <v>23.3316666666667</v>
      </c>
      <c r="S523" s="48">
        <v>3</v>
      </c>
      <c r="T523" s="53">
        <v>46.6633333333333</v>
      </c>
      <c r="U523" s="54">
        <v>0.0142857142857143</v>
      </c>
    </row>
    <row r="524" customHeight="1" spans="1:21">
      <c r="A524" s="51"/>
      <c r="B524" s="51"/>
      <c r="C524" s="47" t="s">
        <v>114</v>
      </c>
      <c r="D524" s="48">
        <v>20.21</v>
      </c>
      <c r="E524" s="48">
        <v>1211</v>
      </c>
      <c r="F524" s="48">
        <v>77</v>
      </c>
      <c r="G524" s="49">
        <v>0.0635838150289017</v>
      </c>
      <c r="H524" s="50">
        <v>0.262467532467532</v>
      </c>
      <c r="I524" s="50">
        <v>16.6886870355078</v>
      </c>
      <c r="J524" s="48">
        <v>0</v>
      </c>
      <c r="K524" s="45">
        <v>0</v>
      </c>
      <c r="L524" s="48">
        <v>1</v>
      </c>
      <c r="M524" s="48">
        <v>0</v>
      </c>
      <c r="N524" s="48">
        <v>0</v>
      </c>
      <c r="O524" s="48">
        <v>1</v>
      </c>
      <c r="P524" s="50">
        <v>20.21</v>
      </c>
      <c r="Q524" s="48">
        <v>1</v>
      </c>
      <c r="R524" s="53">
        <v>20.21</v>
      </c>
      <c r="S524" s="48">
        <v>0</v>
      </c>
      <c r="T524" s="53" t="e">
        <v>#DIV/0!</v>
      </c>
      <c r="U524" s="54">
        <v>0.012987012987013</v>
      </c>
    </row>
    <row r="525" customHeight="1" spans="1:21">
      <c r="A525" s="51"/>
      <c r="B525" s="51"/>
      <c r="C525" s="47" t="s">
        <v>88</v>
      </c>
      <c r="D525" s="48">
        <v>77.81</v>
      </c>
      <c r="E525" s="48">
        <v>1788</v>
      </c>
      <c r="F525" s="48">
        <v>154</v>
      </c>
      <c r="G525" s="49">
        <v>0.0861297539149888</v>
      </c>
      <c r="H525" s="50">
        <v>0.50525974025974</v>
      </c>
      <c r="I525" s="50">
        <v>43.5178970917226</v>
      </c>
      <c r="J525" s="48">
        <v>1</v>
      </c>
      <c r="K525" s="45">
        <v>1</v>
      </c>
      <c r="L525" s="48">
        <v>0</v>
      </c>
      <c r="M525" s="48">
        <v>1</v>
      </c>
      <c r="N525" s="48">
        <v>1</v>
      </c>
      <c r="O525" s="48">
        <v>4</v>
      </c>
      <c r="P525" s="50">
        <v>19.4525</v>
      </c>
      <c r="Q525" s="48">
        <v>1</v>
      </c>
      <c r="R525" s="53">
        <v>77.81</v>
      </c>
      <c r="S525" s="48">
        <v>0</v>
      </c>
      <c r="T525" s="53" t="e">
        <v>#DIV/0!</v>
      </c>
      <c r="U525" s="54">
        <v>0.00649350649350649</v>
      </c>
    </row>
    <row r="526" customHeight="1" spans="1:21">
      <c r="A526" s="51"/>
      <c r="B526" s="51"/>
      <c r="C526" s="47" t="s">
        <v>82</v>
      </c>
      <c r="D526" s="48">
        <v>25.96</v>
      </c>
      <c r="E526" s="48">
        <v>864</v>
      </c>
      <c r="F526" s="48">
        <v>61</v>
      </c>
      <c r="G526" s="49">
        <v>0.0706018518518519</v>
      </c>
      <c r="H526" s="50">
        <v>0.425573770491803</v>
      </c>
      <c r="I526" s="50">
        <v>30.0462962962963</v>
      </c>
      <c r="J526" s="48">
        <v>-1</v>
      </c>
      <c r="K526" s="45">
        <v>0</v>
      </c>
      <c r="L526" s="48">
        <v>0</v>
      </c>
      <c r="M526" s="48">
        <v>1</v>
      </c>
      <c r="N526" s="48">
        <v>1</v>
      </c>
      <c r="O526" s="48">
        <v>1</v>
      </c>
      <c r="P526" s="50">
        <v>25.96</v>
      </c>
      <c r="Q526" s="48">
        <v>0</v>
      </c>
      <c r="R526" s="53" t="e">
        <v>#DIV/0!</v>
      </c>
      <c r="S526" s="48">
        <v>0</v>
      </c>
      <c r="T526" s="53" t="e">
        <v>#DIV/0!</v>
      </c>
      <c r="U526" s="54">
        <v>0</v>
      </c>
    </row>
    <row r="527" customHeight="1" spans="1:21">
      <c r="A527" s="51"/>
      <c r="B527" s="51"/>
      <c r="C527" s="47" t="s">
        <v>131</v>
      </c>
      <c r="D527" s="48">
        <v>35.33</v>
      </c>
      <c r="E527" s="48">
        <v>1725</v>
      </c>
      <c r="F527" s="48">
        <v>77</v>
      </c>
      <c r="G527" s="49">
        <v>0.0446376811594203</v>
      </c>
      <c r="H527" s="50">
        <v>0.458831168831169</v>
      </c>
      <c r="I527" s="50">
        <v>20.4811594202899</v>
      </c>
      <c r="J527" s="48">
        <v>1</v>
      </c>
      <c r="K527" s="45">
        <v>0</v>
      </c>
      <c r="L527" s="48">
        <v>0</v>
      </c>
      <c r="M527" s="48">
        <v>0</v>
      </c>
      <c r="N527" s="48">
        <v>0</v>
      </c>
      <c r="O527" s="48">
        <v>1</v>
      </c>
      <c r="P527" s="50">
        <v>35.33</v>
      </c>
      <c r="Q527" s="48">
        <v>0</v>
      </c>
      <c r="R527" s="53" t="e">
        <v>#DIV/0!</v>
      </c>
      <c r="S527" s="48">
        <v>0</v>
      </c>
      <c r="T527" s="53" t="e">
        <v>#DIV/0!</v>
      </c>
      <c r="U527" s="54">
        <v>0</v>
      </c>
    </row>
    <row r="528" customHeight="1" spans="1:21">
      <c r="A528" s="51"/>
      <c r="B528" s="51"/>
      <c r="C528" s="47" t="s">
        <v>132</v>
      </c>
      <c r="D528" s="48">
        <v>31.29</v>
      </c>
      <c r="E528" s="48">
        <v>1164</v>
      </c>
      <c r="F528" s="48">
        <v>67</v>
      </c>
      <c r="G528" s="49">
        <v>0.0575601374570447</v>
      </c>
      <c r="H528" s="50">
        <v>0.467014925373134</v>
      </c>
      <c r="I528" s="50">
        <v>26.8814432989691</v>
      </c>
      <c r="J528" s="48">
        <v>0</v>
      </c>
      <c r="K528" s="45">
        <v>0</v>
      </c>
      <c r="L528" s="48">
        <v>0</v>
      </c>
      <c r="M528" s="48">
        <v>0</v>
      </c>
      <c r="N528" s="48">
        <v>1</v>
      </c>
      <c r="O528" s="48">
        <v>1</v>
      </c>
      <c r="P528" s="50">
        <v>31.29</v>
      </c>
      <c r="Q528" s="48">
        <v>1</v>
      </c>
      <c r="R528" s="53">
        <v>31.29</v>
      </c>
      <c r="S528" s="48">
        <v>0</v>
      </c>
      <c r="T528" s="53" t="e">
        <v>#DIV/0!</v>
      </c>
      <c r="U528" s="54">
        <v>0.0149253731343284</v>
      </c>
    </row>
    <row r="529" customHeight="1" spans="1:21">
      <c r="A529" s="51"/>
      <c r="B529" s="51"/>
      <c r="C529" s="47" t="s">
        <v>89</v>
      </c>
      <c r="D529" s="48">
        <v>42.43</v>
      </c>
      <c r="E529" s="48">
        <v>2198</v>
      </c>
      <c r="F529" s="48">
        <v>133</v>
      </c>
      <c r="G529" s="49">
        <v>0.0605095541401274</v>
      </c>
      <c r="H529" s="50">
        <v>0.319022556390977</v>
      </c>
      <c r="I529" s="50">
        <v>19.3039126478617</v>
      </c>
      <c r="J529" s="48">
        <v>0</v>
      </c>
      <c r="K529" s="45">
        <v>0</v>
      </c>
      <c r="L529" s="48">
        <v>0</v>
      </c>
      <c r="M529" s="48">
        <v>1</v>
      </c>
      <c r="N529" s="48">
        <v>0</v>
      </c>
      <c r="O529" s="48">
        <v>1</v>
      </c>
      <c r="P529" s="50">
        <v>42.43</v>
      </c>
      <c r="Q529" s="48">
        <v>1</v>
      </c>
      <c r="R529" s="53">
        <v>42.43</v>
      </c>
      <c r="S529" s="48">
        <v>0</v>
      </c>
      <c r="T529" s="53" t="e">
        <v>#DIV/0!</v>
      </c>
      <c r="U529" s="54">
        <v>0.0075187969924812</v>
      </c>
    </row>
    <row r="530" customHeight="1" spans="1:21">
      <c r="A530" s="51"/>
      <c r="B530" s="51"/>
      <c r="C530" s="47" t="s">
        <v>90</v>
      </c>
      <c r="D530" s="48">
        <v>16.4</v>
      </c>
      <c r="E530" s="48">
        <v>949</v>
      </c>
      <c r="F530" s="48">
        <v>44</v>
      </c>
      <c r="G530" s="49">
        <v>0.0463645943097998</v>
      </c>
      <c r="H530" s="50">
        <v>0.372727272727273</v>
      </c>
      <c r="I530" s="50">
        <v>17.2813487881981</v>
      </c>
      <c r="J530" s="48">
        <v>0</v>
      </c>
      <c r="K530" s="45">
        <v>1</v>
      </c>
      <c r="L530" s="48">
        <v>0</v>
      </c>
      <c r="M530" s="48">
        <v>0</v>
      </c>
      <c r="N530" s="48">
        <v>0</v>
      </c>
      <c r="O530" s="48">
        <v>1</v>
      </c>
      <c r="P530" s="50">
        <v>16.4</v>
      </c>
      <c r="Q530" s="48">
        <v>0</v>
      </c>
      <c r="R530" s="53" t="e">
        <v>#DIV/0!</v>
      </c>
      <c r="S530" s="48">
        <v>0</v>
      </c>
      <c r="T530" s="53" t="e">
        <v>#DIV/0!</v>
      </c>
      <c r="U530" s="54">
        <v>0</v>
      </c>
    </row>
    <row r="531" customHeight="1" spans="1:21">
      <c r="A531" s="51"/>
      <c r="B531" s="51"/>
      <c r="C531" s="47" t="s">
        <v>91</v>
      </c>
      <c r="D531" s="48">
        <v>24.34</v>
      </c>
      <c r="E531" s="48">
        <v>745</v>
      </c>
      <c r="F531" s="48">
        <v>47</v>
      </c>
      <c r="G531" s="49">
        <v>0.0630872483221477</v>
      </c>
      <c r="H531" s="50">
        <v>0.517872340425532</v>
      </c>
      <c r="I531" s="50">
        <v>32.6711409395973</v>
      </c>
      <c r="J531" s="48">
        <v>0</v>
      </c>
      <c r="K531" s="45">
        <v>0</v>
      </c>
      <c r="L531" s="48">
        <v>0</v>
      </c>
      <c r="M531" s="48">
        <v>0</v>
      </c>
      <c r="N531" s="48">
        <v>0</v>
      </c>
      <c r="O531" s="48">
        <v>0</v>
      </c>
      <c r="P531" s="50" t="e">
        <v>#DIV/0!</v>
      </c>
      <c r="Q531" s="48">
        <v>0</v>
      </c>
      <c r="R531" s="53" t="e">
        <v>#DIV/0!</v>
      </c>
      <c r="S531" s="48">
        <v>0</v>
      </c>
      <c r="T531" s="53" t="e">
        <v>#DIV/0!</v>
      </c>
      <c r="U531" s="54">
        <v>0</v>
      </c>
    </row>
    <row r="532" customHeight="1" spans="1:21">
      <c r="A532" s="51"/>
      <c r="B532" s="51"/>
      <c r="C532" s="47" t="s">
        <v>75</v>
      </c>
      <c r="D532" s="48">
        <v>141.58</v>
      </c>
      <c r="E532" s="48">
        <v>4945</v>
      </c>
      <c r="F532" s="48">
        <v>306</v>
      </c>
      <c r="G532" s="49">
        <v>0.0618806875631952</v>
      </c>
      <c r="H532" s="50">
        <v>0.462679738562092</v>
      </c>
      <c r="I532" s="50">
        <v>28.6309403437816</v>
      </c>
      <c r="J532" s="48">
        <v>1</v>
      </c>
      <c r="K532" s="45">
        <v>1</v>
      </c>
      <c r="L532" s="48">
        <v>1</v>
      </c>
      <c r="M532" s="48">
        <v>2</v>
      </c>
      <c r="N532" s="48">
        <v>0</v>
      </c>
      <c r="O532" s="48">
        <v>5</v>
      </c>
      <c r="P532" s="50">
        <v>28.316</v>
      </c>
      <c r="Q532" s="48">
        <v>2</v>
      </c>
      <c r="R532" s="53">
        <v>70.79</v>
      </c>
      <c r="S532" s="48">
        <v>1</v>
      </c>
      <c r="T532" s="53">
        <v>141.58</v>
      </c>
      <c r="U532" s="54">
        <v>0.0065359477124183</v>
      </c>
    </row>
    <row r="533" customHeight="1" spans="1:21">
      <c r="A533" s="51"/>
      <c r="B533" s="51"/>
      <c r="C533" s="47" t="s">
        <v>92</v>
      </c>
      <c r="D533" s="48">
        <v>53.34</v>
      </c>
      <c r="E533" s="48">
        <v>1681</v>
      </c>
      <c r="F533" s="48">
        <v>79</v>
      </c>
      <c r="G533" s="49">
        <v>0.0469958358120167</v>
      </c>
      <c r="H533" s="50">
        <v>0.675189873417722</v>
      </c>
      <c r="I533" s="50">
        <v>31.7311124330756</v>
      </c>
      <c r="J533" s="48">
        <v>0</v>
      </c>
      <c r="K533" s="45">
        <v>0</v>
      </c>
      <c r="L533" s="48">
        <v>0</v>
      </c>
      <c r="M533" s="48">
        <v>2</v>
      </c>
      <c r="N533" s="48">
        <v>0</v>
      </c>
      <c r="O533" s="48">
        <v>2</v>
      </c>
      <c r="P533" s="50">
        <v>26.67</v>
      </c>
      <c r="Q533" s="48">
        <v>0</v>
      </c>
      <c r="R533" s="53" t="e">
        <v>#DIV/0!</v>
      </c>
      <c r="S533" s="48">
        <v>0</v>
      </c>
      <c r="T533" s="53" t="e">
        <v>#DIV/0!</v>
      </c>
      <c r="U533" s="54">
        <v>0</v>
      </c>
    </row>
    <row r="534" customHeight="1" spans="1:21">
      <c r="A534" s="51"/>
      <c r="B534" s="51"/>
      <c r="C534" s="47" t="s">
        <v>133</v>
      </c>
      <c r="D534" s="48">
        <v>37.48</v>
      </c>
      <c r="E534" s="48">
        <v>1210</v>
      </c>
      <c r="F534" s="48">
        <v>52</v>
      </c>
      <c r="G534" s="49">
        <v>0.0429752066115703</v>
      </c>
      <c r="H534" s="50">
        <v>0.720769230769231</v>
      </c>
      <c r="I534" s="50">
        <v>30.9752066115702</v>
      </c>
      <c r="J534" s="48">
        <v>2</v>
      </c>
      <c r="K534" s="45">
        <v>0</v>
      </c>
      <c r="L534" s="48">
        <v>1</v>
      </c>
      <c r="M534" s="48">
        <v>0</v>
      </c>
      <c r="N534" s="48">
        <v>0</v>
      </c>
      <c r="O534" s="48">
        <v>3</v>
      </c>
      <c r="P534" s="50">
        <v>12.4933333333333</v>
      </c>
      <c r="Q534" s="48">
        <v>0</v>
      </c>
      <c r="R534" s="53" t="e">
        <v>#DIV/0!</v>
      </c>
      <c r="S534" s="48">
        <v>0</v>
      </c>
      <c r="T534" s="53" t="e">
        <v>#DIV/0!</v>
      </c>
      <c r="U534" s="54">
        <v>0</v>
      </c>
    </row>
    <row r="535" customHeight="1" spans="1:21">
      <c r="A535" s="51"/>
      <c r="B535" s="51"/>
      <c r="C535" s="47" t="s">
        <v>93</v>
      </c>
      <c r="D535" s="48">
        <v>138.3</v>
      </c>
      <c r="E535" s="48">
        <v>4050</v>
      </c>
      <c r="F535" s="48">
        <v>286</v>
      </c>
      <c r="G535" s="49">
        <v>0.0706172839506173</v>
      </c>
      <c r="H535" s="50">
        <v>0.483566433566434</v>
      </c>
      <c r="I535" s="50">
        <v>34.1481481481482</v>
      </c>
      <c r="J535" s="48">
        <v>1</v>
      </c>
      <c r="K535" s="45">
        <v>1</v>
      </c>
      <c r="L535" s="48">
        <v>0</v>
      </c>
      <c r="M535" s="48">
        <v>1</v>
      </c>
      <c r="N535" s="48">
        <v>0</v>
      </c>
      <c r="O535" s="48">
        <v>3</v>
      </c>
      <c r="P535" s="50">
        <v>46.1</v>
      </c>
      <c r="Q535" s="48">
        <v>5</v>
      </c>
      <c r="R535" s="53">
        <v>27.66</v>
      </c>
      <c r="S535" s="48">
        <v>3</v>
      </c>
      <c r="T535" s="53">
        <v>46.1</v>
      </c>
      <c r="U535" s="54">
        <v>0.0174825174825175</v>
      </c>
    </row>
    <row r="536" customHeight="1" spans="1:21">
      <c r="A536" s="51"/>
      <c r="B536" s="47" t="s">
        <v>80</v>
      </c>
      <c r="C536" s="51"/>
      <c r="D536" s="48">
        <v>1006.68</v>
      </c>
      <c r="E536" s="48">
        <v>34217</v>
      </c>
      <c r="F536" s="48">
        <v>2151</v>
      </c>
      <c r="G536" s="49">
        <v>0.0628634889090218</v>
      </c>
      <c r="H536" s="50">
        <v>0.468005578800558</v>
      </c>
      <c r="I536" s="50">
        <v>29.4204635122892</v>
      </c>
      <c r="J536" s="48">
        <v>12</v>
      </c>
      <c r="K536" s="45">
        <v>11</v>
      </c>
      <c r="L536" s="48">
        <v>5</v>
      </c>
      <c r="M536" s="48">
        <v>13</v>
      </c>
      <c r="N536" s="48">
        <v>4</v>
      </c>
      <c r="O536" s="48">
        <v>45</v>
      </c>
      <c r="P536" s="50">
        <v>22.3706666666667</v>
      </c>
      <c r="Q536" s="48">
        <v>29</v>
      </c>
      <c r="R536" s="53">
        <v>34.7131034482759</v>
      </c>
      <c r="S536" s="48">
        <v>15</v>
      </c>
      <c r="T536" s="53">
        <v>67.112</v>
      </c>
      <c r="U536" s="54">
        <v>0.0134821013482101</v>
      </c>
    </row>
    <row r="537" customHeight="1" spans="1:21">
      <c r="A537" s="47" t="s">
        <v>134</v>
      </c>
      <c r="B537" s="51"/>
      <c r="C537" s="51"/>
      <c r="D537" s="48">
        <v>1006.68</v>
      </c>
      <c r="E537" s="48">
        <v>34217</v>
      </c>
      <c r="F537" s="48">
        <v>2151</v>
      </c>
      <c r="G537" s="49">
        <v>0.0628634889090218</v>
      </c>
      <c r="H537" s="50">
        <v>0.468005578800558</v>
      </c>
      <c r="I537" s="50">
        <v>29.4204635122892</v>
      </c>
      <c r="J537" s="48">
        <v>12</v>
      </c>
      <c r="K537" s="45">
        <v>11</v>
      </c>
      <c r="L537" s="48">
        <v>5</v>
      </c>
      <c r="M537" s="48">
        <v>13</v>
      </c>
      <c r="N537" s="48">
        <v>4</v>
      </c>
      <c r="O537" s="48">
        <v>45</v>
      </c>
      <c r="P537" s="50">
        <v>22.3706666666667</v>
      </c>
      <c r="Q537" s="48">
        <v>29</v>
      </c>
      <c r="R537" s="53">
        <v>34.7131034482759</v>
      </c>
      <c r="S537" s="48">
        <v>15</v>
      </c>
      <c r="T537" s="53">
        <v>67.112</v>
      </c>
      <c r="U537" s="54">
        <v>0.0134821013482101</v>
      </c>
    </row>
    <row r="538" customHeight="1" spans="1:21">
      <c r="A538" s="47" t="s">
        <v>33</v>
      </c>
      <c r="B538" s="47" t="s">
        <v>74</v>
      </c>
      <c r="C538" s="47" t="s">
        <v>85</v>
      </c>
      <c r="D538" s="48">
        <v>171.78</v>
      </c>
      <c r="E538" s="48">
        <v>2971</v>
      </c>
      <c r="F538" s="48">
        <v>154</v>
      </c>
      <c r="G538" s="49">
        <v>0.0518343991921912</v>
      </c>
      <c r="H538" s="50">
        <v>1.11545454545455</v>
      </c>
      <c r="I538" s="50">
        <v>57.8189161898351</v>
      </c>
      <c r="J538" s="48">
        <v>0</v>
      </c>
      <c r="K538" s="45">
        <v>2</v>
      </c>
      <c r="L538" s="48">
        <v>1</v>
      </c>
      <c r="M538" s="48">
        <v>1</v>
      </c>
      <c r="N538" s="48">
        <v>0</v>
      </c>
      <c r="O538" s="48">
        <v>4</v>
      </c>
      <c r="P538" s="50">
        <v>42.945</v>
      </c>
      <c r="Q538" s="48">
        <v>6</v>
      </c>
      <c r="R538" s="53">
        <v>28.63</v>
      </c>
      <c r="S538" s="48">
        <v>2</v>
      </c>
      <c r="T538" s="53">
        <v>85.89</v>
      </c>
      <c r="U538" s="54">
        <v>0.038961038961039</v>
      </c>
    </row>
    <row r="539" customHeight="1" spans="1:21">
      <c r="A539" s="51"/>
      <c r="B539" s="51"/>
      <c r="C539" s="47" t="s">
        <v>86</v>
      </c>
      <c r="D539" s="48">
        <v>55.21</v>
      </c>
      <c r="E539" s="48">
        <v>2915</v>
      </c>
      <c r="F539" s="48">
        <v>180</v>
      </c>
      <c r="G539" s="49">
        <v>0.0617495711835335</v>
      </c>
      <c r="H539" s="50">
        <v>0.306722222222222</v>
      </c>
      <c r="I539" s="50">
        <v>18.9399656946827</v>
      </c>
      <c r="J539" s="48">
        <v>4</v>
      </c>
      <c r="K539" s="45">
        <v>1</v>
      </c>
      <c r="L539" s="48">
        <v>0</v>
      </c>
      <c r="M539" s="48">
        <v>1</v>
      </c>
      <c r="N539" s="48">
        <v>1</v>
      </c>
      <c r="O539" s="48">
        <v>7</v>
      </c>
      <c r="P539" s="50">
        <v>7.88714285714286</v>
      </c>
      <c r="Q539" s="48">
        <v>2</v>
      </c>
      <c r="R539" s="53">
        <v>27.605</v>
      </c>
      <c r="S539" s="48">
        <v>2</v>
      </c>
      <c r="T539" s="53">
        <v>27.605</v>
      </c>
      <c r="U539" s="54">
        <v>0.0111111111111111</v>
      </c>
    </row>
    <row r="540" customHeight="1" spans="1:21">
      <c r="A540" s="51"/>
      <c r="B540" s="51"/>
      <c r="C540" s="47" t="s">
        <v>87</v>
      </c>
      <c r="D540" s="48">
        <v>147.71</v>
      </c>
      <c r="E540" s="48">
        <v>6699</v>
      </c>
      <c r="F540" s="48">
        <v>465</v>
      </c>
      <c r="G540" s="49">
        <v>0.0694133452754142</v>
      </c>
      <c r="H540" s="50">
        <v>0.317655913978495</v>
      </c>
      <c r="I540" s="50">
        <v>22.0495596357665</v>
      </c>
      <c r="J540" s="48">
        <v>3</v>
      </c>
      <c r="K540" s="45">
        <v>6</v>
      </c>
      <c r="L540" s="48">
        <v>1</v>
      </c>
      <c r="M540" s="48">
        <v>2</v>
      </c>
      <c r="N540" s="48">
        <v>2</v>
      </c>
      <c r="O540" s="48">
        <v>14</v>
      </c>
      <c r="P540" s="50">
        <v>10.5507142857143</v>
      </c>
      <c r="Q540" s="48">
        <v>8</v>
      </c>
      <c r="R540" s="53">
        <v>18.46375</v>
      </c>
      <c r="S540" s="48">
        <v>4</v>
      </c>
      <c r="T540" s="53">
        <v>36.9275</v>
      </c>
      <c r="U540" s="54">
        <v>0.0172043010752688</v>
      </c>
    </row>
    <row r="541" customHeight="1" spans="1:21">
      <c r="A541" s="51"/>
      <c r="B541" s="51"/>
      <c r="C541" s="47" t="s">
        <v>114</v>
      </c>
      <c r="D541" s="48">
        <v>18.49</v>
      </c>
      <c r="E541" s="48">
        <v>1155</v>
      </c>
      <c r="F541" s="48">
        <v>64</v>
      </c>
      <c r="G541" s="49">
        <v>0.0554112554112554</v>
      </c>
      <c r="H541" s="50">
        <v>0.28890625</v>
      </c>
      <c r="I541" s="50">
        <v>16.008658008658</v>
      </c>
      <c r="J541" s="48">
        <v>0</v>
      </c>
      <c r="K541" s="45">
        <v>0</v>
      </c>
      <c r="L541" s="48">
        <v>0</v>
      </c>
      <c r="M541" s="48">
        <v>0</v>
      </c>
      <c r="N541" s="48">
        <v>0</v>
      </c>
      <c r="O541" s="48">
        <v>0</v>
      </c>
      <c r="P541" s="50" t="e">
        <v>#DIV/0!</v>
      </c>
      <c r="Q541" s="48">
        <v>1</v>
      </c>
      <c r="R541" s="53">
        <v>18.49</v>
      </c>
      <c r="S541" s="48">
        <v>0</v>
      </c>
      <c r="T541" s="53" t="e">
        <v>#DIV/0!</v>
      </c>
      <c r="U541" s="54">
        <v>0.015625</v>
      </c>
    </row>
    <row r="542" customHeight="1" spans="1:21">
      <c r="A542" s="51"/>
      <c r="B542" s="51"/>
      <c r="C542" s="47" t="s">
        <v>88</v>
      </c>
      <c r="D542" s="48">
        <v>55.21</v>
      </c>
      <c r="E542" s="48">
        <v>1539</v>
      </c>
      <c r="F542" s="48">
        <v>101</v>
      </c>
      <c r="G542" s="49">
        <v>0.0656270305393112</v>
      </c>
      <c r="H542" s="50">
        <v>0.546633663366337</v>
      </c>
      <c r="I542" s="50">
        <v>35.8739441195582</v>
      </c>
      <c r="J542" s="48">
        <v>1</v>
      </c>
      <c r="K542" s="45">
        <v>0</v>
      </c>
      <c r="L542" s="48">
        <v>0</v>
      </c>
      <c r="M542" s="48">
        <v>1</v>
      </c>
      <c r="N542" s="48">
        <v>0</v>
      </c>
      <c r="O542" s="48">
        <v>2</v>
      </c>
      <c r="P542" s="50">
        <v>27.605</v>
      </c>
      <c r="Q542" s="48">
        <v>1</v>
      </c>
      <c r="R542" s="53">
        <v>55.21</v>
      </c>
      <c r="S542" s="48">
        <v>0</v>
      </c>
      <c r="T542" s="53" t="e">
        <v>#DIV/0!</v>
      </c>
      <c r="U542" s="54">
        <v>0.0099009900990099</v>
      </c>
    </row>
    <row r="543" customHeight="1" spans="1:21">
      <c r="A543" s="51"/>
      <c r="B543" s="51"/>
      <c r="C543" s="47" t="s">
        <v>82</v>
      </c>
      <c r="D543" s="48">
        <v>22.44</v>
      </c>
      <c r="E543" s="48">
        <v>792</v>
      </c>
      <c r="F543" s="48">
        <v>50</v>
      </c>
      <c r="G543" s="49">
        <v>0.0631313131313131</v>
      </c>
      <c r="H543" s="50">
        <v>0.4488</v>
      </c>
      <c r="I543" s="50">
        <v>28.3333333333333</v>
      </c>
      <c r="J543" s="48">
        <v>0</v>
      </c>
      <c r="K543" s="45">
        <v>0</v>
      </c>
      <c r="L543" s="48">
        <v>0</v>
      </c>
      <c r="M543" s="48">
        <v>0</v>
      </c>
      <c r="N543" s="48">
        <v>0</v>
      </c>
      <c r="O543" s="48">
        <v>0</v>
      </c>
      <c r="P543" s="50" t="e">
        <v>#DIV/0!</v>
      </c>
      <c r="Q543" s="48">
        <v>2</v>
      </c>
      <c r="R543" s="53">
        <v>11.22</v>
      </c>
      <c r="S543" s="48">
        <v>1</v>
      </c>
      <c r="T543" s="53">
        <v>22.44</v>
      </c>
      <c r="U543" s="54">
        <v>0.04</v>
      </c>
    </row>
    <row r="544" customHeight="1" spans="1:21">
      <c r="A544" s="51"/>
      <c r="B544" s="51"/>
      <c r="C544" s="47" t="s">
        <v>131</v>
      </c>
      <c r="D544" s="48">
        <v>31.65</v>
      </c>
      <c r="E544" s="48">
        <v>1540</v>
      </c>
      <c r="F544" s="48">
        <v>60</v>
      </c>
      <c r="G544" s="49">
        <v>0.038961038961039</v>
      </c>
      <c r="H544" s="50">
        <v>0.5275</v>
      </c>
      <c r="I544" s="50">
        <v>20.5519480519481</v>
      </c>
      <c r="J544" s="48">
        <v>0</v>
      </c>
      <c r="K544" s="45">
        <v>0</v>
      </c>
      <c r="L544" s="48">
        <v>0</v>
      </c>
      <c r="M544" s="48">
        <v>0</v>
      </c>
      <c r="N544" s="48">
        <v>0</v>
      </c>
      <c r="O544" s="48">
        <v>0</v>
      </c>
      <c r="P544" s="50" t="e">
        <v>#DIV/0!</v>
      </c>
      <c r="Q544" s="48">
        <v>0</v>
      </c>
      <c r="R544" s="53" t="e">
        <v>#DIV/0!</v>
      </c>
      <c r="S544" s="48">
        <v>0</v>
      </c>
      <c r="T544" s="53" t="e">
        <v>#DIV/0!</v>
      </c>
      <c r="U544" s="54">
        <v>0</v>
      </c>
    </row>
    <row r="545" customHeight="1" spans="1:21">
      <c r="A545" s="51"/>
      <c r="B545" s="51"/>
      <c r="C545" s="47" t="s">
        <v>132</v>
      </c>
      <c r="D545" s="48">
        <v>41.04</v>
      </c>
      <c r="E545" s="48">
        <v>1427</v>
      </c>
      <c r="F545" s="48">
        <v>88</v>
      </c>
      <c r="G545" s="49">
        <v>0.0616678346180799</v>
      </c>
      <c r="H545" s="50">
        <v>0.466363636363636</v>
      </c>
      <c r="I545" s="50">
        <v>28.7596355991591</v>
      </c>
      <c r="J545" s="48">
        <v>0</v>
      </c>
      <c r="K545" s="45">
        <v>0</v>
      </c>
      <c r="L545" s="48">
        <v>0</v>
      </c>
      <c r="M545" s="48">
        <v>0</v>
      </c>
      <c r="N545" s="48">
        <v>0</v>
      </c>
      <c r="O545" s="48">
        <v>0</v>
      </c>
      <c r="P545" s="50" t="e">
        <v>#DIV/0!</v>
      </c>
      <c r="Q545" s="48">
        <v>0</v>
      </c>
      <c r="R545" s="53" t="e">
        <v>#DIV/0!</v>
      </c>
      <c r="S545" s="48">
        <v>0</v>
      </c>
      <c r="T545" s="53" t="e">
        <v>#DIV/0!</v>
      </c>
      <c r="U545" s="54">
        <v>0</v>
      </c>
    </row>
    <row r="546" customHeight="1" spans="1:21">
      <c r="A546" s="51"/>
      <c r="B546" s="51"/>
      <c r="C546" s="47" t="s">
        <v>89</v>
      </c>
      <c r="D546" s="48">
        <v>33.73</v>
      </c>
      <c r="E546" s="48">
        <v>2224</v>
      </c>
      <c r="F546" s="48">
        <v>99</v>
      </c>
      <c r="G546" s="49">
        <v>0.0445143884892086</v>
      </c>
      <c r="H546" s="50">
        <v>0.340707070707071</v>
      </c>
      <c r="I546" s="50">
        <v>15.1663669064748</v>
      </c>
      <c r="J546" s="48">
        <v>0</v>
      </c>
      <c r="K546" s="45">
        <v>0</v>
      </c>
      <c r="L546" s="48">
        <v>0</v>
      </c>
      <c r="M546" s="48">
        <v>1</v>
      </c>
      <c r="N546" s="48">
        <v>0</v>
      </c>
      <c r="O546" s="48">
        <v>1</v>
      </c>
      <c r="P546" s="50">
        <v>33.73</v>
      </c>
      <c r="Q546" s="48">
        <v>1</v>
      </c>
      <c r="R546" s="53">
        <v>33.73</v>
      </c>
      <c r="S546" s="48">
        <v>0</v>
      </c>
      <c r="T546" s="53" t="e">
        <v>#DIV/0!</v>
      </c>
      <c r="U546" s="54">
        <v>0.0101010101010101</v>
      </c>
    </row>
    <row r="547" customHeight="1" spans="1:21">
      <c r="A547" s="51"/>
      <c r="B547" s="51"/>
      <c r="C547" s="47" t="s">
        <v>90</v>
      </c>
      <c r="D547" s="48">
        <v>17.38</v>
      </c>
      <c r="E547" s="48">
        <v>952</v>
      </c>
      <c r="F547" s="48">
        <v>54</v>
      </c>
      <c r="G547" s="49">
        <v>0.0567226890756303</v>
      </c>
      <c r="H547" s="50">
        <v>0.321851851851852</v>
      </c>
      <c r="I547" s="50">
        <v>18.2563025210084</v>
      </c>
      <c r="J547" s="48">
        <v>0</v>
      </c>
      <c r="K547" s="45">
        <v>0</v>
      </c>
      <c r="L547" s="48">
        <v>0</v>
      </c>
      <c r="M547" s="48">
        <v>2</v>
      </c>
      <c r="N547" s="48">
        <v>0</v>
      </c>
      <c r="O547" s="48">
        <v>2</v>
      </c>
      <c r="P547" s="50">
        <v>8.69</v>
      </c>
      <c r="Q547" s="48">
        <v>1</v>
      </c>
      <c r="R547" s="53">
        <v>17.38</v>
      </c>
      <c r="S547" s="48">
        <v>1</v>
      </c>
      <c r="T547" s="53">
        <v>17.38</v>
      </c>
      <c r="U547" s="54">
        <v>0.0185185185185185</v>
      </c>
    </row>
    <row r="548" customHeight="1" spans="1:21">
      <c r="A548" s="51"/>
      <c r="B548" s="51"/>
      <c r="C548" s="47" t="s">
        <v>91</v>
      </c>
      <c r="D548" s="48">
        <v>25.6</v>
      </c>
      <c r="E548" s="48">
        <v>619</v>
      </c>
      <c r="F548" s="48">
        <v>50</v>
      </c>
      <c r="G548" s="49">
        <v>0.0807754442649435</v>
      </c>
      <c r="H548" s="50">
        <v>0.512</v>
      </c>
      <c r="I548" s="50">
        <v>41.3570274636511</v>
      </c>
      <c r="J548" s="48">
        <v>0</v>
      </c>
      <c r="K548" s="45">
        <v>0</v>
      </c>
      <c r="L548" s="48">
        <v>0</v>
      </c>
      <c r="M548" s="48">
        <v>1</v>
      </c>
      <c r="N548" s="48">
        <v>0</v>
      </c>
      <c r="O548" s="48">
        <v>1</v>
      </c>
      <c r="P548" s="50">
        <v>25.6</v>
      </c>
      <c r="Q548" s="48">
        <v>1</v>
      </c>
      <c r="R548" s="53">
        <v>25.6</v>
      </c>
      <c r="S548" s="48">
        <v>0</v>
      </c>
      <c r="T548" s="53" t="e">
        <v>#DIV/0!</v>
      </c>
      <c r="U548" s="54">
        <v>0.02</v>
      </c>
    </row>
    <row r="549" customHeight="1" spans="1:21">
      <c r="A549" s="51"/>
      <c r="B549" s="51"/>
      <c r="C549" s="47" t="s">
        <v>75</v>
      </c>
      <c r="D549" s="48">
        <v>153.41</v>
      </c>
      <c r="E549" s="48">
        <v>5011</v>
      </c>
      <c r="F549" s="48">
        <v>318</v>
      </c>
      <c r="G549" s="49">
        <v>0.0634603871482738</v>
      </c>
      <c r="H549" s="50">
        <v>0.482421383647799</v>
      </c>
      <c r="I549" s="50">
        <v>30.6146477748952</v>
      </c>
      <c r="J549" s="48">
        <v>10</v>
      </c>
      <c r="K549" s="45">
        <v>1</v>
      </c>
      <c r="L549" s="48">
        <v>2</v>
      </c>
      <c r="M549" s="48">
        <v>3</v>
      </c>
      <c r="N549" s="48">
        <v>0</v>
      </c>
      <c r="O549" s="48">
        <v>16</v>
      </c>
      <c r="P549" s="50">
        <v>9.588125</v>
      </c>
      <c r="Q549" s="48">
        <v>5</v>
      </c>
      <c r="R549" s="53">
        <v>30.682</v>
      </c>
      <c r="S549" s="48">
        <v>2</v>
      </c>
      <c r="T549" s="53">
        <v>76.705</v>
      </c>
      <c r="U549" s="54">
        <v>0.0157232704402516</v>
      </c>
    </row>
    <row r="550" customHeight="1" spans="1:21">
      <c r="A550" s="51"/>
      <c r="B550" s="51"/>
      <c r="C550" s="47" t="s">
        <v>92</v>
      </c>
      <c r="D550" s="48">
        <v>47.13</v>
      </c>
      <c r="E550" s="48">
        <v>1445</v>
      </c>
      <c r="F550" s="48">
        <v>71</v>
      </c>
      <c r="G550" s="49">
        <v>0.0491349480968858</v>
      </c>
      <c r="H550" s="50">
        <v>0.663802816901409</v>
      </c>
      <c r="I550" s="50">
        <v>32.6159169550173</v>
      </c>
      <c r="J550" s="48">
        <v>0</v>
      </c>
      <c r="K550" s="45">
        <v>0</v>
      </c>
      <c r="L550" s="48">
        <v>0</v>
      </c>
      <c r="M550" s="48">
        <v>1</v>
      </c>
      <c r="N550" s="48">
        <v>1</v>
      </c>
      <c r="O550" s="48">
        <v>2</v>
      </c>
      <c r="P550" s="50">
        <v>23.565</v>
      </c>
      <c r="Q550" s="48">
        <v>1</v>
      </c>
      <c r="R550" s="53">
        <v>47.13</v>
      </c>
      <c r="S550" s="48">
        <v>0</v>
      </c>
      <c r="T550" s="53" t="e">
        <v>#DIV/0!</v>
      </c>
      <c r="U550" s="54">
        <v>0.0140845070422535</v>
      </c>
    </row>
    <row r="551" customHeight="1" spans="1:21">
      <c r="A551" s="51"/>
      <c r="B551" s="51"/>
      <c r="C551" s="47" t="s">
        <v>133</v>
      </c>
      <c r="D551" s="48">
        <v>43.88</v>
      </c>
      <c r="E551" s="48">
        <v>1438</v>
      </c>
      <c r="F551" s="48">
        <v>66</v>
      </c>
      <c r="G551" s="49">
        <v>0.0458970792767733</v>
      </c>
      <c r="H551" s="50">
        <v>0.664848484848485</v>
      </c>
      <c r="I551" s="50">
        <v>30.5146036161335</v>
      </c>
      <c r="J551" s="48">
        <v>2</v>
      </c>
      <c r="K551" s="45">
        <v>0</v>
      </c>
      <c r="L551" s="48">
        <v>0</v>
      </c>
      <c r="M551" s="48">
        <v>0</v>
      </c>
      <c r="N551" s="48">
        <v>0</v>
      </c>
      <c r="O551" s="48">
        <v>2</v>
      </c>
      <c r="P551" s="50">
        <v>21.94</v>
      </c>
      <c r="Q551" s="48">
        <v>0</v>
      </c>
      <c r="R551" s="53" t="e">
        <v>#DIV/0!</v>
      </c>
      <c r="S551" s="48">
        <v>0</v>
      </c>
      <c r="T551" s="53" t="e">
        <v>#DIV/0!</v>
      </c>
      <c r="U551" s="54">
        <v>0</v>
      </c>
    </row>
    <row r="552" customHeight="1" spans="1:21">
      <c r="A552" s="51"/>
      <c r="B552" s="51"/>
      <c r="C552" s="47" t="s">
        <v>93</v>
      </c>
      <c r="D552" s="48">
        <v>146.8</v>
      </c>
      <c r="E552" s="48">
        <v>4801</v>
      </c>
      <c r="F552" s="48">
        <v>325</v>
      </c>
      <c r="G552" s="49">
        <v>0.0676942303686732</v>
      </c>
      <c r="H552" s="50">
        <v>0.451692307692308</v>
      </c>
      <c r="I552" s="50">
        <v>30.5769631326807</v>
      </c>
      <c r="J552" s="48">
        <v>3</v>
      </c>
      <c r="K552" s="45">
        <v>3</v>
      </c>
      <c r="L552" s="48">
        <v>0</v>
      </c>
      <c r="M552" s="48">
        <v>2</v>
      </c>
      <c r="N552" s="48">
        <v>0</v>
      </c>
      <c r="O552" s="48">
        <v>8</v>
      </c>
      <c r="P552" s="50">
        <v>18.35</v>
      </c>
      <c r="Q552" s="48">
        <v>5</v>
      </c>
      <c r="R552" s="53">
        <v>29.36</v>
      </c>
      <c r="S552" s="48">
        <v>3</v>
      </c>
      <c r="T552" s="53">
        <v>48.9333333333333</v>
      </c>
      <c r="U552" s="54">
        <v>0.0153846153846154</v>
      </c>
    </row>
    <row r="553" customHeight="1" spans="1:21">
      <c r="A553" s="51"/>
      <c r="B553" s="47" t="s">
        <v>80</v>
      </c>
      <c r="C553" s="51"/>
      <c r="D553" s="48">
        <v>1011.46</v>
      </c>
      <c r="E553" s="48">
        <v>35528</v>
      </c>
      <c r="F553" s="48">
        <v>2145</v>
      </c>
      <c r="G553" s="49">
        <v>0.0603749155595587</v>
      </c>
      <c r="H553" s="50">
        <v>0.471543123543124</v>
      </c>
      <c r="I553" s="50">
        <v>28.4693762666066</v>
      </c>
      <c r="J553" s="48">
        <v>23</v>
      </c>
      <c r="K553" s="45">
        <v>13</v>
      </c>
      <c r="L553" s="48">
        <v>4</v>
      </c>
      <c r="M553" s="48">
        <v>15</v>
      </c>
      <c r="N553" s="48">
        <v>4</v>
      </c>
      <c r="O553" s="48">
        <v>59</v>
      </c>
      <c r="P553" s="50">
        <v>17.1433898305085</v>
      </c>
      <c r="Q553" s="48">
        <v>34</v>
      </c>
      <c r="R553" s="53">
        <v>29.7488235294118</v>
      </c>
      <c r="S553" s="48">
        <v>15</v>
      </c>
      <c r="T553" s="53">
        <v>67.4306666666667</v>
      </c>
      <c r="U553" s="54">
        <v>0.0158508158508159</v>
      </c>
    </row>
    <row r="554" customHeight="1" spans="1:21">
      <c r="A554" s="47" t="s">
        <v>135</v>
      </c>
      <c r="B554" s="51"/>
      <c r="C554" s="51"/>
      <c r="D554" s="48">
        <v>1011.46</v>
      </c>
      <c r="E554" s="48">
        <v>35528</v>
      </c>
      <c r="F554" s="48">
        <v>2145</v>
      </c>
      <c r="G554" s="49">
        <v>0.0603749155595587</v>
      </c>
      <c r="H554" s="50">
        <v>0.471543123543124</v>
      </c>
      <c r="I554" s="50">
        <v>28.4693762666066</v>
      </c>
      <c r="J554" s="48">
        <v>23</v>
      </c>
      <c r="K554" s="45">
        <v>13</v>
      </c>
      <c r="L554" s="48">
        <v>4</v>
      </c>
      <c r="M554" s="48">
        <v>15</v>
      </c>
      <c r="N554" s="48">
        <v>4</v>
      </c>
      <c r="O554" s="48">
        <v>59</v>
      </c>
      <c r="P554" s="50">
        <v>17.1433898305085</v>
      </c>
      <c r="Q554" s="48">
        <v>34</v>
      </c>
      <c r="R554" s="53">
        <v>29.7488235294118</v>
      </c>
      <c r="S554" s="48">
        <v>15</v>
      </c>
      <c r="T554" s="53">
        <v>67.4306666666667</v>
      </c>
      <c r="U554" s="54">
        <v>0.0158508158508159</v>
      </c>
    </row>
    <row r="555" customHeight="1" spans="1:21">
      <c r="A555" s="47" t="s">
        <v>32</v>
      </c>
      <c r="B555" s="47" t="s">
        <v>74</v>
      </c>
      <c r="C555" s="47" t="s">
        <v>85</v>
      </c>
      <c r="D555" s="48">
        <v>158.48</v>
      </c>
      <c r="E555" s="48">
        <v>2709</v>
      </c>
      <c r="F555" s="48">
        <v>160</v>
      </c>
      <c r="G555" s="49">
        <v>0.05906238464378</v>
      </c>
      <c r="H555" s="50">
        <v>0.9905</v>
      </c>
      <c r="I555" s="50">
        <v>58.5012919896641</v>
      </c>
      <c r="J555" s="48">
        <v>2</v>
      </c>
      <c r="K555" s="45">
        <v>2</v>
      </c>
      <c r="L555" s="48">
        <v>1</v>
      </c>
      <c r="M555" s="48">
        <v>2</v>
      </c>
      <c r="N555" s="48">
        <v>0</v>
      </c>
      <c r="O555" s="48">
        <v>7</v>
      </c>
      <c r="P555" s="50">
        <v>22.64</v>
      </c>
      <c r="Q555" s="48">
        <v>7</v>
      </c>
      <c r="R555" s="53">
        <v>22.64</v>
      </c>
      <c r="S555" s="48">
        <v>4</v>
      </c>
      <c r="T555" s="53">
        <v>39.62</v>
      </c>
      <c r="U555" s="54">
        <v>0.04375</v>
      </c>
    </row>
    <row r="556" customHeight="1" spans="1:21">
      <c r="A556" s="51"/>
      <c r="B556" s="51"/>
      <c r="C556" s="47" t="s">
        <v>86</v>
      </c>
      <c r="D556" s="48">
        <v>58.97</v>
      </c>
      <c r="E556" s="48">
        <v>2876</v>
      </c>
      <c r="F556" s="48">
        <v>200</v>
      </c>
      <c r="G556" s="49">
        <v>0.0695410292072323</v>
      </c>
      <c r="H556" s="50">
        <v>0.29485</v>
      </c>
      <c r="I556" s="50">
        <v>20.5041724617524</v>
      </c>
      <c r="J556" s="48">
        <v>-1</v>
      </c>
      <c r="K556" s="45">
        <v>1</v>
      </c>
      <c r="L556" s="48">
        <v>0</v>
      </c>
      <c r="M556" s="48">
        <v>2</v>
      </c>
      <c r="N556" s="48">
        <v>0</v>
      </c>
      <c r="O556" s="48">
        <v>2</v>
      </c>
      <c r="P556" s="50">
        <v>29.485</v>
      </c>
      <c r="Q556" s="48">
        <v>4</v>
      </c>
      <c r="R556" s="53">
        <v>14.7425</v>
      </c>
      <c r="S556" s="48">
        <v>2</v>
      </c>
      <c r="T556" s="53">
        <v>29.485</v>
      </c>
      <c r="U556" s="54">
        <v>0.02</v>
      </c>
    </row>
    <row r="557" customHeight="1" spans="1:21">
      <c r="A557" s="51"/>
      <c r="B557" s="51"/>
      <c r="C557" s="47" t="s">
        <v>87</v>
      </c>
      <c r="D557" s="48">
        <v>122.84</v>
      </c>
      <c r="E557" s="48">
        <v>5286</v>
      </c>
      <c r="F557" s="48">
        <v>402</v>
      </c>
      <c r="G557" s="49">
        <v>0.076049943246311</v>
      </c>
      <c r="H557" s="50">
        <v>0.305572139303483</v>
      </c>
      <c r="I557" s="50">
        <v>23.2387438516837</v>
      </c>
      <c r="J557" s="48">
        <v>1</v>
      </c>
      <c r="K557" s="45">
        <v>5</v>
      </c>
      <c r="L557" s="48">
        <v>0</v>
      </c>
      <c r="M557" s="48">
        <v>2</v>
      </c>
      <c r="N557" s="48">
        <v>1</v>
      </c>
      <c r="O557" s="48">
        <v>9</v>
      </c>
      <c r="P557" s="50">
        <v>13.6488888888889</v>
      </c>
      <c r="Q557" s="48">
        <v>9</v>
      </c>
      <c r="R557" s="53">
        <v>13.6488888888889</v>
      </c>
      <c r="S557" s="48">
        <v>2</v>
      </c>
      <c r="T557" s="53">
        <v>61.42</v>
      </c>
      <c r="U557" s="54">
        <v>0.0223880597014925</v>
      </c>
    </row>
    <row r="558" customHeight="1" spans="1:21">
      <c r="A558" s="51"/>
      <c r="B558" s="51"/>
      <c r="C558" s="47" t="s">
        <v>114</v>
      </c>
      <c r="D558" s="48">
        <v>20.52</v>
      </c>
      <c r="E558" s="48">
        <v>1264</v>
      </c>
      <c r="F558" s="48">
        <v>78</v>
      </c>
      <c r="G558" s="49">
        <v>0.0617088607594937</v>
      </c>
      <c r="H558" s="50">
        <v>0.263076923076923</v>
      </c>
      <c r="I558" s="50">
        <v>16.2341772151899</v>
      </c>
      <c r="J558" s="48">
        <v>0</v>
      </c>
      <c r="K558" s="45">
        <v>0</v>
      </c>
      <c r="L558" s="48">
        <v>0</v>
      </c>
      <c r="M558" s="48">
        <v>0</v>
      </c>
      <c r="N558" s="48">
        <v>0</v>
      </c>
      <c r="O558" s="48">
        <v>0</v>
      </c>
      <c r="P558" s="50" t="e">
        <v>#DIV/0!</v>
      </c>
      <c r="Q558" s="48">
        <v>1</v>
      </c>
      <c r="R558" s="53">
        <v>20.52</v>
      </c>
      <c r="S558" s="48">
        <v>1</v>
      </c>
      <c r="T558" s="53">
        <v>20.52</v>
      </c>
      <c r="U558" s="54">
        <v>0.0128205128205128</v>
      </c>
    </row>
    <row r="559" customHeight="1" spans="1:21">
      <c r="A559" s="51"/>
      <c r="B559" s="51"/>
      <c r="C559" s="47" t="s">
        <v>88</v>
      </c>
      <c r="D559" s="48">
        <v>88.63</v>
      </c>
      <c r="E559" s="48">
        <v>2534</v>
      </c>
      <c r="F559" s="48">
        <v>172</v>
      </c>
      <c r="G559" s="49">
        <v>0.0678768745067088</v>
      </c>
      <c r="H559" s="50">
        <v>0.515290697674419</v>
      </c>
      <c r="I559" s="50">
        <v>34.9763220205209</v>
      </c>
      <c r="J559" s="48">
        <v>1</v>
      </c>
      <c r="K559" s="45">
        <v>0</v>
      </c>
      <c r="L559" s="48">
        <v>0</v>
      </c>
      <c r="M559" s="48">
        <v>1</v>
      </c>
      <c r="N559" s="48">
        <v>0</v>
      </c>
      <c r="O559" s="48">
        <v>2</v>
      </c>
      <c r="P559" s="50">
        <v>44.315</v>
      </c>
      <c r="Q559" s="48">
        <v>3</v>
      </c>
      <c r="R559" s="53">
        <v>29.5433333333333</v>
      </c>
      <c r="S559" s="48">
        <v>1</v>
      </c>
      <c r="T559" s="53">
        <v>88.63</v>
      </c>
      <c r="U559" s="54">
        <v>0.0174418604651163</v>
      </c>
    </row>
    <row r="560" customHeight="1" spans="1:21">
      <c r="A560" s="51"/>
      <c r="B560" s="51"/>
      <c r="C560" s="47" t="s">
        <v>82</v>
      </c>
      <c r="D560" s="48">
        <v>25.15</v>
      </c>
      <c r="E560" s="48">
        <v>744</v>
      </c>
      <c r="F560" s="48">
        <v>56</v>
      </c>
      <c r="G560" s="49">
        <v>0.0752688172043011</v>
      </c>
      <c r="H560" s="50">
        <v>0.449107142857143</v>
      </c>
      <c r="I560" s="50">
        <v>33.8037634408602</v>
      </c>
      <c r="J560" s="48">
        <v>0</v>
      </c>
      <c r="K560" s="45">
        <v>0</v>
      </c>
      <c r="L560" s="48">
        <v>0</v>
      </c>
      <c r="M560" s="48">
        <v>1</v>
      </c>
      <c r="N560" s="48">
        <v>0</v>
      </c>
      <c r="O560" s="48">
        <v>1</v>
      </c>
      <c r="P560" s="50">
        <v>25.15</v>
      </c>
      <c r="Q560" s="48">
        <v>0</v>
      </c>
      <c r="R560" s="53" t="e">
        <v>#DIV/0!</v>
      </c>
      <c r="S560" s="48">
        <v>0</v>
      </c>
      <c r="T560" s="53" t="e">
        <v>#DIV/0!</v>
      </c>
      <c r="U560" s="54">
        <v>0</v>
      </c>
    </row>
    <row r="561" customHeight="1" spans="1:21">
      <c r="A561" s="51"/>
      <c r="B561" s="51"/>
      <c r="C561" s="47" t="s">
        <v>131</v>
      </c>
      <c r="D561" s="48">
        <v>36</v>
      </c>
      <c r="E561" s="48">
        <v>1490</v>
      </c>
      <c r="F561" s="48">
        <v>76</v>
      </c>
      <c r="G561" s="49">
        <v>0.051006711409396</v>
      </c>
      <c r="H561" s="50">
        <v>0.473684210526316</v>
      </c>
      <c r="I561" s="50">
        <v>24.1610738255034</v>
      </c>
      <c r="J561" s="48">
        <v>0</v>
      </c>
      <c r="K561" s="45">
        <v>1</v>
      </c>
      <c r="L561" s="48">
        <v>0</v>
      </c>
      <c r="M561" s="48">
        <v>0</v>
      </c>
      <c r="N561" s="48">
        <v>0</v>
      </c>
      <c r="O561" s="48">
        <v>1</v>
      </c>
      <c r="P561" s="50">
        <v>36</v>
      </c>
      <c r="Q561" s="48">
        <v>1</v>
      </c>
      <c r="R561" s="53">
        <v>36</v>
      </c>
      <c r="S561" s="48">
        <v>0</v>
      </c>
      <c r="T561" s="53" t="e">
        <v>#DIV/0!</v>
      </c>
      <c r="U561" s="54">
        <v>0.0131578947368421</v>
      </c>
    </row>
    <row r="562" customHeight="1" spans="1:21">
      <c r="A562" s="51"/>
      <c r="B562" s="51"/>
      <c r="C562" s="47" t="s">
        <v>132</v>
      </c>
      <c r="D562" s="48">
        <v>56.54</v>
      </c>
      <c r="E562" s="48">
        <v>2606</v>
      </c>
      <c r="F562" s="48">
        <v>128</v>
      </c>
      <c r="G562" s="49">
        <v>0.0491174213353799</v>
      </c>
      <c r="H562" s="50">
        <v>0.44171875</v>
      </c>
      <c r="I562" s="50">
        <v>21.6960859554873</v>
      </c>
      <c r="J562" s="48">
        <v>2</v>
      </c>
      <c r="K562" s="45">
        <v>1</v>
      </c>
      <c r="L562" s="48">
        <v>1</v>
      </c>
      <c r="M562" s="48">
        <v>0</v>
      </c>
      <c r="N562" s="48">
        <v>0</v>
      </c>
      <c r="O562" s="48">
        <v>4</v>
      </c>
      <c r="P562" s="50">
        <v>14.135</v>
      </c>
      <c r="Q562" s="48">
        <v>1</v>
      </c>
      <c r="R562" s="53">
        <v>56.54</v>
      </c>
      <c r="S562" s="48">
        <v>0</v>
      </c>
      <c r="T562" s="53" t="e">
        <v>#DIV/0!</v>
      </c>
      <c r="U562" s="54">
        <v>0.0078125</v>
      </c>
    </row>
    <row r="563" customHeight="1" spans="1:21">
      <c r="A563" s="51"/>
      <c r="B563" s="51"/>
      <c r="C563" s="47" t="s">
        <v>89</v>
      </c>
      <c r="D563" s="48">
        <v>29.17</v>
      </c>
      <c r="E563" s="48">
        <v>1351</v>
      </c>
      <c r="F563" s="48">
        <v>87</v>
      </c>
      <c r="G563" s="49">
        <v>0.0643967431532198</v>
      </c>
      <c r="H563" s="50">
        <v>0.335287356321839</v>
      </c>
      <c r="I563" s="50">
        <v>21.5914137675796</v>
      </c>
      <c r="J563" s="48">
        <v>0</v>
      </c>
      <c r="K563" s="45">
        <v>0</v>
      </c>
      <c r="L563" s="48">
        <v>0</v>
      </c>
      <c r="M563" s="48">
        <v>0</v>
      </c>
      <c r="N563" s="48">
        <v>0</v>
      </c>
      <c r="O563" s="48">
        <v>0</v>
      </c>
      <c r="P563" s="50" t="e">
        <v>#DIV/0!</v>
      </c>
      <c r="Q563" s="48">
        <v>0</v>
      </c>
      <c r="R563" s="53" t="e">
        <v>#DIV/0!</v>
      </c>
      <c r="S563" s="48">
        <v>0</v>
      </c>
      <c r="T563" s="53" t="e">
        <v>#DIV/0!</v>
      </c>
      <c r="U563" s="54">
        <v>0</v>
      </c>
    </row>
    <row r="564" customHeight="1" spans="1:21">
      <c r="A564" s="51"/>
      <c r="B564" s="51"/>
      <c r="C564" s="47" t="s">
        <v>90</v>
      </c>
      <c r="D564" s="48">
        <v>22.28</v>
      </c>
      <c r="E564" s="48">
        <v>1054</v>
      </c>
      <c r="F564" s="48">
        <v>60</v>
      </c>
      <c r="G564" s="49">
        <v>0.0569259962049336</v>
      </c>
      <c r="H564" s="50">
        <v>0.371333333333333</v>
      </c>
      <c r="I564" s="50">
        <v>21.1385199240987</v>
      </c>
      <c r="J564" s="48">
        <v>1</v>
      </c>
      <c r="K564" s="45">
        <v>1</v>
      </c>
      <c r="L564" s="48">
        <v>0</v>
      </c>
      <c r="M564" s="48">
        <v>0</v>
      </c>
      <c r="N564" s="48">
        <v>0</v>
      </c>
      <c r="O564" s="48">
        <v>2</v>
      </c>
      <c r="P564" s="50">
        <v>11.14</v>
      </c>
      <c r="Q564" s="48">
        <v>0</v>
      </c>
      <c r="R564" s="53" t="e">
        <v>#DIV/0!</v>
      </c>
      <c r="S564" s="48">
        <v>0</v>
      </c>
      <c r="T564" s="53" t="e">
        <v>#DIV/0!</v>
      </c>
      <c r="U564" s="54">
        <v>0</v>
      </c>
    </row>
    <row r="565" customHeight="1" spans="1:21">
      <c r="A565" s="51"/>
      <c r="B565" s="51"/>
      <c r="C565" s="47" t="s">
        <v>91</v>
      </c>
      <c r="D565" s="48">
        <v>23.53</v>
      </c>
      <c r="E565" s="48">
        <v>575</v>
      </c>
      <c r="F565" s="48">
        <v>53</v>
      </c>
      <c r="G565" s="49">
        <v>0.0921739130434783</v>
      </c>
      <c r="H565" s="50">
        <v>0.443962264150943</v>
      </c>
      <c r="I565" s="50">
        <v>40.9217391304348</v>
      </c>
      <c r="J565" s="48">
        <v>0</v>
      </c>
      <c r="K565" s="45">
        <v>0</v>
      </c>
      <c r="L565" s="48">
        <v>0</v>
      </c>
      <c r="M565" s="48">
        <v>0</v>
      </c>
      <c r="N565" s="48">
        <v>0</v>
      </c>
      <c r="O565" s="48">
        <v>0</v>
      </c>
      <c r="P565" s="50" t="e">
        <v>#DIV/0!</v>
      </c>
      <c r="Q565" s="48">
        <v>0</v>
      </c>
      <c r="R565" s="53" t="e">
        <v>#DIV/0!</v>
      </c>
      <c r="S565" s="48">
        <v>0</v>
      </c>
      <c r="T565" s="53" t="e">
        <v>#DIV/0!</v>
      </c>
      <c r="U565" s="54">
        <v>0</v>
      </c>
    </row>
    <row r="566" customHeight="1" spans="1:21">
      <c r="A566" s="51"/>
      <c r="B566" s="51"/>
      <c r="C566" s="47" t="s">
        <v>75</v>
      </c>
      <c r="D566" s="48">
        <v>123.29</v>
      </c>
      <c r="E566" s="48">
        <v>4355</v>
      </c>
      <c r="F566" s="48">
        <v>315</v>
      </c>
      <c r="G566" s="49">
        <v>0.0723306544202067</v>
      </c>
      <c r="H566" s="50">
        <v>0.391396825396825</v>
      </c>
      <c r="I566" s="50">
        <v>28.3099885189437</v>
      </c>
      <c r="J566" s="48">
        <v>1</v>
      </c>
      <c r="K566" s="45">
        <v>1</v>
      </c>
      <c r="L566" s="48">
        <v>1</v>
      </c>
      <c r="M566" s="48">
        <v>0</v>
      </c>
      <c r="N566" s="48">
        <v>0</v>
      </c>
      <c r="O566" s="48">
        <v>3</v>
      </c>
      <c r="P566" s="50">
        <v>41.0966666666667</v>
      </c>
      <c r="Q566" s="48">
        <v>0</v>
      </c>
      <c r="R566" s="53" t="e">
        <v>#DIV/0!</v>
      </c>
      <c r="S566" s="48">
        <v>0</v>
      </c>
      <c r="T566" s="53" t="e">
        <v>#DIV/0!</v>
      </c>
      <c r="U566" s="54">
        <v>0</v>
      </c>
    </row>
    <row r="567" customHeight="1" spans="1:21">
      <c r="A567" s="51"/>
      <c r="B567" s="51"/>
      <c r="C567" s="47" t="s">
        <v>92</v>
      </c>
      <c r="D567" s="48">
        <v>76.17</v>
      </c>
      <c r="E567" s="48">
        <v>2008</v>
      </c>
      <c r="F567" s="48">
        <v>124</v>
      </c>
      <c r="G567" s="49">
        <v>0.0617529880478088</v>
      </c>
      <c r="H567" s="50">
        <v>0.614274193548387</v>
      </c>
      <c r="I567" s="50">
        <v>37.9332669322709</v>
      </c>
      <c r="J567" s="48">
        <v>0</v>
      </c>
      <c r="K567" s="45">
        <v>1</v>
      </c>
      <c r="L567" s="48">
        <v>2</v>
      </c>
      <c r="M567" s="48">
        <v>2</v>
      </c>
      <c r="N567" s="48">
        <v>0</v>
      </c>
      <c r="O567" s="48">
        <v>5</v>
      </c>
      <c r="P567" s="50">
        <v>15.234</v>
      </c>
      <c r="Q567" s="48">
        <v>1</v>
      </c>
      <c r="R567" s="53">
        <v>76.17</v>
      </c>
      <c r="S567" s="48">
        <v>1</v>
      </c>
      <c r="T567" s="53">
        <v>76.17</v>
      </c>
      <c r="U567" s="54">
        <v>0.00806451612903226</v>
      </c>
    </row>
    <row r="568" customHeight="1" spans="1:21">
      <c r="A568" s="51"/>
      <c r="B568" s="51"/>
      <c r="C568" s="47" t="s">
        <v>133</v>
      </c>
      <c r="D568" s="48">
        <v>49.46</v>
      </c>
      <c r="E568" s="48">
        <v>1202</v>
      </c>
      <c r="F568" s="48">
        <v>80</v>
      </c>
      <c r="G568" s="49">
        <v>0.0665557404326123</v>
      </c>
      <c r="H568" s="50">
        <v>0.61825</v>
      </c>
      <c r="I568" s="50">
        <v>41.1480865224626</v>
      </c>
      <c r="J568" s="48">
        <v>3</v>
      </c>
      <c r="K568" s="45">
        <v>0</v>
      </c>
      <c r="L568" s="48">
        <v>1</v>
      </c>
      <c r="M568" s="48">
        <v>1</v>
      </c>
      <c r="N568" s="48">
        <v>0</v>
      </c>
      <c r="O568" s="48">
        <v>5</v>
      </c>
      <c r="P568" s="50">
        <v>9.892</v>
      </c>
      <c r="Q568" s="48">
        <v>1</v>
      </c>
      <c r="R568" s="53">
        <v>49.46</v>
      </c>
      <c r="S568" s="48">
        <v>0</v>
      </c>
      <c r="T568" s="53" t="e">
        <v>#DIV/0!</v>
      </c>
      <c r="U568" s="54">
        <v>0.0125</v>
      </c>
    </row>
    <row r="569" customHeight="1" spans="1:21">
      <c r="A569" s="51"/>
      <c r="B569" s="51"/>
      <c r="C569" s="47" t="s">
        <v>93</v>
      </c>
      <c r="D569" s="48">
        <v>121.15</v>
      </c>
      <c r="E569" s="48">
        <v>4072</v>
      </c>
      <c r="F569" s="48">
        <v>269</v>
      </c>
      <c r="G569" s="49">
        <v>0.0660609037328094</v>
      </c>
      <c r="H569" s="50">
        <v>0.450371747211896</v>
      </c>
      <c r="I569" s="50">
        <v>29.7519646365422</v>
      </c>
      <c r="J569" s="48">
        <v>1</v>
      </c>
      <c r="K569" s="45">
        <v>2</v>
      </c>
      <c r="L569" s="48">
        <v>0</v>
      </c>
      <c r="M569" s="48">
        <v>3</v>
      </c>
      <c r="N569" s="48">
        <v>0</v>
      </c>
      <c r="O569" s="48">
        <v>6</v>
      </c>
      <c r="P569" s="50">
        <v>20.1916666666667</v>
      </c>
      <c r="Q569" s="48">
        <v>5</v>
      </c>
      <c r="R569" s="53">
        <v>24.23</v>
      </c>
      <c r="S569" s="48">
        <v>3</v>
      </c>
      <c r="T569" s="53">
        <v>40.3833333333333</v>
      </c>
      <c r="U569" s="54">
        <v>0.0185873605947955</v>
      </c>
    </row>
    <row r="570" customHeight="1" spans="1:21">
      <c r="A570" s="51"/>
      <c r="B570" s="51"/>
      <c r="C570" s="47" t="s">
        <v>136</v>
      </c>
      <c r="D570" s="48">
        <v>0</v>
      </c>
      <c r="E570" s="48">
        <v>0</v>
      </c>
      <c r="F570" s="48">
        <v>0</v>
      </c>
      <c r="G570" s="49" t="e">
        <v>#DIV/0!</v>
      </c>
      <c r="H570" s="50" t="e">
        <v>#DIV/0!</v>
      </c>
      <c r="I570" s="50" t="e">
        <v>#DIV/0!</v>
      </c>
      <c r="J570" s="48">
        <v>0</v>
      </c>
      <c r="K570" s="45">
        <v>0</v>
      </c>
      <c r="L570" s="48">
        <v>0</v>
      </c>
      <c r="M570" s="48">
        <v>0</v>
      </c>
      <c r="N570" s="48">
        <v>0</v>
      </c>
      <c r="O570" s="48">
        <v>0</v>
      </c>
      <c r="P570" s="50" t="e">
        <v>#DIV/0!</v>
      </c>
      <c r="Q570" s="48">
        <v>0</v>
      </c>
      <c r="R570" s="53" t="e">
        <v>#DIV/0!</v>
      </c>
      <c r="S570" s="48">
        <v>0</v>
      </c>
      <c r="T570" s="53" t="e">
        <v>#DIV/0!</v>
      </c>
      <c r="U570" s="54" t="e">
        <v>#DIV/0!</v>
      </c>
    </row>
    <row r="571" customHeight="1" spans="1:21">
      <c r="A571" s="51"/>
      <c r="B571" s="47" t="s">
        <v>80</v>
      </c>
      <c r="C571" s="51"/>
      <c r="D571" s="48">
        <v>1012.18</v>
      </c>
      <c r="E571" s="48">
        <v>34126</v>
      </c>
      <c r="F571" s="48">
        <v>2260</v>
      </c>
      <c r="G571" s="49">
        <v>0.0662251655629139</v>
      </c>
      <c r="H571" s="50">
        <v>0.447867256637168</v>
      </c>
      <c r="I571" s="50">
        <v>29.6600832210045</v>
      </c>
      <c r="J571" s="48">
        <v>11</v>
      </c>
      <c r="K571" s="45">
        <v>15</v>
      </c>
      <c r="L571" s="48">
        <v>6</v>
      </c>
      <c r="M571" s="48">
        <v>14</v>
      </c>
      <c r="N571" s="48">
        <v>1</v>
      </c>
      <c r="O571" s="48">
        <v>47</v>
      </c>
      <c r="P571" s="50">
        <v>21.5357446808511</v>
      </c>
      <c r="Q571" s="48">
        <v>33</v>
      </c>
      <c r="R571" s="53">
        <v>30.6721212121212</v>
      </c>
      <c r="S571" s="48">
        <v>14</v>
      </c>
      <c r="T571" s="53">
        <v>72.2985714285714</v>
      </c>
      <c r="U571" s="54">
        <v>0.0146017699115044</v>
      </c>
    </row>
    <row r="572" customHeight="1" spans="1:21">
      <c r="A572" s="47" t="s">
        <v>137</v>
      </c>
      <c r="B572" s="51"/>
      <c r="C572" s="51"/>
      <c r="D572" s="48">
        <v>1012.18</v>
      </c>
      <c r="E572" s="48">
        <v>34126</v>
      </c>
      <c r="F572" s="48">
        <v>2260</v>
      </c>
      <c r="G572" s="49">
        <v>0.0662251655629139</v>
      </c>
      <c r="H572" s="50">
        <v>0.447867256637168</v>
      </c>
      <c r="I572" s="50">
        <v>29.6600832210045</v>
      </c>
      <c r="J572" s="48">
        <v>11</v>
      </c>
      <c r="K572" s="45">
        <v>15</v>
      </c>
      <c r="L572" s="48">
        <v>6</v>
      </c>
      <c r="M572" s="48">
        <v>14</v>
      </c>
      <c r="N572" s="48">
        <v>1</v>
      </c>
      <c r="O572" s="48">
        <v>47</v>
      </c>
      <c r="P572" s="50">
        <v>21.5357446808511</v>
      </c>
      <c r="Q572" s="48">
        <v>33</v>
      </c>
      <c r="R572" s="53">
        <v>30.6721212121212</v>
      </c>
      <c r="S572" s="48">
        <v>14</v>
      </c>
      <c r="T572" s="53">
        <v>72.2985714285714</v>
      </c>
      <c r="U572" s="54">
        <v>0.0146017699115044</v>
      </c>
    </row>
    <row r="573" customHeight="1" spans="1:21">
      <c r="A573" s="47" t="s">
        <v>31</v>
      </c>
      <c r="B573" s="47" t="s">
        <v>74</v>
      </c>
      <c r="C573" s="47" t="s">
        <v>85</v>
      </c>
      <c r="D573" s="48">
        <v>145.43</v>
      </c>
      <c r="E573" s="48">
        <v>2817</v>
      </c>
      <c r="F573" s="48">
        <v>150</v>
      </c>
      <c r="G573" s="49">
        <v>0.053248136315229</v>
      </c>
      <c r="H573" s="50">
        <v>0.969533333333333</v>
      </c>
      <c r="I573" s="50">
        <v>51.6258430954917</v>
      </c>
      <c r="J573" s="48">
        <v>2</v>
      </c>
      <c r="K573" s="45">
        <v>2</v>
      </c>
      <c r="L573" s="48">
        <v>2</v>
      </c>
      <c r="M573" s="48">
        <v>2</v>
      </c>
      <c r="N573" s="48">
        <v>0</v>
      </c>
      <c r="O573" s="48">
        <v>8</v>
      </c>
      <c r="P573" s="50">
        <v>18.17875</v>
      </c>
      <c r="Q573" s="48">
        <v>2</v>
      </c>
      <c r="R573" s="53">
        <v>72.715</v>
      </c>
      <c r="S573" s="48">
        <v>1</v>
      </c>
      <c r="T573" s="53">
        <v>145.43</v>
      </c>
      <c r="U573" s="54">
        <v>0.0133333333333333</v>
      </c>
    </row>
    <row r="574" customHeight="1" spans="1:21">
      <c r="A574" s="51"/>
      <c r="B574" s="51"/>
      <c r="C574" s="47" t="s">
        <v>86</v>
      </c>
      <c r="D574" s="48">
        <v>63.24</v>
      </c>
      <c r="E574" s="48">
        <v>2835</v>
      </c>
      <c r="F574" s="48">
        <v>211</v>
      </c>
      <c r="G574" s="49">
        <v>0.0744268077601411</v>
      </c>
      <c r="H574" s="50">
        <v>0.299715639810427</v>
      </c>
      <c r="I574" s="50">
        <v>22.3068783068783</v>
      </c>
      <c r="J574" s="48">
        <v>1</v>
      </c>
      <c r="K574" s="45">
        <v>1</v>
      </c>
      <c r="L574" s="48">
        <v>1</v>
      </c>
      <c r="M574" s="48">
        <v>1</v>
      </c>
      <c r="N574" s="48">
        <v>1</v>
      </c>
      <c r="O574" s="48">
        <v>5</v>
      </c>
      <c r="P574" s="50">
        <v>12.648</v>
      </c>
      <c r="Q574" s="48">
        <v>6</v>
      </c>
      <c r="R574" s="53">
        <v>10.54</v>
      </c>
      <c r="S574" s="48">
        <v>2</v>
      </c>
      <c r="T574" s="53">
        <v>31.62</v>
      </c>
      <c r="U574" s="54">
        <v>0.028436018957346</v>
      </c>
    </row>
    <row r="575" customHeight="1" spans="1:21">
      <c r="A575" s="51"/>
      <c r="B575" s="51"/>
      <c r="C575" s="47" t="s">
        <v>87</v>
      </c>
      <c r="D575" s="48">
        <v>128.5</v>
      </c>
      <c r="E575" s="48">
        <v>5954</v>
      </c>
      <c r="F575" s="48">
        <v>416</v>
      </c>
      <c r="G575" s="49">
        <v>0.0698689956331878</v>
      </c>
      <c r="H575" s="50">
        <v>0.308894230769231</v>
      </c>
      <c r="I575" s="50">
        <v>21.5821296607323</v>
      </c>
      <c r="J575" s="48">
        <v>5</v>
      </c>
      <c r="K575" s="45">
        <v>4</v>
      </c>
      <c r="L575" s="48">
        <v>1</v>
      </c>
      <c r="M575" s="48">
        <v>1</v>
      </c>
      <c r="N575" s="48">
        <v>0</v>
      </c>
      <c r="O575" s="48">
        <v>11</v>
      </c>
      <c r="P575" s="50">
        <v>11.6818181818182</v>
      </c>
      <c r="Q575" s="48">
        <v>7</v>
      </c>
      <c r="R575" s="53">
        <v>18.3571428571429</v>
      </c>
      <c r="S575" s="48">
        <v>4</v>
      </c>
      <c r="T575" s="53">
        <v>32.125</v>
      </c>
      <c r="U575" s="54">
        <v>0.0168269230769231</v>
      </c>
    </row>
    <row r="576" customHeight="1" spans="1:21">
      <c r="A576" s="51"/>
      <c r="B576" s="51"/>
      <c r="C576" s="47" t="s">
        <v>114</v>
      </c>
      <c r="D576" s="48">
        <v>22.72</v>
      </c>
      <c r="E576" s="48">
        <v>1239</v>
      </c>
      <c r="F576" s="48">
        <v>85</v>
      </c>
      <c r="G576" s="49">
        <v>0.0686037126715093</v>
      </c>
      <c r="H576" s="50">
        <v>0.267294117647059</v>
      </c>
      <c r="I576" s="50">
        <v>18.3373688458434</v>
      </c>
      <c r="J576" s="48">
        <v>0</v>
      </c>
      <c r="K576" s="45">
        <v>0</v>
      </c>
      <c r="L576" s="48">
        <v>0</v>
      </c>
      <c r="M576" s="48">
        <v>0</v>
      </c>
      <c r="N576" s="48">
        <v>0</v>
      </c>
      <c r="O576" s="48">
        <v>0</v>
      </c>
      <c r="P576" s="50" t="e">
        <v>#DIV/0!</v>
      </c>
      <c r="Q576" s="48">
        <v>0</v>
      </c>
      <c r="R576" s="53" t="e">
        <v>#DIV/0!</v>
      </c>
      <c r="S576" s="48">
        <v>0</v>
      </c>
      <c r="T576" s="53" t="e">
        <v>#DIV/0!</v>
      </c>
      <c r="U576" s="54">
        <v>0</v>
      </c>
    </row>
    <row r="577" customHeight="1" spans="1:21">
      <c r="A577" s="51"/>
      <c r="B577" s="51"/>
      <c r="C577" s="47" t="s">
        <v>88</v>
      </c>
      <c r="D577" s="48">
        <v>70.43</v>
      </c>
      <c r="E577" s="48">
        <v>1997</v>
      </c>
      <c r="F577" s="48">
        <v>132</v>
      </c>
      <c r="G577" s="49">
        <v>0.0660991487230846</v>
      </c>
      <c r="H577" s="50">
        <v>0.533560606060606</v>
      </c>
      <c r="I577" s="50">
        <v>35.2679018527792</v>
      </c>
      <c r="J577" s="48">
        <v>0</v>
      </c>
      <c r="K577" s="45">
        <v>1</v>
      </c>
      <c r="L577" s="48">
        <v>1</v>
      </c>
      <c r="M577" s="48">
        <v>0</v>
      </c>
      <c r="N577" s="48">
        <v>0</v>
      </c>
      <c r="O577" s="48">
        <v>2</v>
      </c>
      <c r="P577" s="50">
        <v>35.215</v>
      </c>
      <c r="Q577" s="48">
        <v>2</v>
      </c>
      <c r="R577" s="53">
        <v>35.215</v>
      </c>
      <c r="S577" s="48">
        <v>1</v>
      </c>
      <c r="T577" s="53">
        <v>70.43</v>
      </c>
      <c r="U577" s="54">
        <v>0.0151515151515152</v>
      </c>
    </row>
    <row r="578" customHeight="1" spans="1:21">
      <c r="A578" s="51"/>
      <c r="B578" s="51"/>
      <c r="C578" s="47" t="s">
        <v>82</v>
      </c>
      <c r="D578" s="48">
        <v>27.78</v>
      </c>
      <c r="E578" s="48">
        <v>878</v>
      </c>
      <c r="F578" s="48">
        <v>60</v>
      </c>
      <c r="G578" s="49">
        <v>0.0683371298405467</v>
      </c>
      <c r="H578" s="50">
        <v>0.463</v>
      </c>
      <c r="I578" s="50">
        <v>31.6400911161731</v>
      </c>
      <c r="J578" s="48">
        <v>1</v>
      </c>
      <c r="K578" s="45">
        <v>1</v>
      </c>
      <c r="L578" s="48">
        <v>0</v>
      </c>
      <c r="M578" s="48">
        <v>2</v>
      </c>
      <c r="N578" s="48">
        <v>0</v>
      </c>
      <c r="O578" s="48">
        <v>4</v>
      </c>
      <c r="P578" s="50">
        <v>6.945</v>
      </c>
      <c r="Q578" s="48">
        <v>0</v>
      </c>
      <c r="R578" s="53" t="e">
        <v>#DIV/0!</v>
      </c>
      <c r="S578" s="48">
        <v>0</v>
      </c>
      <c r="T578" s="53" t="e">
        <v>#DIV/0!</v>
      </c>
      <c r="U578" s="54">
        <v>0</v>
      </c>
    </row>
    <row r="579" customHeight="1" spans="1:21">
      <c r="A579" s="51"/>
      <c r="B579" s="51"/>
      <c r="C579" s="47" t="s">
        <v>131</v>
      </c>
      <c r="D579" s="48">
        <v>31.23</v>
      </c>
      <c r="E579" s="48">
        <v>1224</v>
      </c>
      <c r="F579" s="48">
        <v>61</v>
      </c>
      <c r="G579" s="49">
        <v>0.0498366013071895</v>
      </c>
      <c r="H579" s="50">
        <v>0.511967213114754</v>
      </c>
      <c r="I579" s="50">
        <v>25.5147058823529</v>
      </c>
      <c r="J579" s="48">
        <v>0</v>
      </c>
      <c r="K579" s="45">
        <v>0</v>
      </c>
      <c r="L579" s="48">
        <v>0</v>
      </c>
      <c r="M579" s="48">
        <v>1</v>
      </c>
      <c r="N579" s="48">
        <v>0</v>
      </c>
      <c r="O579" s="48">
        <v>1</v>
      </c>
      <c r="P579" s="50">
        <v>31.23</v>
      </c>
      <c r="Q579" s="48">
        <v>0</v>
      </c>
      <c r="R579" s="53" t="e">
        <v>#DIV/0!</v>
      </c>
      <c r="S579" s="48">
        <v>0</v>
      </c>
      <c r="T579" s="53" t="e">
        <v>#DIV/0!</v>
      </c>
      <c r="U579" s="54">
        <v>0</v>
      </c>
    </row>
    <row r="580" customHeight="1" spans="1:21">
      <c r="A580" s="51"/>
      <c r="B580" s="51"/>
      <c r="C580" s="47" t="s">
        <v>132</v>
      </c>
      <c r="D580" s="48">
        <v>38.05</v>
      </c>
      <c r="E580" s="48">
        <v>1595</v>
      </c>
      <c r="F580" s="48">
        <v>82</v>
      </c>
      <c r="G580" s="49">
        <v>0.05141065830721</v>
      </c>
      <c r="H580" s="50">
        <v>0.464024390243902</v>
      </c>
      <c r="I580" s="50">
        <v>23.8557993730408</v>
      </c>
      <c r="J580" s="48">
        <v>1</v>
      </c>
      <c r="K580" s="45">
        <v>0</v>
      </c>
      <c r="L580" s="48">
        <v>0</v>
      </c>
      <c r="M580" s="48">
        <v>0</v>
      </c>
      <c r="N580" s="48">
        <v>0</v>
      </c>
      <c r="O580" s="48">
        <v>1</v>
      </c>
      <c r="P580" s="50">
        <v>38.05</v>
      </c>
      <c r="Q580" s="48">
        <v>1</v>
      </c>
      <c r="R580" s="53">
        <v>38.05</v>
      </c>
      <c r="S580" s="48">
        <v>0</v>
      </c>
      <c r="T580" s="53" t="e">
        <v>#DIV/0!</v>
      </c>
      <c r="U580" s="54">
        <v>0.0121951219512195</v>
      </c>
    </row>
    <row r="581" customHeight="1" spans="1:21">
      <c r="A581" s="51"/>
      <c r="B581" s="51"/>
      <c r="C581" s="47" t="s">
        <v>89</v>
      </c>
      <c r="D581" s="48">
        <v>34.24</v>
      </c>
      <c r="E581" s="48">
        <v>1338</v>
      </c>
      <c r="F581" s="48">
        <v>101</v>
      </c>
      <c r="G581" s="49">
        <v>0.0754857997010463</v>
      </c>
      <c r="H581" s="50">
        <v>0.339009900990099</v>
      </c>
      <c r="I581" s="50">
        <v>25.5904334828102</v>
      </c>
      <c r="J581" s="48">
        <v>0</v>
      </c>
      <c r="K581" s="45">
        <v>0</v>
      </c>
      <c r="L581" s="48">
        <v>0</v>
      </c>
      <c r="M581" s="48">
        <v>0</v>
      </c>
      <c r="N581" s="48">
        <v>0</v>
      </c>
      <c r="O581" s="48">
        <v>0</v>
      </c>
      <c r="P581" s="50" t="e">
        <v>#DIV/0!</v>
      </c>
      <c r="Q581" s="48">
        <v>2</v>
      </c>
      <c r="R581" s="53">
        <v>17.12</v>
      </c>
      <c r="S581" s="48">
        <v>2</v>
      </c>
      <c r="T581" s="53">
        <v>17.12</v>
      </c>
      <c r="U581" s="54">
        <v>0.0198019801980198</v>
      </c>
    </row>
    <row r="582" customHeight="1" spans="1:21">
      <c r="A582" s="51"/>
      <c r="B582" s="51"/>
      <c r="C582" s="47" t="s">
        <v>90</v>
      </c>
      <c r="D582" s="48">
        <v>22.95</v>
      </c>
      <c r="E582" s="48">
        <v>1379</v>
      </c>
      <c r="F582" s="48">
        <v>55</v>
      </c>
      <c r="G582" s="49">
        <v>0.0398839738941262</v>
      </c>
      <c r="H582" s="50">
        <v>0.417272727272727</v>
      </c>
      <c r="I582" s="50">
        <v>16.6424945612763</v>
      </c>
      <c r="J582" s="48">
        <v>0</v>
      </c>
      <c r="K582" s="45">
        <v>0</v>
      </c>
      <c r="L582" s="48">
        <v>1</v>
      </c>
      <c r="M582" s="48">
        <v>0</v>
      </c>
      <c r="N582" s="48">
        <v>0</v>
      </c>
      <c r="O582" s="48">
        <v>1</v>
      </c>
      <c r="P582" s="50">
        <v>22.95</v>
      </c>
      <c r="Q582" s="48">
        <v>0</v>
      </c>
      <c r="R582" s="53" t="e">
        <v>#DIV/0!</v>
      </c>
      <c r="S582" s="48">
        <v>0</v>
      </c>
      <c r="T582" s="53" t="e">
        <v>#DIV/0!</v>
      </c>
      <c r="U582" s="54">
        <v>0</v>
      </c>
    </row>
    <row r="583" customHeight="1" spans="1:21">
      <c r="A583" s="51"/>
      <c r="B583" s="51"/>
      <c r="C583" s="47" t="s">
        <v>91</v>
      </c>
      <c r="D583" s="48">
        <v>23.47</v>
      </c>
      <c r="E583" s="48">
        <v>520</v>
      </c>
      <c r="F583" s="48">
        <v>51</v>
      </c>
      <c r="G583" s="49">
        <v>0.0980769230769231</v>
      </c>
      <c r="H583" s="50">
        <v>0.460196078431373</v>
      </c>
      <c r="I583" s="50">
        <v>45.1346153846154</v>
      </c>
      <c r="J583" s="48">
        <v>0</v>
      </c>
      <c r="K583" s="45">
        <v>0</v>
      </c>
      <c r="L583" s="48">
        <v>0</v>
      </c>
      <c r="M583" s="48">
        <v>0</v>
      </c>
      <c r="N583" s="48">
        <v>0</v>
      </c>
      <c r="O583" s="48">
        <v>0</v>
      </c>
      <c r="P583" s="50" t="e">
        <v>#DIV/0!</v>
      </c>
      <c r="Q583" s="48">
        <v>0</v>
      </c>
      <c r="R583" s="53" t="e">
        <v>#DIV/0!</v>
      </c>
      <c r="S583" s="48">
        <v>0</v>
      </c>
      <c r="T583" s="53" t="e">
        <v>#DIV/0!</v>
      </c>
      <c r="U583" s="54">
        <v>0</v>
      </c>
    </row>
    <row r="584" customHeight="1" spans="1:21">
      <c r="A584" s="51"/>
      <c r="B584" s="51"/>
      <c r="C584" s="47" t="s">
        <v>75</v>
      </c>
      <c r="D584" s="48">
        <v>140.37</v>
      </c>
      <c r="E584" s="48">
        <v>4599</v>
      </c>
      <c r="F584" s="48">
        <v>297</v>
      </c>
      <c r="G584" s="49">
        <v>0.0645792563600783</v>
      </c>
      <c r="H584" s="50">
        <v>0.472626262626263</v>
      </c>
      <c r="I584" s="50">
        <v>30.5218525766471</v>
      </c>
      <c r="J584" s="48">
        <v>3</v>
      </c>
      <c r="K584" s="45">
        <v>1</v>
      </c>
      <c r="L584" s="48">
        <v>1</v>
      </c>
      <c r="M584" s="48">
        <v>0</v>
      </c>
      <c r="N584" s="48">
        <v>0</v>
      </c>
      <c r="O584" s="48">
        <v>5</v>
      </c>
      <c r="P584" s="50">
        <v>28.074</v>
      </c>
      <c r="Q584" s="48">
        <v>2</v>
      </c>
      <c r="R584" s="53">
        <v>70.185</v>
      </c>
      <c r="S584" s="48">
        <v>0</v>
      </c>
      <c r="T584" s="53" t="e">
        <v>#DIV/0!</v>
      </c>
      <c r="U584" s="54">
        <v>0.00673400673400673</v>
      </c>
    </row>
    <row r="585" customHeight="1" spans="1:21">
      <c r="A585" s="51"/>
      <c r="B585" s="51"/>
      <c r="C585" s="47" t="s">
        <v>92</v>
      </c>
      <c r="D585" s="48">
        <v>72.44</v>
      </c>
      <c r="E585" s="48">
        <v>2097</v>
      </c>
      <c r="F585" s="48">
        <v>119</v>
      </c>
      <c r="G585" s="49">
        <v>0.0567477348593228</v>
      </c>
      <c r="H585" s="50">
        <v>0.608739495798319</v>
      </c>
      <c r="I585" s="50">
        <v>34.5445875059609</v>
      </c>
      <c r="J585" s="48">
        <v>2</v>
      </c>
      <c r="K585" s="45">
        <v>0</v>
      </c>
      <c r="L585" s="48">
        <v>1</v>
      </c>
      <c r="M585" s="48">
        <v>0</v>
      </c>
      <c r="N585" s="48">
        <v>1</v>
      </c>
      <c r="O585" s="48">
        <v>4</v>
      </c>
      <c r="P585" s="50">
        <v>18.11</v>
      </c>
      <c r="Q585" s="48">
        <v>1</v>
      </c>
      <c r="R585" s="53">
        <v>72.44</v>
      </c>
      <c r="S585" s="48">
        <v>1</v>
      </c>
      <c r="T585" s="53">
        <v>72.44</v>
      </c>
      <c r="U585" s="54">
        <v>0.00840336134453782</v>
      </c>
    </row>
    <row r="586" customHeight="1" spans="1:21">
      <c r="A586" s="51"/>
      <c r="B586" s="51"/>
      <c r="C586" s="47" t="s">
        <v>133</v>
      </c>
      <c r="D586" s="48">
        <v>68</v>
      </c>
      <c r="E586" s="48">
        <v>1777</v>
      </c>
      <c r="F586" s="48">
        <v>99</v>
      </c>
      <c r="G586" s="49">
        <v>0.0557118739448509</v>
      </c>
      <c r="H586" s="50">
        <v>0.686868686868687</v>
      </c>
      <c r="I586" s="50">
        <v>38.2667416994935</v>
      </c>
      <c r="J586" s="48">
        <v>2</v>
      </c>
      <c r="K586" s="45">
        <v>0</v>
      </c>
      <c r="L586" s="48">
        <v>0</v>
      </c>
      <c r="M586" s="48">
        <v>0</v>
      </c>
      <c r="N586" s="48">
        <v>0</v>
      </c>
      <c r="O586" s="48">
        <v>2</v>
      </c>
      <c r="P586" s="50">
        <v>34</v>
      </c>
      <c r="Q586" s="48">
        <v>1</v>
      </c>
      <c r="R586" s="53">
        <v>68</v>
      </c>
      <c r="S586" s="48">
        <v>0</v>
      </c>
      <c r="T586" s="53" t="e">
        <v>#DIV/0!</v>
      </c>
      <c r="U586" s="54">
        <v>0.0101010101010101</v>
      </c>
    </row>
    <row r="587" customHeight="1" spans="1:21">
      <c r="A587" s="51"/>
      <c r="B587" s="51"/>
      <c r="C587" s="47" t="s">
        <v>93</v>
      </c>
      <c r="D587" s="48">
        <v>127.82</v>
      </c>
      <c r="E587" s="48">
        <v>4507</v>
      </c>
      <c r="F587" s="48">
        <v>259</v>
      </c>
      <c r="G587" s="49">
        <v>0.0574661637452851</v>
      </c>
      <c r="H587" s="50">
        <v>0.493513513513513</v>
      </c>
      <c r="I587" s="50">
        <v>28.3603283780785</v>
      </c>
      <c r="J587" s="48">
        <v>2</v>
      </c>
      <c r="K587" s="45">
        <v>3</v>
      </c>
      <c r="L587" s="48">
        <v>1</v>
      </c>
      <c r="M587" s="48">
        <v>0</v>
      </c>
      <c r="N587" s="48">
        <v>0</v>
      </c>
      <c r="O587" s="48">
        <v>6</v>
      </c>
      <c r="P587" s="50">
        <v>21.3033333333333</v>
      </c>
      <c r="Q587" s="48">
        <v>2</v>
      </c>
      <c r="R587" s="53">
        <v>63.91</v>
      </c>
      <c r="S587" s="48">
        <v>1</v>
      </c>
      <c r="T587" s="53">
        <v>127.82</v>
      </c>
      <c r="U587" s="54">
        <v>0.00772200772200772</v>
      </c>
    </row>
    <row r="588" customHeight="1" spans="1:21">
      <c r="A588" s="51"/>
      <c r="B588" s="47" t="s">
        <v>80</v>
      </c>
      <c r="C588" s="51"/>
      <c r="D588" s="48">
        <v>1016.67</v>
      </c>
      <c r="E588" s="48">
        <v>34756</v>
      </c>
      <c r="F588" s="48">
        <v>2178</v>
      </c>
      <c r="G588" s="49">
        <v>0.0626654390608816</v>
      </c>
      <c r="H588" s="50">
        <v>0.466790633608815</v>
      </c>
      <c r="I588" s="50">
        <v>29.2516400046035</v>
      </c>
      <c r="J588" s="48">
        <v>19</v>
      </c>
      <c r="K588" s="45">
        <v>13</v>
      </c>
      <c r="L588" s="48">
        <v>9</v>
      </c>
      <c r="M588" s="48">
        <v>7</v>
      </c>
      <c r="N588" s="48">
        <v>2</v>
      </c>
      <c r="O588" s="48">
        <v>50</v>
      </c>
      <c r="P588" s="50">
        <v>20.3334</v>
      </c>
      <c r="Q588" s="48">
        <v>26</v>
      </c>
      <c r="R588" s="53">
        <v>39.1026923076923</v>
      </c>
      <c r="S588" s="48">
        <v>12</v>
      </c>
      <c r="T588" s="53">
        <v>84.7225</v>
      </c>
      <c r="U588" s="54">
        <v>0.0119375573921028</v>
      </c>
    </row>
    <row r="589" customHeight="1" spans="1:21">
      <c r="A589" s="47" t="s">
        <v>138</v>
      </c>
      <c r="B589" s="51"/>
      <c r="C589" s="51"/>
      <c r="D589" s="48">
        <v>1016.67</v>
      </c>
      <c r="E589" s="48">
        <v>34756</v>
      </c>
      <c r="F589" s="48">
        <v>2178</v>
      </c>
      <c r="G589" s="49">
        <v>0.0626654390608816</v>
      </c>
      <c r="H589" s="50">
        <v>0.466790633608815</v>
      </c>
      <c r="I589" s="50">
        <v>29.2516400046035</v>
      </c>
      <c r="J589" s="48">
        <v>19</v>
      </c>
      <c r="K589" s="45">
        <v>13</v>
      </c>
      <c r="L589" s="48">
        <v>9</v>
      </c>
      <c r="M589" s="48">
        <v>7</v>
      </c>
      <c r="N589" s="48">
        <v>2</v>
      </c>
      <c r="O589" s="48">
        <v>50</v>
      </c>
      <c r="P589" s="50">
        <v>20.3334</v>
      </c>
      <c r="Q589" s="48">
        <v>26</v>
      </c>
      <c r="R589" s="53">
        <v>39.1026923076923</v>
      </c>
      <c r="S589" s="48">
        <v>12</v>
      </c>
      <c r="T589" s="53">
        <v>84.7225</v>
      </c>
      <c r="U589" s="54">
        <v>0.0119375573921028</v>
      </c>
    </row>
    <row r="590" customHeight="1" spans="1:21">
      <c r="A590" s="47" t="s">
        <v>30</v>
      </c>
      <c r="B590" s="47" t="s">
        <v>74</v>
      </c>
      <c r="C590" s="47" t="s">
        <v>85</v>
      </c>
      <c r="D590" s="48">
        <v>203.29</v>
      </c>
      <c r="E590" s="48">
        <v>2934</v>
      </c>
      <c r="F590" s="48">
        <v>167</v>
      </c>
      <c r="G590" s="49">
        <v>0.0569188820722563</v>
      </c>
      <c r="H590" s="50">
        <v>1.21730538922156</v>
      </c>
      <c r="I590" s="50">
        <v>69.2876618950239</v>
      </c>
      <c r="J590" s="48">
        <v>1</v>
      </c>
      <c r="K590" s="45">
        <v>0</v>
      </c>
      <c r="L590" s="48">
        <v>0</v>
      </c>
      <c r="M590" s="48">
        <v>1</v>
      </c>
      <c r="N590" s="48">
        <v>1</v>
      </c>
      <c r="O590" s="48">
        <v>3</v>
      </c>
      <c r="P590" s="50">
        <v>67.7633333333333</v>
      </c>
      <c r="Q590" s="48">
        <v>5</v>
      </c>
      <c r="R590" s="53">
        <v>40.658</v>
      </c>
      <c r="S590" s="48">
        <v>2</v>
      </c>
      <c r="T590" s="53">
        <v>101.645</v>
      </c>
      <c r="U590" s="54">
        <v>0.029940119760479</v>
      </c>
    </row>
    <row r="591" customHeight="1" spans="1:21">
      <c r="A591" s="51"/>
      <c r="B591" s="51"/>
      <c r="C591" s="47" t="s">
        <v>86</v>
      </c>
      <c r="D591" s="48">
        <v>34.26</v>
      </c>
      <c r="E591" s="48">
        <v>1234</v>
      </c>
      <c r="F591" s="48">
        <v>103</v>
      </c>
      <c r="G591" s="49">
        <v>0.0834683954619125</v>
      </c>
      <c r="H591" s="50">
        <v>0.332621359223301</v>
      </c>
      <c r="I591" s="50">
        <v>27.7633711507293</v>
      </c>
      <c r="J591" s="48">
        <v>0</v>
      </c>
      <c r="K591" s="45">
        <v>0</v>
      </c>
      <c r="L591" s="48">
        <v>1</v>
      </c>
      <c r="M591" s="48">
        <v>0</v>
      </c>
      <c r="N591" s="48">
        <v>0</v>
      </c>
      <c r="O591" s="48">
        <v>1</v>
      </c>
      <c r="P591" s="50">
        <v>34.26</v>
      </c>
      <c r="Q591" s="48">
        <v>1</v>
      </c>
      <c r="R591" s="53">
        <v>34.26</v>
      </c>
      <c r="S591" s="48">
        <v>0</v>
      </c>
      <c r="T591" s="53" t="e">
        <v>#DIV/0!</v>
      </c>
      <c r="U591" s="54">
        <v>0.00970873786407767</v>
      </c>
    </row>
    <row r="592" customHeight="1" spans="1:21">
      <c r="A592" s="51"/>
      <c r="B592" s="51"/>
      <c r="C592" s="47" t="s">
        <v>87</v>
      </c>
      <c r="D592" s="48">
        <v>166.33</v>
      </c>
      <c r="E592" s="48">
        <v>6805</v>
      </c>
      <c r="F592" s="48">
        <v>401</v>
      </c>
      <c r="G592" s="49">
        <v>0.0589272593681117</v>
      </c>
      <c r="H592" s="50">
        <v>0.414788029925187</v>
      </c>
      <c r="I592" s="50">
        <v>24.4423218221896</v>
      </c>
      <c r="J592" s="48">
        <v>0</v>
      </c>
      <c r="K592" s="45">
        <v>3</v>
      </c>
      <c r="L592" s="48">
        <v>0</v>
      </c>
      <c r="M592" s="48">
        <v>0</v>
      </c>
      <c r="N592" s="48">
        <v>0</v>
      </c>
      <c r="O592" s="48">
        <v>3</v>
      </c>
      <c r="P592" s="50">
        <v>55.4433333333333</v>
      </c>
      <c r="Q592" s="48">
        <v>14</v>
      </c>
      <c r="R592" s="53">
        <v>11.8807142857143</v>
      </c>
      <c r="S592" s="48">
        <v>4</v>
      </c>
      <c r="T592" s="53">
        <v>41.5825</v>
      </c>
      <c r="U592" s="54">
        <v>0.0349127182044888</v>
      </c>
    </row>
    <row r="593" customHeight="1" spans="1:21">
      <c r="A593" s="51"/>
      <c r="B593" s="51"/>
      <c r="C593" s="47" t="s">
        <v>114</v>
      </c>
      <c r="D593" s="48">
        <v>8.86</v>
      </c>
      <c r="E593" s="48">
        <v>453</v>
      </c>
      <c r="F593" s="48">
        <v>34</v>
      </c>
      <c r="G593" s="49">
        <v>0.0750551876379691</v>
      </c>
      <c r="H593" s="50">
        <v>0.260588235294118</v>
      </c>
      <c r="I593" s="50">
        <v>19.5584988962472</v>
      </c>
      <c r="J593" s="48">
        <v>0</v>
      </c>
      <c r="K593" s="45">
        <v>0</v>
      </c>
      <c r="L593" s="48">
        <v>0</v>
      </c>
      <c r="M593" s="48">
        <v>0</v>
      </c>
      <c r="N593" s="48">
        <v>0</v>
      </c>
      <c r="O593" s="48">
        <v>0</v>
      </c>
      <c r="P593" s="50" t="e">
        <v>#DIV/0!</v>
      </c>
      <c r="Q593" s="48">
        <v>0</v>
      </c>
      <c r="R593" s="53" t="e">
        <v>#DIV/0!</v>
      </c>
      <c r="S593" s="48">
        <v>0</v>
      </c>
      <c r="T593" s="53" t="e">
        <v>#DIV/0!</v>
      </c>
      <c r="U593" s="54">
        <v>0</v>
      </c>
    </row>
    <row r="594" customHeight="1" spans="1:21">
      <c r="A594" s="51"/>
      <c r="B594" s="51"/>
      <c r="C594" s="47" t="s">
        <v>88</v>
      </c>
      <c r="D594" s="48">
        <v>54.17</v>
      </c>
      <c r="E594" s="48">
        <v>1090</v>
      </c>
      <c r="F594" s="48">
        <v>100</v>
      </c>
      <c r="G594" s="49">
        <v>0.0917431192660551</v>
      </c>
      <c r="H594" s="50">
        <v>0.5417</v>
      </c>
      <c r="I594" s="50">
        <v>49.697247706422</v>
      </c>
      <c r="J594" s="48">
        <v>1</v>
      </c>
      <c r="K594" s="45">
        <v>1</v>
      </c>
      <c r="L594" s="48">
        <v>1</v>
      </c>
      <c r="M594" s="48">
        <v>0</v>
      </c>
      <c r="N594" s="48">
        <v>0</v>
      </c>
      <c r="O594" s="48">
        <v>3</v>
      </c>
      <c r="P594" s="50">
        <v>18.0566666666667</v>
      </c>
      <c r="Q594" s="48">
        <v>1</v>
      </c>
      <c r="R594" s="53">
        <v>54.17</v>
      </c>
      <c r="S594" s="48">
        <v>1</v>
      </c>
      <c r="T594" s="53">
        <v>54.17</v>
      </c>
      <c r="U594" s="54">
        <v>0.01</v>
      </c>
    </row>
    <row r="595" customHeight="1" spans="1:21">
      <c r="A595" s="51"/>
      <c r="B595" s="51"/>
      <c r="C595" s="47" t="s">
        <v>82</v>
      </c>
      <c r="D595" s="48">
        <v>20.02</v>
      </c>
      <c r="E595" s="48">
        <v>581</v>
      </c>
      <c r="F595" s="48">
        <v>41</v>
      </c>
      <c r="G595" s="49">
        <v>0.0705679862306368</v>
      </c>
      <c r="H595" s="50">
        <v>0.488292682926829</v>
      </c>
      <c r="I595" s="50">
        <v>34.4578313253012</v>
      </c>
      <c r="J595" s="48">
        <v>1</v>
      </c>
      <c r="K595" s="45">
        <v>0</v>
      </c>
      <c r="L595" s="48">
        <v>1</v>
      </c>
      <c r="M595" s="48">
        <v>0</v>
      </c>
      <c r="N595" s="48">
        <v>0</v>
      </c>
      <c r="O595" s="48">
        <v>2</v>
      </c>
      <c r="P595" s="50">
        <v>10.01</v>
      </c>
      <c r="Q595" s="48">
        <v>0</v>
      </c>
      <c r="R595" s="53" t="e">
        <v>#DIV/0!</v>
      </c>
      <c r="S595" s="48">
        <v>0</v>
      </c>
      <c r="T595" s="53" t="e">
        <v>#DIV/0!</v>
      </c>
      <c r="U595" s="54">
        <v>0</v>
      </c>
    </row>
    <row r="596" customHeight="1" spans="1:21">
      <c r="A596" s="51"/>
      <c r="B596" s="51"/>
      <c r="C596" s="47" t="s">
        <v>131</v>
      </c>
      <c r="D596" s="48">
        <v>17.91</v>
      </c>
      <c r="E596" s="48">
        <v>499</v>
      </c>
      <c r="F596" s="48">
        <v>27</v>
      </c>
      <c r="G596" s="49">
        <v>0.0541082164328657</v>
      </c>
      <c r="H596" s="50">
        <v>0.663333333333333</v>
      </c>
      <c r="I596" s="50">
        <v>35.8917835671343</v>
      </c>
      <c r="J596" s="48">
        <v>0</v>
      </c>
      <c r="K596" s="45">
        <v>0</v>
      </c>
      <c r="L596" s="48">
        <v>0</v>
      </c>
      <c r="M596" s="48">
        <v>0</v>
      </c>
      <c r="N596" s="48">
        <v>0</v>
      </c>
      <c r="O596" s="48">
        <v>0</v>
      </c>
      <c r="P596" s="50" t="e">
        <v>#DIV/0!</v>
      </c>
      <c r="Q596" s="48">
        <v>1</v>
      </c>
      <c r="R596" s="53">
        <v>17.91</v>
      </c>
      <c r="S596" s="48">
        <v>0</v>
      </c>
      <c r="T596" s="53" t="e">
        <v>#DIV/0!</v>
      </c>
      <c r="U596" s="54">
        <v>0.037037037037037</v>
      </c>
    </row>
    <row r="597" customHeight="1" spans="1:21">
      <c r="A597" s="51"/>
      <c r="B597" s="51"/>
      <c r="C597" s="47" t="s">
        <v>132</v>
      </c>
      <c r="D597" s="48">
        <v>36.87</v>
      </c>
      <c r="E597" s="48">
        <v>1456</v>
      </c>
      <c r="F597" s="48">
        <v>77</v>
      </c>
      <c r="G597" s="49">
        <v>0.0528846153846154</v>
      </c>
      <c r="H597" s="50">
        <v>0.478831168831169</v>
      </c>
      <c r="I597" s="50">
        <v>25.3228021978022</v>
      </c>
      <c r="J597" s="48">
        <v>1</v>
      </c>
      <c r="K597" s="45">
        <v>0</v>
      </c>
      <c r="L597" s="48">
        <v>0</v>
      </c>
      <c r="M597" s="48">
        <v>0</v>
      </c>
      <c r="N597" s="48">
        <v>0</v>
      </c>
      <c r="O597" s="48">
        <v>1</v>
      </c>
      <c r="P597" s="50">
        <v>36.87</v>
      </c>
      <c r="Q597" s="48">
        <v>1</v>
      </c>
      <c r="R597" s="53">
        <v>36.87</v>
      </c>
      <c r="S597" s="48">
        <v>0</v>
      </c>
      <c r="T597" s="53" t="e">
        <v>#DIV/0!</v>
      </c>
      <c r="U597" s="54">
        <v>0.012987012987013</v>
      </c>
    </row>
    <row r="598" customHeight="1" spans="1:21">
      <c r="A598" s="51"/>
      <c r="B598" s="51"/>
      <c r="C598" s="47" t="s">
        <v>89</v>
      </c>
      <c r="D598" s="48">
        <v>30.13</v>
      </c>
      <c r="E598" s="48">
        <v>1377</v>
      </c>
      <c r="F598" s="48">
        <v>87</v>
      </c>
      <c r="G598" s="49">
        <v>0.0631808278867102</v>
      </c>
      <c r="H598" s="50">
        <v>0.34632183908046</v>
      </c>
      <c r="I598" s="50">
        <v>21.8809005083515</v>
      </c>
      <c r="J598" s="48">
        <v>1</v>
      </c>
      <c r="K598" s="45">
        <v>0</v>
      </c>
      <c r="L598" s="48">
        <v>0</v>
      </c>
      <c r="M598" s="48">
        <v>0</v>
      </c>
      <c r="N598" s="48">
        <v>0</v>
      </c>
      <c r="O598" s="48">
        <v>1</v>
      </c>
      <c r="P598" s="50">
        <v>30.13</v>
      </c>
      <c r="Q598" s="48">
        <v>2</v>
      </c>
      <c r="R598" s="53">
        <v>15.065</v>
      </c>
      <c r="S598" s="48">
        <v>0</v>
      </c>
      <c r="T598" s="53" t="e">
        <v>#DIV/0!</v>
      </c>
      <c r="U598" s="54">
        <v>0.0229885057471264</v>
      </c>
    </row>
    <row r="599" customHeight="1" spans="1:21">
      <c r="A599" s="51"/>
      <c r="B599" s="51"/>
      <c r="C599" s="47" t="s">
        <v>90</v>
      </c>
      <c r="D599" s="48">
        <v>15.53</v>
      </c>
      <c r="E599" s="48">
        <v>637</v>
      </c>
      <c r="F599" s="48">
        <v>47</v>
      </c>
      <c r="G599" s="49">
        <v>0.0737833594976452</v>
      </c>
      <c r="H599" s="50">
        <v>0.330425531914894</v>
      </c>
      <c r="I599" s="50">
        <v>24.3799058084772</v>
      </c>
      <c r="J599" s="48">
        <v>1</v>
      </c>
      <c r="K599" s="45">
        <v>0</v>
      </c>
      <c r="L599" s="48">
        <v>2</v>
      </c>
      <c r="M599" s="48">
        <v>0</v>
      </c>
      <c r="N599" s="48">
        <v>0</v>
      </c>
      <c r="O599" s="48">
        <v>3</v>
      </c>
      <c r="P599" s="50">
        <v>5.17666666666667</v>
      </c>
      <c r="Q599" s="48">
        <v>2</v>
      </c>
      <c r="R599" s="53">
        <v>7.765</v>
      </c>
      <c r="S599" s="48">
        <v>1</v>
      </c>
      <c r="T599" s="53">
        <v>15.53</v>
      </c>
      <c r="U599" s="54">
        <v>0.0425531914893617</v>
      </c>
    </row>
    <row r="600" customHeight="1" spans="1:21">
      <c r="A600" s="51"/>
      <c r="B600" s="51"/>
      <c r="C600" s="47" t="s">
        <v>91</v>
      </c>
      <c r="D600" s="48">
        <v>25.1</v>
      </c>
      <c r="E600" s="48">
        <v>537</v>
      </c>
      <c r="F600" s="48">
        <v>58</v>
      </c>
      <c r="G600" s="49">
        <v>0.108007448789572</v>
      </c>
      <c r="H600" s="50">
        <v>0.432758620689655</v>
      </c>
      <c r="I600" s="50">
        <v>46.7411545623836</v>
      </c>
      <c r="J600" s="48">
        <v>0</v>
      </c>
      <c r="K600" s="45">
        <v>0</v>
      </c>
      <c r="L600" s="48">
        <v>0</v>
      </c>
      <c r="M600" s="48">
        <v>0</v>
      </c>
      <c r="N600" s="48">
        <v>0</v>
      </c>
      <c r="O600" s="48">
        <v>0</v>
      </c>
      <c r="P600" s="50" t="e">
        <v>#DIV/0!</v>
      </c>
      <c r="Q600" s="48">
        <v>2</v>
      </c>
      <c r="R600" s="53">
        <v>12.55</v>
      </c>
      <c r="S600" s="48">
        <v>0</v>
      </c>
      <c r="T600" s="53" t="e">
        <v>#DIV/0!</v>
      </c>
      <c r="U600" s="54">
        <v>0.0344827586206897</v>
      </c>
    </row>
    <row r="601" customHeight="1" spans="1:21">
      <c r="A601" s="51"/>
      <c r="B601" s="51"/>
      <c r="C601" s="47" t="s">
        <v>75</v>
      </c>
      <c r="D601" s="48">
        <v>145.15</v>
      </c>
      <c r="E601" s="48">
        <v>3570</v>
      </c>
      <c r="F601" s="48">
        <v>249</v>
      </c>
      <c r="G601" s="49">
        <v>0.0697478991596639</v>
      </c>
      <c r="H601" s="50">
        <v>0.582931726907631</v>
      </c>
      <c r="I601" s="50">
        <v>40.6582633053221</v>
      </c>
      <c r="J601" s="48">
        <v>4</v>
      </c>
      <c r="K601" s="45">
        <v>1</v>
      </c>
      <c r="L601" s="48">
        <v>2</v>
      </c>
      <c r="M601" s="48">
        <v>2</v>
      </c>
      <c r="N601" s="48">
        <v>0</v>
      </c>
      <c r="O601" s="48">
        <v>9</v>
      </c>
      <c r="P601" s="50">
        <v>16.1277777777778</v>
      </c>
      <c r="Q601" s="48">
        <v>1</v>
      </c>
      <c r="R601" s="53">
        <v>145.15</v>
      </c>
      <c r="S601" s="48">
        <v>0</v>
      </c>
      <c r="T601" s="53" t="e">
        <v>#DIV/0!</v>
      </c>
      <c r="U601" s="54">
        <v>0.00401606425702811</v>
      </c>
    </row>
    <row r="602" customHeight="1" spans="1:21">
      <c r="A602" s="51"/>
      <c r="B602" s="51"/>
      <c r="C602" s="47" t="s">
        <v>92</v>
      </c>
      <c r="D602" s="48">
        <v>69.32</v>
      </c>
      <c r="E602" s="48">
        <v>1434</v>
      </c>
      <c r="F602" s="48">
        <v>110</v>
      </c>
      <c r="G602" s="49">
        <v>0.0767085076708508</v>
      </c>
      <c r="H602" s="50">
        <v>0.630181818181818</v>
      </c>
      <c r="I602" s="50">
        <v>48.3403068340307</v>
      </c>
      <c r="J602" s="48">
        <v>0</v>
      </c>
      <c r="K602" s="45">
        <v>0</v>
      </c>
      <c r="L602" s="48">
        <v>0</v>
      </c>
      <c r="M602" s="48">
        <v>0</v>
      </c>
      <c r="N602" s="48">
        <v>1</v>
      </c>
      <c r="O602" s="48">
        <v>1</v>
      </c>
      <c r="P602" s="50">
        <v>69.32</v>
      </c>
      <c r="Q602" s="48">
        <v>1</v>
      </c>
      <c r="R602" s="53">
        <v>69.32</v>
      </c>
      <c r="S602" s="48">
        <v>0</v>
      </c>
      <c r="T602" s="53" t="e">
        <v>#DIV/0!</v>
      </c>
      <c r="U602" s="54">
        <v>0.00909090909090909</v>
      </c>
    </row>
    <row r="603" customHeight="1" spans="1:21">
      <c r="A603" s="51"/>
      <c r="B603" s="51"/>
      <c r="C603" s="47" t="s">
        <v>133</v>
      </c>
      <c r="D603" s="48">
        <v>23.86</v>
      </c>
      <c r="E603" s="48">
        <v>617</v>
      </c>
      <c r="F603" s="48">
        <v>37</v>
      </c>
      <c r="G603" s="49">
        <v>0.059967585089141</v>
      </c>
      <c r="H603" s="50">
        <v>0.644864864864865</v>
      </c>
      <c r="I603" s="50">
        <v>38.6709886547812</v>
      </c>
      <c r="J603" s="48">
        <v>0</v>
      </c>
      <c r="K603" s="45">
        <v>0</v>
      </c>
      <c r="L603" s="48">
        <v>0</v>
      </c>
      <c r="M603" s="48">
        <v>0</v>
      </c>
      <c r="N603" s="48">
        <v>0</v>
      </c>
      <c r="O603" s="48">
        <v>0</v>
      </c>
      <c r="P603" s="50" t="e">
        <v>#DIV/0!</v>
      </c>
      <c r="Q603" s="48">
        <v>1</v>
      </c>
      <c r="R603" s="53">
        <v>23.86</v>
      </c>
      <c r="S603" s="48">
        <v>1</v>
      </c>
      <c r="T603" s="53">
        <v>23.86</v>
      </c>
      <c r="U603" s="54">
        <v>0.027027027027027</v>
      </c>
    </row>
    <row r="604" customHeight="1" spans="1:21">
      <c r="A604" s="51"/>
      <c r="B604" s="51"/>
      <c r="C604" s="47" t="s">
        <v>93</v>
      </c>
      <c r="D604" s="48">
        <v>162.06</v>
      </c>
      <c r="E604" s="48">
        <v>4684</v>
      </c>
      <c r="F604" s="48">
        <v>289</v>
      </c>
      <c r="G604" s="49">
        <v>0.0616994022203245</v>
      </c>
      <c r="H604" s="50">
        <v>0.560761245674741</v>
      </c>
      <c r="I604" s="50">
        <v>34.598633646456</v>
      </c>
      <c r="J604" s="48">
        <v>1</v>
      </c>
      <c r="K604" s="45">
        <v>2</v>
      </c>
      <c r="L604" s="48">
        <v>1</v>
      </c>
      <c r="M604" s="48">
        <v>1</v>
      </c>
      <c r="N604" s="48">
        <v>0</v>
      </c>
      <c r="O604" s="48">
        <v>5</v>
      </c>
      <c r="P604" s="50">
        <v>32.412</v>
      </c>
      <c r="Q604" s="48">
        <v>3</v>
      </c>
      <c r="R604" s="53">
        <v>54.02</v>
      </c>
      <c r="S604" s="48">
        <v>1</v>
      </c>
      <c r="T604" s="53">
        <v>162.06</v>
      </c>
      <c r="U604" s="54">
        <v>0.0103806228373702</v>
      </c>
    </row>
    <row r="605" customHeight="1" spans="1:21">
      <c r="A605" s="51"/>
      <c r="B605" s="47" t="s">
        <v>80</v>
      </c>
      <c r="C605" s="51"/>
      <c r="D605" s="48">
        <v>1012.86</v>
      </c>
      <c r="E605" s="48">
        <v>27908</v>
      </c>
      <c r="F605" s="48">
        <v>1827</v>
      </c>
      <c r="G605" s="49">
        <v>0.0654650996130142</v>
      </c>
      <c r="H605" s="50">
        <v>0.554384236453202</v>
      </c>
      <c r="I605" s="50">
        <v>36.2928192632937</v>
      </c>
      <c r="J605" s="48">
        <v>11</v>
      </c>
      <c r="K605" s="45">
        <v>7</v>
      </c>
      <c r="L605" s="48">
        <v>8</v>
      </c>
      <c r="M605" s="48">
        <v>4</v>
      </c>
      <c r="N605" s="48">
        <v>2</v>
      </c>
      <c r="O605" s="48">
        <v>32</v>
      </c>
      <c r="P605" s="50">
        <v>31.651875</v>
      </c>
      <c r="Q605" s="48">
        <v>35</v>
      </c>
      <c r="R605" s="53">
        <v>28.9388571428571</v>
      </c>
      <c r="S605" s="48">
        <v>10</v>
      </c>
      <c r="T605" s="53">
        <v>101.286</v>
      </c>
      <c r="U605" s="54">
        <v>0.0191570881226054</v>
      </c>
    </row>
    <row r="606" customHeight="1" spans="1:21">
      <c r="A606" s="47" t="s">
        <v>139</v>
      </c>
      <c r="B606" s="51"/>
      <c r="C606" s="51"/>
      <c r="D606" s="48">
        <v>1012.86</v>
      </c>
      <c r="E606" s="48">
        <v>27908</v>
      </c>
      <c r="F606" s="48">
        <v>1827</v>
      </c>
      <c r="G606" s="49">
        <v>0.0654650996130142</v>
      </c>
      <c r="H606" s="50">
        <v>0.554384236453202</v>
      </c>
      <c r="I606" s="50">
        <v>36.2928192632937</v>
      </c>
      <c r="J606" s="48">
        <v>11</v>
      </c>
      <c r="K606" s="45">
        <v>7</v>
      </c>
      <c r="L606" s="48">
        <v>8</v>
      </c>
      <c r="M606" s="48">
        <v>4</v>
      </c>
      <c r="N606" s="48">
        <v>2</v>
      </c>
      <c r="O606" s="48">
        <v>32</v>
      </c>
      <c r="P606" s="50">
        <v>31.651875</v>
      </c>
      <c r="Q606" s="48">
        <v>35</v>
      </c>
      <c r="R606" s="53">
        <v>28.9388571428571</v>
      </c>
      <c r="S606" s="48">
        <v>10</v>
      </c>
      <c r="T606" s="53">
        <v>101.286</v>
      </c>
      <c r="U606" s="54">
        <v>0.0191570881226054</v>
      </c>
    </row>
    <row r="607" customHeight="1" spans="1:21">
      <c r="A607" s="47" t="s">
        <v>29</v>
      </c>
      <c r="B607" s="47" t="s">
        <v>74</v>
      </c>
      <c r="C607" s="47" t="s">
        <v>85</v>
      </c>
      <c r="D607" s="48">
        <v>233.76</v>
      </c>
      <c r="E607" s="48">
        <v>3129</v>
      </c>
      <c r="F607" s="48">
        <v>170</v>
      </c>
      <c r="G607" s="49">
        <v>0.0543304570150208</v>
      </c>
      <c r="H607" s="50">
        <v>1.37505882352941</v>
      </c>
      <c r="I607" s="50">
        <v>74.7075743048897</v>
      </c>
      <c r="J607" s="48">
        <v>1</v>
      </c>
      <c r="K607" s="45">
        <v>1</v>
      </c>
      <c r="L607" s="48">
        <v>1</v>
      </c>
      <c r="M607" s="48">
        <v>2</v>
      </c>
      <c r="N607" s="48">
        <v>0</v>
      </c>
      <c r="O607" s="48">
        <v>5</v>
      </c>
      <c r="P607" s="50">
        <v>46.752</v>
      </c>
      <c r="Q607" s="48">
        <v>13</v>
      </c>
      <c r="R607" s="53">
        <v>17.9815384615385</v>
      </c>
      <c r="S607" s="48">
        <v>7</v>
      </c>
      <c r="T607" s="53">
        <v>33.3942857142857</v>
      </c>
      <c r="U607" s="54">
        <v>0.0764705882352941</v>
      </c>
    </row>
    <row r="608" customHeight="1" spans="1:21">
      <c r="A608" s="51"/>
      <c r="B608" s="51"/>
      <c r="C608" s="47" t="s">
        <v>86</v>
      </c>
      <c r="D608" s="48">
        <v>48.43</v>
      </c>
      <c r="E608" s="48">
        <v>2365</v>
      </c>
      <c r="F608" s="48">
        <v>159</v>
      </c>
      <c r="G608" s="49">
        <v>0.06723044397463</v>
      </c>
      <c r="H608" s="50">
        <v>0.304591194968554</v>
      </c>
      <c r="I608" s="50">
        <v>20.4778012684989</v>
      </c>
      <c r="J608" s="48">
        <v>1</v>
      </c>
      <c r="K608" s="45">
        <v>0</v>
      </c>
      <c r="L608" s="48">
        <v>0</v>
      </c>
      <c r="M608" s="48">
        <v>-1</v>
      </c>
      <c r="N608" s="48">
        <v>0</v>
      </c>
      <c r="O608" s="48">
        <v>0</v>
      </c>
      <c r="P608" s="50" t="e">
        <v>#DIV/0!</v>
      </c>
      <c r="Q608" s="48">
        <v>1</v>
      </c>
      <c r="R608" s="53">
        <v>48.43</v>
      </c>
      <c r="S608" s="48">
        <v>1</v>
      </c>
      <c r="T608" s="53">
        <v>48.43</v>
      </c>
      <c r="U608" s="54">
        <v>0.00628930817610063</v>
      </c>
    </row>
    <row r="609" customHeight="1" spans="1:21">
      <c r="A609" s="51"/>
      <c r="B609" s="51"/>
      <c r="C609" s="47" t="s">
        <v>87</v>
      </c>
      <c r="D609" s="48">
        <v>157.61</v>
      </c>
      <c r="E609" s="48">
        <v>6250</v>
      </c>
      <c r="F609" s="48">
        <v>381</v>
      </c>
      <c r="G609" s="49">
        <v>0.06096</v>
      </c>
      <c r="H609" s="50">
        <v>0.413674540682415</v>
      </c>
      <c r="I609" s="50">
        <v>25.2176</v>
      </c>
      <c r="J609" s="48">
        <v>0</v>
      </c>
      <c r="K609" s="45">
        <v>5</v>
      </c>
      <c r="L609" s="48">
        <v>0</v>
      </c>
      <c r="M609" s="48">
        <v>2</v>
      </c>
      <c r="N609" s="48">
        <v>1</v>
      </c>
      <c r="O609" s="48">
        <v>8</v>
      </c>
      <c r="P609" s="50">
        <v>19.70125</v>
      </c>
      <c r="Q609" s="48">
        <v>6</v>
      </c>
      <c r="R609" s="53">
        <v>26.2683333333333</v>
      </c>
      <c r="S609" s="48">
        <v>2</v>
      </c>
      <c r="T609" s="53">
        <v>78.805</v>
      </c>
      <c r="U609" s="54">
        <v>0.015748031496063</v>
      </c>
    </row>
    <row r="610" customHeight="1" spans="1:21">
      <c r="A610" s="51"/>
      <c r="B610" s="51"/>
      <c r="C610" s="47" t="s">
        <v>114</v>
      </c>
      <c r="D610" s="48">
        <v>10.68</v>
      </c>
      <c r="E610" s="48">
        <v>509</v>
      </c>
      <c r="F610" s="48">
        <v>40</v>
      </c>
      <c r="G610" s="49">
        <v>0.0785854616895874</v>
      </c>
      <c r="H610" s="50">
        <v>0.267</v>
      </c>
      <c r="I610" s="50">
        <v>20.9823182711198</v>
      </c>
      <c r="J610" s="48">
        <v>0</v>
      </c>
      <c r="K610" s="45">
        <v>0</v>
      </c>
      <c r="L610" s="48">
        <v>0</v>
      </c>
      <c r="M610" s="48">
        <v>1</v>
      </c>
      <c r="N610" s="48">
        <v>0</v>
      </c>
      <c r="O610" s="48">
        <v>1</v>
      </c>
      <c r="P610" s="50">
        <v>10.68</v>
      </c>
      <c r="Q610" s="48">
        <v>1</v>
      </c>
      <c r="R610" s="53">
        <v>10.68</v>
      </c>
      <c r="S610" s="48">
        <v>1</v>
      </c>
      <c r="T610" s="53">
        <v>10.68</v>
      </c>
      <c r="U610" s="54">
        <v>0.025</v>
      </c>
    </row>
    <row r="611" customHeight="1" spans="1:21">
      <c r="A611" s="51"/>
      <c r="B611" s="51"/>
      <c r="C611" s="47" t="s">
        <v>88</v>
      </c>
      <c r="D611" s="48">
        <v>59.99</v>
      </c>
      <c r="E611" s="48">
        <v>1507</v>
      </c>
      <c r="F611" s="48">
        <v>108</v>
      </c>
      <c r="G611" s="49">
        <v>0.0716655607166556</v>
      </c>
      <c r="H611" s="50">
        <v>0.555462962962963</v>
      </c>
      <c r="I611" s="50">
        <v>39.8075646980757</v>
      </c>
      <c r="J611" s="48">
        <v>1</v>
      </c>
      <c r="K611" s="45">
        <v>1</v>
      </c>
      <c r="L611" s="48">
        <v>0</v>
      </c>
      <c r="M611" s="48">
        <v>3</v>
      </c>
      <c r="N611" s="48">
        <v>0</v>
      </c>
      <c r="O611" s="48">
        <v>5</v>
      </c>
      <c r="P611" s="50">
        <v>11.998</v>
      </c>
      <c r="Q611" s="48">
        <v>1</v>
      </c>
      <c r="R611" s="53">
        <v>59.99</v>
      </c>
      <c r="S611" s="48">
        <v>1</v>
      </c>
      <c r="T611" s="53">
        <v>59.99</v>
      </c>
      <c r="U611" s="54">
        <v>0.00925925925925926</v>
      </c>
    </row>
    <row r="612" customHeight="1" spans="1:21">
      <c r="A612" s="51"/>
      <c r="B612" s="51"/>
      <c r="C612" s="47" t="s">
        <v>82</v>
      </c>
      <c r="D612" s="48">
        <v>17.35</v>
      </c>
      <c r="E612" s="48">
        <v>568</v>
      </c>
      <c r="F612" s="48">
        <v>38</v>
      </c>
      <c r="G612" s="49">
        <v>0.0669014084507042</v>
      </c>
      <c r="H612" s="50">
        <v>0.456578947368421</v>
      </c>
      <c r="I612" s="50">
        <v>30.5457746478873</v>
      </c>
      <c r="J612" s="48">
        <v>1</v>
      </c>
      <c r="K612" s="45">
        <v>0</v>
      </c>
      <c r="L612" s="48">
        <v>0</v>
      </c>
      <c r="M612" s="48">
        <v>0</v>
      </c>
      <c r="N612" s="48">
        <v>0</v>
      </c>
      <c r="O612" s="48">
        <v>1</v>
      </c>
      <c r="P612" s="50">
        <v>17.35</v>
      </c>
      <c r="Q612" s="48">
        <v>0</v>
      </c>
      <c r="R612" s="53" t="e">
        <v>#DIV/0!</v>
      </c>
      <c r="S612" s="48">
        <v>0</v>
      </c>
      <c r="T612" s="53" t="e">
        <v>#DIV/0!</v>
      </c>
      <c r="U612" s="54">
        <v>0</v>
      </c>
    </row>
    <row r="613" customHeight="1" spans="1:21">
      <c r="A613" s="51"/>
      <c r="B613" s="51"/>
      <c r="C613" s="47" t="s">
        <v>131</v>
      </c>
      <c r="D613" s="48">
        <v>19.15</v>
      </c>
      <c r="E613" s="48">
        <v>730</v>
      </c>
      <c r="F613" s="48">
        <v>35</v>
      </c>
      <c r="G613" s="49">
        <v>0.0479452054794521</v>
      </c>
      <c r="H613" s="50">
        <v>0.547142857142857</v>
      </c>
      <c r="I613" s="50">
        <v>26.2328767123288</v>
      </c>
      <c r="J613" s="48">
        <v>0</v>
      </c>
      <c r="K613" s="45">
        <v>0</v>
      </c>
      <c r="L613" s="48">
        <v>1</v>
      </c>
      <c r="M613" s="48">
        <v>0</v>
      </c>
      <c r="N613" s="48">
        <v>0</v>
      </c>
      <c r="O613" s="48">
        <v>1</v>
      </c>
      <c r="P613" s="50">
        <v>19.15</v>
      </c>
      <c r="Q613" s="48">
        <v>1</v>
      </c>
      <c r="R613" s="53">
        <v>19.15</v>
      </c>
      <c r="S613" s="48">
        <v>0</v>
      </c>
      <c r="T613" s="53" t="e">
        <v>#DIV/0!</v>
      </c>
      <c r="U613" s="54">
        <v>0.0285714285714286</v>
      </c>
    </row>
    <row r="614" customHeight="1" spans="1:21">
      <c r="A614" s="51"/>
      <c r="B614" s="51"/>
      <c r="C614" s="47" t="s">
        <v>132</v>
      </c>
      <c r="D614" s="48">
        <v>38.45</v>
      </c>
      <c r="E614" s="48">
        <v>1332</v>
      </c>
      <c r="F614" s="48">
        <v>84</v>
      </c>
      <c r="G614" s="49">
        <v>0.0630630630630631</v>
      </c>
      <c r="H614" s="50">
        <v>0.457738095238095</v>
      </c>
      <c r="I614" s="50">
        <v>28.8663663663664</v>
      </c>
      <c r="J614" s="48">
        <v>0</v>
      </c>
      <c r="K614" s="45">
        <v>0</v>
      </c>
      <c r="L614" s="48">
        <v>0</v>
      </c>
      <c r="M614" s="48">
        <v>0</v>
      </c>
      <c r="N614" s="48">
        <v>0</v>
      </c>
      <c r="O614" s="48">
        <v>0</v>
      </c>
      <c r="P614" s="50" t="e">
        <v>#DIV/0!</v>
      </c>
      <c r="Q614" s="48">
        <v>0</v>
      </c>
      <c r="R614" s="53" t="e">
        <v>#DIV/0!</v>
      </c>
      <c r="S614" s="48">
        <v>0</v>
      </c>
      <c r="T614" s="53" t="e">
        <v>#DIV/0!</v>
      </c>
      <c r="U614" s="54">
        <v>0</v>
      </c>
    </row>
    <row r="615" customHeight="1" spans="1:21">
      <c r="A615" s="51"/>
      <c r="B615" s="51"/>
      <c r="C615" s="47" t="s">
        <v>89</v>
      </c>
      <c r="D615" s="48">
        <v>23.63</v>
      </c>
      <c r="E615" s="48">
        <v>1342</v>
      </c>
      <c r="F615" s="48">
        <v>64</v>
      </c>
      <c r="G615" s="49">
        <v>0.0476900149031297</v>
      </c>
      <c r="H615" s="50">
        <v>0.36921875</v>
      </c>
      <c r="I615" s="50">
        <v>17.6080476900149</v>
      </c>
      <c r="J615" s="48">
        <v>0</v>
      </c>
      <c r="K615" s="45">
        <v>0</v>
      </c>
      <c r="L615" s="48">
        <v>0</v>
      </c>
      <c r="M615" s="48">
        <v>0</v>
      </c>
      <c r="N615" s="48">
        <v>0</v>
      </c>
      <c r="O615" s="48">
        <v>0</v>
      </c>
      <c r="P615" s="50" t="e">
        <v>#DIV/0!</v>
      </c>
      <c r="Q615" s="48">
        <v>0</v>
      </c>
      <c r="R615" s="53" t="e">
        <v>#DIV/0!</v>
      </c>
      <c r="S615" s="48">
        <v>0</v>
      </c>
      <c r="T615" s="53" t="e">
        <v>#DIV/0!</v>
      </c>
      <c r="U615" s="54">
        <v>0</v>
      </c>
    </row>
    <row r="616" customHeight="1" spans="1:21">
      <c r="A616" s="51"/>
      <c r="B616" s="51"/>
      <c r="C616" s="47" t="s">
        <v>90</v>
      </c>
      <c r="D616" s="48">
        <v>17.5</v>
      </c>
      <c r="E616" s="48">
        <v>818</v>
      </c>
      <c r="F616" s="48">
        <v>46</v>
      </c>
      <c r="G616" s="49">
        <v>0.0562347188264059</v>
      </c>
      <c r="H616" s="50">
        <v>0.380434782608696</v>
      </c>
      <c r="I616" s="50">
        <v>21.3936430317848</v>
      </c>
      <c r="J616" s="48">
        <v>0</v>
      </c>
      <c r="K616" s="45">
        <v>0</v>
      </c>
      <c r="L616" s="48">
        <v>0</v>
      </c>
      <c r="M616" s="48">
        <v>0</v>
      </c>
      <c r="N616" s="48">
        <v>0</v>
      </c>
      <c r="O616" s="48">
        <v>0</v>
      </c>
      <c r="P616" s="50" t="e">
        <v>#DIV/0!</v>
      </c>
      <c r="Q616" s="48">
        <v>1</v>
      </c>
      <c r="R616" s="53">
        <v>17.5</v>
      </c>
      <c r="S616" s="48">
        <v>0</v>
      </c>
      <c r="T616" s="53" t="e">
        <v>#DIV/0!</v>
      </c>
      <c r="U616" s="54">
        <v>0.0217391304347826</v>
      </c>
    </row>
    <row r="617" customHeight="1" spans="1:21">
      <c r="A617" s="51"/>
      <c r="B617" s="51"/>
      <c r="C617" s="47" t="s">
        <v>91</v>
      </c>
      <c r="D617" s="48">
        <v>26.08</v>
      </c>
      <c r="E617" s="48">
        <v>573</v>
      </c>
      <c r="F617" s="48">
        <v>60</v>
      </c>
      <c r="G617" s="49">
        <v>0.104712041884817</v>
      </c>
      <c r="H617" s="50">
        <v>0.434666666666667</v>
      </c>
      <c r="I617" s="50">
        <v>45.5148342059337</v>
      </c>
      <c r="J617" s="48">
        <v>0</v>
      </c>
      <c r="K617" s="45">
        <v>0</v>
      </c>
      <c r="L617" s="48">
        <v>0</v>
      </c>
      <c r="M617" s="48">
        <v>0</v>
      </c>
      <c r="N617" s="48">
        <v>0</v>
      </c>
      <c r="O617" s="48">
        <v>0</v>
      </c>
      <c r="P617" s="50" t="e">
        <v>#DIV/0!</v>
      </c>
      <c r="Q617" s="48">
        <v>0</v>
      </c>
      <c r="R617" s="53" t="e">
        <v>#DIV/0!</v>
      </c>
      <c r="S617" s="48">
        <v>0</v>
      </c>
      <c r="T617" s="53" t="e">
        <v>#DIV/0!</v>
      </c>
      <c r="U617" s="54">
        <v>0</v>
      </c>
    </row>
    <row r="618" customHeight="1" spans="1:21">
      <c r="A618" s="51"/>
      <c r="B618" s="51"/>
      <c r="C618" s="47" t="s">
        <v>75</v>
      </c>
      <c r="D618" s="48">
        <v>125.77</v>
      </c>
      <c r="E618" s="48">
        <v>2667</v>
      </c>
      <c r="F618" s="48">
        <v>211</v>
      </c>
      <c r="G618" s="49">
        <v>0.0791151106111736</v>
      </c>
      <c r="H618" s="50">
        <v>0.5960663507109</v>
      </c>
      <c r="I618" s="50">
        <v>47.1578552680915</v>
      </c>
      <c r="J618" s="48">
        <v>0</v>
      </c>
      <c r="K618" s="45">
        <v>0</v>
      </c>
      <c r="L618" s="48">
        <v>1</v>
      </c>
      <c r="M618" s="48">
        <v>1</v>
      </c>
      <c r="N618" s="48">
        <v>0</v>
      </c>
      <c r="O618" s="48">
        <v>2</v>
      </c>
      <c r="P618" s="50">
        <v>62.885</v>
      </c>
      <c r="Q618" s="48">
        <v>2</v>
      </c>
      <c r="R618" s="53">
        <v>62.885</v>
      </c>
      <c r="S618" s="48">
        <v>0</v>
      </c>
      <c r="T618" s="53" t="e">
        <v>#DIV/0!</v>
      </c>
      <c r="U618" s="54">
        <v>0.00947867298578199</v>
      </c>
    </row>
    <row r="619" customHeight="1" spans="1:21">
      <c r="A619" s="51"/>
      <c r="B619" s="51"/>
      <c r="C619" s="47" t="s">
        <v>92</v>
      </c>
      <c r="D619" s="48">
        <v>52.16</v>
      </c>
      <c r="E619" s="48">
        <v>1422</v>
      </c>
      <c r="F619" s="48">
        <v>82</v>
      </c>
      <c r="G619" s="49">
        <v>0.0576652601969058</v>
      </c>
      <c r="H619" s="50">
        <v>0.63609756097561</v>
      </c>
      <c r="I619" s="50">
        <v>36.6807313642757</v>
      </c>
      <c r="J619" s="48">
        <v>0</v>
      </c>
      <c r="K619" s="45">
        <v>0</v>
      </c>
      <c r="L619" s="48">
        <v>3</v>
      </c>
      <c r="M619" s="48">
        <v>0</v>
      </c>
      <c r="N619" s="48">
        <v>0</v>
      </c>
      <c r="O619" s="48">
        <v>3</v>
      </c>
      <c r="P619" s="50">
        <v>17.3866666666667</v>
      </c>
      <c r="Q619" s="48">
        <v>1</v>
      </c>
      <c r="R619" s="53">
        <v>52.16</v>
      </c>
      <c r="S619" s="48">
        <v>0</v>
      </c>
      <c r="T619" s="53" t="e">
        <v>#DIV/0!</v>
      </c>
      <c r="U619" s="54">
        <v>0.0121951219512195</v>
      </c>
    </row>
    <row r="620" customHeight="1" spans="1:21">
      <c r="A620" s="51"/>
      <c r="B620" s="51"/>
      <c r="C620" s="47" t="s">
        <v>133</v>
      </c>
      <c r="D620" s="48">
        <v>24.44</v>
      </c>
      <c r="E620" s="48">
        <v>441</v>
      </c>
      <c r="F620" s="48">
        <v>32</v>
      </c>
      <c r="G620" s="49">
        <v>0.072562358276644</v>
      </c>
      <c r="H620" s="50">
        <v>0.76375</v>
      </c>
      <c r="I620" s="50">
        <v>55.4195011337869</v>
      </c>
      <c r="J620" s="48">
        <v>0</v>
      </c>
      <c r="K620" s="45">
        <v>4</v>
      </c>
      <c r="L620" s="48">
        <v>0</v>
      </c>
      <c r="M620" s="48">
        <v>1</v>
      </c>
      <c r="N620" s="48">
        <v>0</v>
      </c>
      <c r="O620" s="48">
        <v>5</v>
      </c>
      <c r="P620" s="50">
        <v>4.888</v>
      </c>
      <c r="Q620" s="48">
        <v>1</v>
      </c>
      <c r="R620" s="53">
        <v>24.44</v>
      </c>
      <c r="S620" s="48">
        <v>1</v>
      </c>
      <c r="T620" s="53">
        <v>24.44</v>
      </c>
      <c r="U620" s="54">
        <v>0.03125</v>
      </c>
    </row>
    <row r="621" customHeight="1" spans="1:21">
      <c r="A621" s="51"/>
      <c r="B621" s="51"/>
      <c r="C621" s="47" t="s">
        <v>93</v>
      </c>
      <c r="D621" s="48">
        <v>159.91</v>
      </c>
      <c r="E621" s="48">
        <v>6979</v>
      </c>
      <c r="F621" s="48">
        <v>337</v>
      </c>
      <c r="G621" s="49">
        <v>0.0482877203037685</v>
      </c>
      <c r="H621" s="50">
        <v>0.474510385756677</v>
      </c>
      <c r="I621" s="50">
        <v>22.9130247886517</v>
      </c>
      <c r="J621" s="48">
        <v>2</v>
      </c>
      <c r="K621" s="45">
        <v>1</v>
      </c>
      <c r="L621" s="48">
        <v>0</v>
      </c>
      <c r="M621" s="48">
        <v>1</v>
      </c>
      <c r="N621" s="48">
        <v>0</v>
      </c>
      <c r="O621" s="48">
        <v>4</v>
      </c>
      <c r="P621" s="50">
        <v>39.9775</v>
      </c>
      <c r="Q621" s="48">
        <v>4</v>
      </c>
      <c r="R621" s="53">
        <v>39.9775</v>
      </c>
      <c r="S621" s="48">
        <v>1</v>
      </c>
      <c r="T621" s="53">
        <v>159.91</v>
      </c>
      <c r="U621" s="54">
        <v>0.0118694362017804</v>
      </c>
    </row>
    <row r="622" customHeight="1" spans="1:21">
      <c r="A622" s="51"/>
      <c r="B622" s="47" t="s">
        <v>80</v>
      </c>
      <c r="C622" s="51"/>
      <c r="D622" s="48">
        <v>1014.91</v>
      </c>
      <c r="E622" s="48">
        <v>30632</v>
      </c>
      <c r="F622" s="48">
        <v>1847</v>
      </c>
      <c r="G622" s="49">
        <v>0.0602964220423087</v>
      </c>
      <c r="H622" s="50">
        <v>0.549491066594478</v>
      </c>
      <c r="I622" s="50">
        <v>33.132345259859</v>
      </c>
      <c r="J622" s="48">
        <v>6</v>
      </c>
      <c r="K622" s="45">
        <v>12</v>
      </c>
      <c r="L622" s="48">
        <v>6</v>
      </c>
      <c r="M622" s="48">
        <v>10</v>
      </c>
      <c r="N622" s="48">
        <v>1</v>
      </c>
      <c r="O622" s="48">
        <v>35</v>
      </c>
      <c r="P622" s="50">
        <v>28.9974285714286</v>
      </c>
      <c r="Q622" s="48">
        <v>32</v>
      </c>
      <c r="R622" s="53">
        <v>31.7159375</v>
      </c>
      <c r="S622" s="48">
        <v>14</v>
      </c>
      <c r="T622" s="53">
        <v>72.4935714285714</v>
      </c>
      <c r="U622" s="54">
        <v>0.0173253925284245</v>
      </c>
    </row>
    <row r="623" customHeight="1" spans="1:21">
      <c r="A623" s="47" t="s">
        <v>140</v>
      </c>
      <c r="B623" s="51"/>
      <c r="C623" s="51"/>
      <c r="D623" s="48">
        <v>1014.91</v>
      </c>
      <c r="E623" s="48">
        <v>30632</v>
      </c>
      <c r="F623" s="48">
        <v>1847</v>
      </c>
      <c r="G623" s="49">
        <v>0.0602964220423087</v>
      </c>
      <c r="H623" s="50">
        <v>0.549491066594478</v>
      </c>
      <c r="I623" s="50">
        <v>33.132345259859</v>
      </c>
      <c r="J623" s="48">
        <v>6</v>
      </c>
      <c r="K623" s="45">
        <v>12</v>
      </c>
      <c r="L623" s="48">
        <v>6</v>
      </c>
      <c r="M623" s="48">
        <v>10</v>
      </c>
      <c r="N623" s="48">
        <v>1</v>
      </c>
      <c r="O623" s="48">
        <v>35</v>
      </c>
      <c r="P623" s="50">
        <v>28.9974285714286</v>
      </c>
      <c r="Q623" s="48">
        <v>32</v>
      </c>
      <c r="R623" s="53">
        <v>31.7159375</v>
      </c>
      <c r="S623" s="48">
        <v>14</v>
      </c>
      <c r="T623" s="53">
        <v>72.4935714285714</v>
      </c>
      <c r="U623" s="54">
        <v>0.0173253925284245</v>
      </c>
    </row>
    <row r="624" customHeight="1" spans="1:21">
      <c r="A624" s="47" t="s">
        <v>28</v>
      </c>
      <c r="B624" s="47" t="s">
        <v>74</v>
      </c>
      <c r="C624" s="47" t="s">
        <v>85</v>
      </c>
      <c r="D624" s="48">
        <v>143.25</v>
      </c>
      <c r="E624" s="48">
        <v>2200</v>
      </c>
      <c r="F624" s="48">
        <v>116</v>
      </c>
      <c r="G624" s="49">
        <v>0.0527272727272727</v>
      </c>
      <c r="H624" s="50">
        <v>1.23491379310345</v>
      </c>
      <c r="I624" s="50">
        <v>65.1136363636364</v>
      </c>
      <c r="J624" s="48">
        <v>0</v>
      </c>
      <c r="K624" s="45">
        <v>1</v>
      </c>
      <c r="L624" s="48">
        <v>0</v>
      </c>
      <c r="M624" s="48">
        <v>2</v>
      </c>
      <c r="N624" s="48">
        <v>0</v>
      </c>
      <c r="O624" s="48">
        <v>3</v>
      </c>
      <c r="P624" s="50">
        <v>47.75</v>
      </c>
      <c r="Q624" s="48">
        <v>2</v>
      </c>
      <c r="R624" s="53">
        <v>71.625</v>
      </c>
      <c r="S624" s="48">
        <v>1</v>
      </c>
      <c r="T624" s="53">
        <v>143.25</v>
      </c>
      <c r="U624" s="54">
        <v>0.0172413793103448</v>
      </c>
    </row>
    <row r="625" customHeight="1" spans="1:21">
      <c r="A625" s="51"/>
      <c r="B625" s="51"/>
      <c r="C625" s="47" t="s">
        <v>86</v>
      </c>
      <c r="D625" s="48">
        <v>38.2</v>
      </c>
      <c r="E625" s="48">
        <v>1857</v>
      </c>
      <c r="F625" s="48">
        <v>118</v>
      </c>
      <c r="G625" s="49">
        <v>0.0635433494884222</v>
      </c>
      <c r="H625" s="50">
        <v>0.323728813559322</v>
      </c>
      <c r="I625" s="50">
        <v>20.5708131394723</v>
      </c>
      <c r="J625" s="48">
        <v>1</v>
      </c>
      <c r="K625" s="45">
        <v>0</v>
      </c>
      <c r="L625" s="48">
        <v>0</v>
      </c>
      <c r="M625" s="48">
        <v>0</v>
      </c>
      <c r="N625" s="48">
        <v>0</v>
      </c>
      <c r="O625" s="48">
        <v>1</v>
      </c>
      <c r="P625" s="50">
        <v>38.2</v>
      </c>
      <c r="Q625" s="48">
        <v>1</v>
      </c>
      <c r="R625" s="53">
        <v>38.2</v>
      </c>
      <c r="S625" s="48">
        <v>0</v>
      </c>
      <c r="T625" s="53" t="e">
        <v>#DIV/0!</v>
      </c>
      <c r="U625" s="54">
        <v>0.00847457627118644</v>
      </c>
    </row>
    <row r="626" customHeight="1" spans="1:21">
      <c r="A626" s="51"/>
      <c r="B626" s="51"/>
      <c r="C626" s="47" t="s">
        <v>87</v>
      </c>
      <c r="D626" s="48">
        <v>137.21</v>
      </c>
      <c r="E626" s="48">
        <v>5792</v>
      </c>
      <c r="F626" s="48">
        <v>354</v>
      </c>
      <c r="G626" s="49">
        <v>0.0611187845303867</v>
      </c>
      <c r="H626" s="50">
        <v>0.387598870056497</v>
      </c>
      <c r="I626" s="50">
        <v>23.6895718232044</v>
      </c>
      <c r="J626" s="48">
        <v>3</v>
      </c>
      <c r="K626" s="45">
        <v>3</v>
      </c>
      <c r="L626" s="48">
        <v>0</v>
      </c>
      <c r="M626" s="48">
        <v>1</v>
      </c>
      <c r="N626" s="48">
        <v>0</v>
      </c>
      <c r="O626" s="48">
        <v>7</v>
      </c>
      <c r="P626" s="50">
        <v>19.6014285714286</v>
      </c>
      <c r="Q626" s="48">
        <v>11</v>
      </c>
      <c r="R626" s="53">
        <v>12.4736363636364</v>
      </c>
      <c r="S626" s="48">
        <v>5</v>
      </c>
      <c r="T626" s="53">
        <v>27.442</v>
      </c>
      <c r="U626" s="54">
        <v>0.0310734463276836</v>
      </c>
    </row>
    <row r="627" customHeight="1" spans="1:21">
      <c r="A627" s="51"/>
      <c r="B627" s="51"/>
      <c r="C627" s="47" t="s">
        <v>114</v>
      </c>
      <c r="D627" s="48">
        <v>8.84</v>
      </c>
      <c r="E627" s="48">
        <v>305</v>
      </c>
      <c r="F627" s="48">
        <v>28</v>
      </c>
      <c r="G627" s="49">
        <v>0.0918032786885246</v>
      </c>
      <c r="H627" s="50">
        <v>0.315714285714286</v>
      </c>
      <c r="I627" s="50">
        <v>28.9836065573771</v>
      </c>
      <c r="J627" s="48">
        <v>0</v>
      </c>
      <c r="K627" s="45">
        <v>0</v>
      </c>
      <c r="L627" s="48">
        <v>0</v>
      </c>
      <c r="M627" s="48">
        <v>0</v>
      </c>
      <c r="N627" s="48">
        <v>0</v>
      </c>
      <c r="O627" s="48">
        <v>0</v>
      </c>
      <c r="P627" s="50" t="e">
        <v>#DIV/0!</v>
      </c>
      <c r="Q627" s="48">
        <v>0</v>
      </c>
      <c r="R627" s="53" t="e">
        <v>#DIV/0!</v>
      </c>
      <c r="S627" s="48">
        <v>0</v>
      </c>
      <c r="T627" s="53" t="e">
        <v>#DIV/0!</v>
      </c>
      <c r="U627" s="54">
        <v>0</v>
      </c>
    </row>
    <row r="628" customHeight="1" spans="1:21">
      <c r="A628" s="51"/>
      <c r="B628" s="51"/>
      <c r="C628" s="47" t="s">
        <v>88</v>
      </c>
      <c r="D628" s="48">
        <v>44.75</v>
      </c>
      <c r="E628" s="48">
        <v>1082</v>
      </c>
      <c r="F628" s="48">
        <v>83</v>
      </c>
      <c r="G628" s="49">
        <v>0.0767097966728281</v>
      </c>
      <c r="H628" s="50">
        <v>0.539156626506024</v>
      </c>
      <c r="I628" s="50">
        <v>41.358595194085</v>
      </c>
      <c r="J628" s="48">
        <v>1</v>
      </c>
      <c r="K628" s="45">
        <v>0</v>
      </c>
      <c r="L628" s="48">
        <v>0</v>
      </c>
      <c r="M628" s="48">
        <v>3</v>
      </c>
      <c r="N628" s="48">
        <v>0</v>
      </c>
      <c r="O628" s="48">
        <v>4</v>
      </c>
      <c r="P628" s="50">
        <v>11.1875</v>
      </c>
      <c r="Q628" s="48">
        <v>2</v>
      </c>
      <c r="R628" s="53">
        <v>22.375</v>
      </c>
      <c r="S628" s="48">
        <v>2</v>
      </c>
      <c r="T628" s="53">
        <v>22.375</v>
      </c>
      <c r="U628" s="54">
        <v>0.0240963855421687</v>
      </c>
    </row>
    <row r="629" customHeight="1" spans="1:21">
      <c r="A629" s="51"/>
      <c r="B629" s="51"/>
      <c r="C629" s="47" t="s">
        <v>82</v>
      </c>
      <c r="D629" s="48">
        <v>13.8</v>
      </c>
      <c r="E629" s="48">
        <v>426</v>
      </c>
      <c r="F629" s="48">
        <v>30</v>
      </c>
      <c r="G629" s="49">
        <v>0.0704225352112676</v>
      </c>
      <c r="H629" s="50">
        <v>0.46</v>
      </c>
      <c r="I629" s="50">
        <v>32.3943661971831</v>
      </c>
      <c r="J629" s="48">
        <v>0</v>
      </c>
      <c r="K629" s="45">
        <v>0</v>
      </c>
      <c r="L629" s="48">
        <v>0</v>
      </c>
      <c r="M629" s="48">
        <v>0</v>
      </c>
      <c r="N629" s="48">
        <v>0</v>
      </c>
      <c r="O629" s="48">
        <v>0</v>
      </c>
      <c r="P629" s="50" t="e">
        <v>#DIV/0!</v>
      </c>
      <c r="Q629" s="48">
        <v>0</v>
      </c>
      <c r="R629" s="53" t="e">
        <v>#DIV/0!</v>
      </c>
      <c r="S629" s="48">
        <v>0</v>
      </c>
      <c r="T629" s="53" t="e">
        <v>#DIV/0!</v>
      </c>
      <c r="U629" s="54">
        <v>0</v>
      </c>
    </row>
    <row r="630" customHeight="1" spans="1:21">
      <c r="A630" s="51"/>
      <c r="B630" s="51"/>
      <c r="C630" s="47" t="s">
        <v>131</v>
      </c>
      <c r="D630" s="48">
        <v>20.99</v>
      </c>
      <c r="E630" s="48">
        <v>905</v>
      </c>
      <c r="F630" s="48">
        <v>33</v>
      </c>
      <c r="G630" s="49">
        <v>0.0364640883977901</v>
      </c>
      <c r="H630" s="50">
        <v>0.636060606060606</v>
      </c>
      <c r="I630" s="50">
        <v>23.1933701657459</v>
      </c>
      <c r="J630" s="48">
        <v>1</v>
      </c>
      <c r="K630" s="45">
        <v>0</v>
      </c>
      <c r="L630" s="48">
        <v>1</v>
      </c>
      <c r="M630" s="48">
        <v>0</v>
      </c>
      <c r="N630" s="48">
        <v>0</v>
      </c>
      <c r="O630" s="48">
        <v>2</v>
      </c>
      <c r="P630" s="50">
        <v>10.495</v>
      </c>
      <c r="Q630" s="48">
        <v>0</v>
      </c>
      <c r="R630" s="53" t="e">
        <v>#DIV/0!</v>
      </c>
      <c r="S630" s="48">
        <v>0</v>
      </c>
      <c r="T630" s="53" t="e">
        <v>#DIV/0!</v>
      </c>
      <c r="U630" s="54">
        <v>0</v>
      </c>
    </row>
    <row r="631" customHeight="1" spans="1:21">
      <c r="A631" s="51"/>
      <c r="B631" s="51"/>
      <c r="C631" s="47" t="s">
        <v>132</v>
      </c>
      <c r="D631" s="48">
        <v>32.59</v>
      </c>
      <c r="E631" s="48">
        <v>1322</v>
      </c>
      <c r="F631" s="48">
        <v>69</v>
      </c>
      <c r="G631" s="49">
        <v>0.0521936459909229</v>
      </c>
      <c r="H631" s="50">
        <v>0.47231884057971</v>
      </c>
      <c r="I631" s="50">
        <v>24.6520423600605</v>
      </c>
      <c r="J631" s="48">
        <v>0</v>
      </c>
      <c r="K631" s="45">
        <v>0</v>
      </c>
      <c r="L631" s="48">
        <v>1</v>
      </c>
      <c r="M631" s="48">
        <v>1</v>
      </c>
      <c r="N631" s="48">
        <v>0</v>
      </c>
      <c r="O631" s="48">
        <v>2</v>
      </c>
      <c r="P631" s="50">
        <v>16.295</v>
      </c>
      <c r="Q631" s="48">
        <v>0</v>
      </c>
      <c r="R631" s="53" t="e">
        <v>#DIV/0!</v>
      </c>
      <c r="S631" s="48">
        <v>0</v>
      </c>
      <c r="T631" s="53" t="e">
        <v>#DIV/0!</v>
      </c>
      <c r="U631" s="54">
        <v>0</v>
      </c>
    </row>
    <row r="632" customHeight="1" spans="1:21">
      <c r="A632" s="51"/>
      <c r="B632" s="51"/>
      <c r="C632" s="47" t="s">
        <v>89</v>
      </c>
      <c r="D632" s="48">
        <v>21.91</v>
      </c>
      <c r="E632" s="48">
        <v>1213</v>
      </c>
      <c r="F632" s="48">
        <v>55</v>
      </c>
      <c r="G632" s="49">
        <v>0.0453421269579555</v>
      </c>
      <c r="H632" s="50">
        <v>0.398363636363636</v>
      </c>
      <c r="I632" s="50">
        <v>18.0626545754328</v>
      </c>
      <c r="J632" s="48">
        <v>0</v>
      </c>
      <c r="K632" s="45">
        <v>0</v>
      </c>
      <c r="L632" s="48">
        <v>0</v>
      </c>
      <c r="M632" s="48">
        <v>0</v>
      </c>
      <c r="N632" s="48">
        <v>0</v>
      </c>
      <c r="O632" s="48">
        <v>0</v>
      </c>
      <c r="P632" s="50" t="e">
        <v>#DIV/0!</v>
      </c>
      <c r="Q632" s="48">
        <v>0</v>
      </c>
      <c r="R632" s="53" t="e">
        <v>#DIV/0!</v>
      </c>
      <c r="S632" s="48">
        <v>0</v>
      </c>
      <c r="T632" s="53" t="e">
        <v>#DIV/0!</v>
      </c>
      <c r="U632" s="54">
        <v>0</v>
      </c>
    </row>
    <row r="633" customHeight="1" spans="1:21">
      <c r="A633" s="51"/>
      <c r="B633" s="51"/>
      <c r="C633" s="47" t="s">
        <v>115</v>
      </c>
      <c r="D633" s="48">
        <v>201.45</v>
      </c>
      <c r="E633" s="48">
        <v>24215</v>
      </c>
      <c r="F633" s="48">
        <v>2148</v>
      </c>
      <c r="G633" s="49">
        <v>0.08870534792484</v>
      </c>
      <c r="H633" s="50">
        <v>0.0937849162011173</v>
      </c>
      <c r="I633" s="50">
        <v>8.31922362172207</v>
      </c>
      <c r="J633" s="48">
        <v>4</v>
      </c>
      <c r="K633" s="45">
        <v>2</v>
      </c>
      <c r="L633" s="48">
        <v>1</v>
      </c>
      <c r="M633" s="48">
        <v>2</v>
      </c>
      <c r="N633" s="48">
        <v>1</v>
      </c>
      <c r="O633" s="48">
        <v>10</v>
      </c>
      <c r="P633" s="50">
        <v>20.145</v>
      </c>
      <c r="Q633" s="48">
        <v>5</v>
      </c>
      <c r="R633" s="53">
        <v>40.29</v>
      </c>
      <c r="S633" s="48">
        <v>0</v>
      </c>
      <c r="T633" s="53" t="e">
        <v>#DIV/0!</v>
      </c>
      <c r="U633" s="54">
        <v>0.00232774674115456</v>
      </c>
    </row>
    <row r="634" customHeight="1" spans="1:21">
      <c r="A634" s="51"/>
      <c r="B634" s="51"/>
      <c r="C634" s="47" t="s">
        <v>90</v>
      </c>
      <c r="D634" s="48">
        <v>15.09</v>
      </c>
      <c r="E634" s="48">
        <v>702</v>
      </c>
      <c r="F634" s="48">
        <v>37</v>
      </c>
      <c r="G634" s="49">
        <v>0.0527065527065527</v>
      </c>
      <c r="H634" s="50">
        <v>0.407837837837838</v>
      </c>
      <c r="I634" s="50">
        <v>21.4957264957265</v>
      </c>
      <c r="J634" s="48">
        <v>0</v>
      </c>
      <c r="K634" s="45">
        <v>0</v>
      </c>
      <c r="L634" s="48">
        <v>0</v>
      </c>
      <c r="M634" s="48">
        <v>0</v>
      </c>
      <c r="N634" s="48">
        <v>0</v>
      </c>
      <c r="O634" s="48">
        <v>0</v>
      </c>
      <c r="P634" s="50" t="e">
        <v>#DIV/0!</v>
      </c>
      <c r="Q634" s="48">
        <v>0</v>
      </c>
      <c r="R634" s="53" t="e">
        <v>#DIV/0!</v>
      </c>
      <c r="S634" s="48">
        <v>0</v>
      </c>
      <c r="T634" s="53" t="e">
        <v>#DIV/0!</v>
      </c>
      <c r="U634" s="54">
        <v>0</v>
      </c>
    </row>
    <row r="635" customHeight="1" spans="1:21">
      <c r="A635" s="51"/>
      <c r="B635" s="51"/>
      <c r="C635" s="47" t="s">
        <v>91</v>
      </c>
      <c r="D635" s="48">
        <v>19.79</v>
      </c>
      <c r="E635" s="48">
        <v>541</v>
      </c>
      <c r="F635" s="48">
        <v>41</v>
      </c>
      <c r="G635" s="49">
        <v>0.0757855822550832</v>
      </c>
      <c r="H635" s="50">
        <v>0.482682926829268</v>
      </c>
      <c r="I635" s="50">
        <v>36.5804066543438</v>
      </c>
      <c r="J635" s="48">
        <v>0</v>
      </c>
      <c r="K635" s="45">
        <v>0</v>
      </c>
      <c r="L635" s="48">
        <v>0</v>
      </c>
      <c r="M635" s="48">
        <v>0</v>
      </c>
      <c r="N635" s="48">
        <v>0</v>
      </c>
      <c r="O635" s="48">
        <v>0</v>
      </c>
      <c r="P635" s="50" t="e">
        <v>#DIV/0!</v>
      </c>
      <c r="Q635" s="48">
        <v>0</v>
      </c>
      <c r="R635" s="53" t="e">
        <v>#DIV/0!</v>
      </c>
      <c r="S635" s="48">
        <v>0</v>
      </c>
      <c r="T635" s="53" t="e">
        <v>#DIV/0!</v>
      </c>
      <c r="U635" s="54">
        <v>0</v>
      </c>
    </row>
    <row r="636" customHeight="1" spans="1:21">
      <c r="A636" s="51"/>
      <c r="B636" s="51"/>
      <c r="C636" s="47" t="s">
        <v>75</v>
      </c>
      <c r="D636" s="48">
        <v>104.78</v>
      </c>
      <c r="E636" s="48">
        <v>2846</v>
      </c>
      <c r="F636" s="48">
        <v>163</v>
      </c>
      <c r="G636" s="49">
        <v>0.0572733661278988</v>
      </c>
      <c r="H636" s="50">
        <v>0.642822085889571</v>
      </c>
      <c r="I636" s="50">
        <v>36.816584680253</v>
      </c>
      <c r="J636" s="48">
        <v>2</v>
      </c>
      <c r="K636" s="45">
        <v>0</v>
      </c>
      <c r="L636" s="48">
        <v>0</v>
      </c>
      <c r="M636" s="48">
        <v>0</v>
      </c>
      <c r="N636" s="48">
        <v>0</v>
      </c>
      <c r="O636" s="48">
        <v>2</v>
      </c>
      <c r="P636" s="50">
        <v>52.39</v>
      </c>
      <c r="Q636" s="48">
        <v>1</v>
      </c>
      <c r="R636" s="53">
        <v>104.78</v>
      </c>
      <c r="S636" s="48">
        <v>0</v>
      </c>
      <c r="T636" s="53" t="e">
        <v>#DIV/0!</v>
      </c>
      <c r="U636" s="54">
        <v>0.00613496932515338</v>
      </c>
    </row>
    <row r="637" customHeight="1" spans="1:21">
      <c r="A637" s="51"/>
      <c r="B637" s="51"/>
      <c r="C637" s="47" t="s">
        <v>92</v>
      </c>
      <c r="D637" s="48">
        <v>49.43</v>
      </c>
      <c r="E637" s="48">
        <v>1263</v>
      </c>
      <c r="F637" s="48">
        <v>72</v>
      </c>
      <c r="G637" s="49">
        <v>0.0570071258907364</v>
      </c>
      <c r="H637" s="50">
        <v>0.686527777777778</v>
      </c>
      <c r="I637" s="50">
        <v>39.1369754552652</v>
      </c>
      <c r="J637" s="48">
        <v>1</v>
      </c>
      <c r="K637" s="45">
        <v>0</v>
      </c>
      <c r="L637" s="48">
        <v>1</v>
      </c>
      <c r="M637" s="48">
        <v>0</v>
      </c>
      <c r="N637" s="48">
        <v>0</v>
      </c>
      <c r="O637" s="48">
        <v>2</v>
      </c>
      <c r="P637" s="50">
        <v>24.715</v>
      </c>
      <c r="Q637" s="48">
        <v>2</v>
      </c>
      <c r="R637" s="53">
        <v>24.715</v>
      </c>
      <c r="S637" s="48">
        <v>1</v>
      </c>
      <c r="T637" s="53">
        <v>49.43</v>
      </c>
      <c r="U637" s="54">
        <v>0.0277777777777778</v>
      </c>
    </row>
    <row r="638" customHeight="1" spans="1:21">
      <c r="A638" s="51"/>
      <c r="B638" s="51"/>
      <c r="C638" s="47" t="s">
        <v>133</v>
      </c>
      <c r="D638" s="48">
        <v>27.59</v>
      </c>
      <c r="E638" s="48">
        <v>405</v>
      </c>
      <c r="F638" s="48">
        <v>29</v>
      </c>
      <c r="G638" s="49">
        <v>0.0716049382716049</v>
      </c>
      <c r="H638" s="50">
        <v>0.951379310344828</v>
      </c>
      <c r="I638" s="50">
        <v>68.1234567901235</v>
      </c>
      <c r="J638" s="48">
        <v>0</v>
      </c>
      <c r="K638" s="45">
        <v>0</v>
      </c>
      <c r="L638" s="48">
        <v>1</v>
      </c>
      <c r="M638" s="48">
        <v>0</v>
      </c>
      <c r="N638" s="48">
        <v>0</v>
      </c>
      <c r="O638" s="48">
        <v>1</v>
      </c>
      <c r="P638" s="50">
        <v>27.59</v>
      </c>
      <c r="Q638" s="48">
        <v>0</v>
      </c>
      <c r="R638" s="53" t="e">
        <v>#DIV/0!</v>
      </c>
      <c r="S638" s="48">
        <v>0</v>
      </c>
      <c r="T638" s="53" t="e">
        <v>#DIV/0!</v>
      </c>
      <c r="U638" s="54">
        <v>0</v>
      </c>
    </row>
    <row r="639" customHeight="1" spans="1:21">
      <c r="A639" s="51"/>
      <c r="B639" s="51"/>
      <c r="C639" s="47" t="s">
        <v>93</v>
      </c>
      <c r="D639" s="48">
        <v>129.53</v>
      </c>
      <c r="E639" s="48">
        <v>5295</v>
      </c>
      <c r="F639" s="48">
        <v>319</v>
      </c>
      <c r="G639" s="49">
        <v>0.0602455146364495</v>
      </c>
      <c r="H639" s="50">
        <v>0.406050156739812</v>
      </c>
      <c r="I639" s="50">
        <v>24.4627006610009</v>
      </c>
      <c r="J639" s="48">
        <v>0</v>
      </c>
      <c r="K639" s="45">
        <v>1</v>
      </c>
      <c r="L639" s="48">
        <v>1</v>
      </c>
      <c r="M639" s="48">
        <v>3</v>
      </c>
      <c r="N639" s="48">
        <v>0</v>
      </c>
      <c r="O639" s="48">
        <v>5</v>
      </c>
      <c r="P639" s="50">
        <v>25.906</v>
      </c>
      <c r="Q639" s="48">
        <v>2</v>
      </c>
      <c r="R639" s="53">
        <v>64.765</v>
      </c>
      <c r="S639" s="48">
        <v>1</v>
      </c>
      <c r="T639" s="53">
        <v>129.53</v>
      </c>
      <c r="U639" s="54">
        <v>0.00626959247648903</v>
      </c>
    </row>
    <row r="640" customHeight="1" spans="1:21">
      <c r="A640" s="51"/>
      <c r="B640" s="47" t="s">
        <v>80</v>
      </c>
      <c r="C640" s="51"/>
      <c r="D640" s="48">
        <v>1009.2</v>
      </c>
      <c r="E640" s="48">
        <v>50369</v>
      </c>
      <c r="F640" s="48">
        <v>3695</v>
      </c>
      <c r="G640" s="49">
        <v>0.0733586134328655</v>
      </c>
      <c r="H640" s="50">
        <v>0.273125845737483</v>
      </c>
      <c r="I640" s="50">
        <v>20.0361333359805</v>
      </c>
      <c r="J640" s="48">
        <v>13</v>
      </c>
      <c r="K640" s="45">
        <v>7</v>
      </c>
      <c r="L640" s="48">
        <v>6</v>
      </c>
      <c r="M640" s="48">
        <v>12</v>
      </c>
      <c r="N640" s="48">
        <v>1</v>
      </c>
      <c r="O640" s="48">
        <v>39</v>
      </c>
      <c r="P640" s="50">
        <v>25.8769230769231</v>
      </c>
      <c r="Q640" s="48">
        <v>26</v>
      </c>
      <c r="R640" s="53">
        <v>38.8153846153846</v>
      </c>
      <c r="S640" s="48">
        <v>10</v>
      </c>
      <c r="T640" s="53">
        <v>100.92</v>
      </c>
      <c r="U640" s="54">
        <v>0.00703653585926928</v>
      </c>
    </row>
    <row r="641" customHeight="1" spans="1:21">
      <c r="A641" s="47" t="s">
        <v>141</v>
      </c>
      <c r="B641" s="51"/>
      <c r="C641" s="51"/>
      <c r="D641" s="48">
        <v>1009.2</v>
      </c>
      <c r="E641" s="48">
        <v>50369</v>
      </c>
      <c r="F641" s="48">
        <v>3695</v>
      </c>
      <c r="G641" s="49">
        <v>0.0733586134328655</v>
      </c>
      <c r="H641" s="50">
        <v>0.273125845737483</v>
      </c>
      <c r="I641" s="50">
        <v>20.0361333359805</v>
      </c>
      <c r="J641" s="48">
        <v>13</v>
      </c>
      <c r="K641" s="45">
        <v>7</v>
      </c>
      <c r="L641" s="48">
        <v>6</v>
      </c>
      <c r="M641" s="48">
        <v>12</v>
      </c>
      <c r="N641" s="48">
        <v>1</v>
      </c>
      <c r="O641" s="48">
        <v>39</v>
      </c>
      <c r="P641" s="50">
        <v>25.8769230769231</v>
      </c>
      <c r="Q641" s="48">
        <v>26</v>
      </c>
      <c r="R641" s="53">
        <v>38.8153846153846</v>
      </c>
      <c r="S641" s="48">
        <v>10</v>
      </c>
      <c r="T641" s="53">
        <v>100.92</v>
      </c>
      <c r="U641" s="54">
        <v>0.00703653585926928</v>
      </c>
    </row>
    <row r="642" customHeight="1" spans="1:21">
      <c r="A642" s="47" t="s">
        <v>27</v>
      </c>
      <c r="B642" s="47" t="s">
        <v>74</v>
      </c>
      <c r="C642" s="47" t="s">
        <v>85</v>
      </c>
      <c r="D642" s="48">
        <v>177.82</v>
      </c>
      <c r="E642" s="48">
        <v>3265</v>
      </c>
      <c r="F642" s="48">
        <v>143</v>
      </c>
      <c r="G642" s="49">
        <v>0.0437978560490046</v>
      </c>
      <c r="H642" s="50">
        <v>1.2434965034965</v>
      </c>
      <c r="I642" s="50">
        <v>54.4624808575804</v>
      </c>
      <c r="J642" s="48">
        <v>2</v>
      </c>
      <c r="K642" s="45">
        <v>0</v>
      </c>
      <c r="L642" s="48">
        <v>0</v>
      </c>
      <c r="M642" s="48">
        <v>3</v>
      </c>
      <c r="N642" s="48">
        <v>0</v>
      </c>
      <c r="O642" s="48">
        <v>5</v>
      </c>
      <c r="P642" s="50">
        <v>35.564</v>
      </c>
      <c r="Q642" s="48">
        <v>4</v>
      </c>
      <c r="R642" s="53">
        <v>44.455</v>
      </c>
      <c r="S642" s="48">
        <v>1</v>
      </c>
      <c r="T642" s="53">
        <v>177.82</v>
      </c>
      <c r="U642" s="54">
        <v>0.027972027972028</v>
      </c>
    </row>
    <row r="643" customHeight="1" spans="1:21">
      <c r="A643" s="51"/>
      <c r="B643" s="51"/>
      <c r="C643" s="47" t="s">
        <v>86</v>
      </c>
      <c r="D643" s="48">
        <v>39.29</v>
      </c>
      <c r="E643" s="48">
        <v>1528</v>
      </c>
      <c r="F643" s="48">
        <v>113</v>
      </c>
      <c r="G643" s="49">
        <v>0.0739528795811518</v>
      </c>
      <c r="H643" s="50">
        <v>0.347699115044248</v>
      </c>
      <c r="I643" s="50">
        <v>25.7133507853403</v>
      </c>
      <c r="J643" s="48">
        <v>0</v>
      </c>
      <c r="K643" s="45">
        <v>0</v>
      </c>
      <c r="L643" s="48">
        <v>0</v>
      </c>
      <c r="M643" s="48">
        <v>0</v>
      </c>
      <c r="N643" s="48">
        <v>0</v>
      </c>
      <c r="O643" s="48">
        <v>0</v>
      </c>
      <c r="P643" s="50" t="e">
        <v>#DIV/0!</v>
      </c>
      <c r="Q643" s="48">
        <v>1</v>
      </c>
      <c r="R643" s="53">
        <v>39.29</v>
      </c>
      <c r="S643" s="48">
        <v>0</v>
      </c>
      <c r="T643" s="53" t="e">
        <v>#DIV/0!</v>
      </c>
      <c r="U643" s="54">
        <v>0.00884955752212389</v>
      </c>
    </row>
    <row r="644" customHeight="1" spans="1:21">
      <c r="A644" s="51"/>
      <c r="B644" s="51"/>
      <c r="C644" s="47" t="s">
        <v>87</v>
      </c>
      <c r="D644" s="48">
        <v>156.27</v>
      </c>
      <c r="E644" s="48">
        <v>7109</v>
      </c>
      <c r="F644" s="48">
        <v>455</v>
      </c>
      <c r="G644" s="49">
        <v>0.0640033760022507</v>
      </c>
      <c r="H644" s="50">
        <v>0.34345054945055</v>
      </c>
      <c r="I644" s="50">
        <v>21.9819946546631</v>
      </c>
      <c r="J644" s="48">
        <v>1</v>
      </c>
      <c r="K644" s="45">
        <v>6</v>
      </c>
      <c r="L644" s="48">
        <v>0</v>
      </c>
      <c r="M644" s="48">
        <v>2</v>
      </c>
      <c r="N644" s="48">
        <v>0</v>
      </c>
      <c r="O644" s="48">
        <v>9</v>
      </c>
      <c r="P644" s="50">
        <v>17.3633333333333</v>
      </c>
      <c r="Q644" s="48">
        <v>10</v>
      </c>
      <c r="R644" s="53">
        <v>15.627</v>
      </c>
      <c r="S644" s="48">
        <v>4</v>
      </c>
      <c r="T644" s="53">
        <v>39.0675</v>
      </c>
      <c r="U644" s="54">
        <v>0.021978021978022</v>
      </c>
    </row>
    <row r="645" customHeight="1" spans="1:21">
      <c r="A645" s="51"/>
      <c r="B645" s="51"/>
      <c r="C645" s="47" t="s">
        <v>114</v>
      </c>
      <c r="D645" s="48">
        <v>9.1</v>
      </c>
      <c r="E645" s="48">
        <v>532</v>
      </c>
      <c r="F645" s="48">
        <v>35</v>
      </c>
      <c r="G645" s="49">
        <v>0.0657894736842105</v>
      </c>
      <c r="H645" s="50">
        <v>0.26</v>
      </c>
      <c r="I645" s="50">
        <v>17.1052631578947</v>
      </c>
      <c r="J645" s="48">
        <v>0</v>
      </c>
      <c r="K645" s="45">
        <v>1</v>
      </c>
      <c r="L645" s="48">
        <v>0</v>
      </c>
      <c r="M645" s="48">
        <v>0</v>
      </c>
      <c r="N645" s="48">
        <v>0</v>
      </c>
      <c r="O645" s="48">
        <v>1</v>
      </c>
      <c r="P645" s="50">
        <v>9.1</v>
      </c>
      <c r="Q645" s="48">
        <v>0</v>
      </c>
      <c r="R645" s="53" t="e">
        <v>#DIV/0!</v>
      </c>
      <c r="S645" s="48">
        <v>0</v>
      </c>
      <c r="T645" s="53" t="e">
        <v>#DIV/0!</v>
      </c>
      <c r="U645" s="54">
        <v>0</v>
      </c>
    </row>
    <row r="646" customHeight="1" spans="1:21">
      <c r="A646" s="51"/>
      <c r="B646" s="51"/>
      <c r="C646" s="47" t="s">
        <v>88</v>
      </c>
      <c r="D646" s="48">
        <v>59.8</v>
      </c>
      <c r="E646" s="48">
        <v>1401</v>
      </c>
      <c r="F646" s="48">
        <v>107</v>
      </c>
      <c r="G646" s="49">
        <v>0.0763740185581727</v>
      </c>
      <c r="H646" s="50">
        <v>0.558878504672897</v>
      </c>
      <c r="I646" s="50">
        <v>42.6837972876517</v>
      </c>
      <c r="J646" s="48">
        <v>0</v>
      </c>
      <c r="K646" s="45">
        <v>0</v>
      </c>
      <c r="L646" s="48">
        <v>1</v>
      </c>
      <c r="M646" s="48">
        <v>4</v>
      </c>
      <c r="N646" s="48">
        <v>0</v>
      </c>
      <c r="O646" s="48">
        <v>5</v>
      </c>
      <c r="P646" s="50">
        <v>11.96</v>
      </c>
      <c r="Q646" s="48">
        <v>2</v>
      </c>
      <c r="R646" s="53">
        <v>29.9</v>
      </c>
      <c r="S646" s="48">
        <v>0</v>
      </c>
      <c r="T646" s="53" t="e">
        <v>#DIV/0!</v>
      </c>
      <c r="U646" s="54">
        <v>0.0186915887850467</v>
      </c>
    </row>
    <row r="647" customHeight="1" spans="1:21">
      <c r="A647" s="51"/>
      <c r="B647" s="51"/>
      <c r="C647" s="47" t="s">
        <v>82</v>
      </c>
      <c r="D647" s="48">
        <v>17.68</v>
      </c>
      <c r="E647" s="48">
        <v>618</v>
      </c>
      <c r="F647" s="48">
        <v>40</v>
      </c>
      <c r="G647" s="49">
        <v>0.0647249190938511</v>
      </c>
      <c r="H647" s="50">
        <v>0.442</v>
      </c>
      <c r="I647" s="50">
        <v>28.6084142394822</v>
      </c>
      <c r="J647" s="48">
        <v>2</v>
      </c>
      <c r="K647" s="45">
        <v>0</v>
      </c>
      <c r="L647" s="48">
        <v>1</v>
      </c>
      <c r="M647" s="48">
        <v>1</v>
      </c>
      <c r="N647" s="48">
        <v>1</v>
      </c>
      <c r="O647" s="48">
        <v>5</v>
      </c>
      <c r="P647" s="50">
        <v>3.536</v>
      </c>
      <c r="Q647" s="48">
        <v>0</v>
      </c>
      <c r="R647" s="53" t="e">
        <v>#DIV/0!</v>
      </c>
      <c r="S647" s="48">
        <v>0</v>
      </c>
      <c r="T647" s="53" t="e">
        <v>#DIV/0!</v>
      </c>
      <c r="U647" s="54">
        <v>0</v>
      </c>
    </row>
    <row r="648" customHeight="1" spans="1:21">
      <c r="A648" s="51"/>
      <c r="B648" s="51"/>
      <c r="C648" s="47" t="s">
        <v>131</v>
      </c>
      <c r="D648" s="48">
        <v>21.68</v>
      </c>
      <c r="E648" s="48">
        <v>641</v>
      </c>
      <c r="F648" s="48">
        <v>34</v>
      </c>
      <c r="G648" s="49">
        <v>0.0530421216848674</v>
      </c>
      <c r="H648" s="50">
        <v>0.63764705882353</v>
      </c>
      <c r="I648" s="50">
        <v>33.8221528861154</v>
      </c>
      <c r="J648" s="48">
        <v>1</v>
      </c>
      <c r="K648" s="45">
        <v>0</v>
      </c>
      <c r="L648" s="48">
        <v>0</v>
      </c>
      <c r="M648" s="48">
        <v>1</v>
      </c>
      <c r="N648" s="48">
        <v>0</v>
      </c>
      <c r="O648" s="48">
        <v>2</v>
      </c>
      <c r="P648" s="50">
        <v>10.84</v>
      </c>
      <c r="Q648" s="48">
        <v>1</v>
      </c>
      <c r="R648" s="53">
        <v>21.68</v>
      </c>
      <c r="S648" s="48">
        <v>0</v>
      </c>
      <c r="T648" s="53" t="e">
        <v>#DIV/0!</v>
      </c>
      <c r="U648" s="54">
        <v>0.0294117647058824</v>
      </c>
    </row>
    <row r="649" customHeight="1" spans="1:21">
      <c r="A649" s="51"/>
      <c r="B649" s="51"/>
      <c r="C649" s="47" t="s">
        <v>132</v>
      </c>
      <c r="D649" s="48">
        <v>39.75</v>
      </c>
      <c r="E649" s="48">
        <v>1476</v>
      </c>
      <c r="F649" s="48">
        <v>84</v>
      </c>
      <c r="G649" s="49">
        <v>0.0569105691056911</v>
      </c>
      <c r="H649" s="50">
        <v>0.473214285714286</v>
      </c>
      <c r="I649" s="50">
        <v>26.9308943089431</v>
      </c>
      <c r="J649" s="48">
        <v>0</v>
      </c>
      <c r="K649" s="45">
        <v>0</v>
      </c>
      <c r="L649" s="48">
        <v>0</v>
      </c>
      <c r="M649" s="48">
        <v>0</v>
      </c>
      <c r="N649" s="48">
        <v>0</v>
      </c>
      <c r="O649" s="48">
        <v>0</v>
      </c>
      <c r="P649" s="50" t="e">
        <v>#DIV/0!</v>
      </c>
      <c r="Q649" s="48">
        <v>0</v>
      </c>
      <c r="R649" s="53" t="e">
        <v>#DIV/0!</v>
      </c>
      <c r="S649" s="48">
        <v>0</v>
      </c>
      <c r="T649" s="53" t="e">
        <v>#DIV/0!</v>
      </c>
      <c r="U649" s="54">
        <v>0</v>
      </c>
    </row>
    <row r="650" customHeight="1" spans="1:21">
      <c r="A650" s="51"/>
      <c r="B650" s="51"/>
      <c r="C650" s="47" t="s">
        <v>89</v>
      </c>
      <c r="D650" s="48">
        <v>20.7</v>
      </c>
      <c r="E650" s="48">
        <v>1424</v>
      </c>
      <c r="F650" s="48">
        <v>52</v>
      </c>
      <c r="G650" s="49">
        <v>0.0365168539325843</v>
      </c>
      <c r="H650" s="50">
        <v>0.398076923076923</v>
      </c>
      <c r="I650" s="50">
        <v>14.5365168539326</v>
      </c>
      <c r="J650" s="48">
        <v>0</v>
      </c>
      <c r="K650" s="45">
        <v>0</v>
      </c>
      <c r="L650" s="48">
        <v>0</v>
      </c>
      <c r="M650" s="48">
        <v>0</v>
      </c>
      <c r="N650" s="48">
        <v>0</v>
      </c>
      <c r="O650" s="48">
        <v>0</v>
      </c>
      <c r="P650" s="50" t="e">
        <v>#DIV/0!</v>
      </c>
      <c r="Q650" s="48">
        <v>0</v>
      </c>
      <c r="R650" s="53" t="e">
        <v>#DIV/0!</v>
      </c>
      <c r="S650" s="48">
        <v>0</v>
      </c>
      <c r="T650" s="53" t="e">
        <v>#DIV/0!</v>
      </c>
      <c r="U650" s="54">
        <v>0</v>
      </c>
    </row>
    <row r="651" customHeight="1" spans="1:21">
      <c r="A651" s="51"/>
      <c r="B651" s="51"/>
      <c r="C651" s="47" t="s">
        <v>115</v>
      </c>
      <c r="D651" s="48">
        <v>200.86</v>
      </c>
      <c r="E651" s="48">
        <v>23921</v>
      </c>
      <c r="F651" s="48">
        <v>2063</v>
      </c>
      <c r="G651" s="49">
        <v>0.0862422139542661</v>
      </c>
      <c r="H651" s="50">
        <v>0.0973630634997576</v>
      </c>
      <c r="I651" s="50">
        <v>8.3968061535889</v>
      </c>
      <c r="J651" s="48">
        <v>1</v>
      </c>
      <c r="K651" s="45">
        <v>1</v>
      </c>
      <c r="L651" s="48">
        <v>1</v>
      </c>
      <c r="M651" s="48">
        <v>1</v>
      </c>
      <c r="N651" s="48">
        <v>1</v>
      </c>
      <c r="O651" s="48">
        <v>5</v>
      </c>
      <c r="P651" s="50">
        <v>40.172</v>
      </c>
      <c r="Q651" s="48">
        <v>10</v>
      </c>
      <c r="R651" s="53">
        <v>20.086</v>
      </c>
      <c r="S651" s="48">
        <v>1</v>
      </c>
      <c r="T651" s="53">
        <v>200.86</v>
      </c>
      <c r="U651" s="54">
        <v>0.00484730974309258</v>
      </c>
    </row>
    <row r="652" customHeight="1" spans="1:21">
      <c r="A652" s="51"/>
      <c r="B652" s="51"/>
      <c r="C652" s="47" t="s">
        <v>90</v>
      </c>
      <c r="D652" s="48">
        <v>20.67</v>
      </c>
      <c r="E652" s="48">
        <v>1061</v>
      </c>
      <c r="F652" s="48">
        <v>56</v>
      </c>
      <c r="G652" s="49">
        <v>0.0527803958529689</v>
      </c>
      <c r="H652" s="50">
        <v>0.369107142857143</v>
      </c>
      <c r="I652" s="50">
        <v>19.4816211121583</v>
      </c>
      <c r="J652" s="48">
        <v>0</v>
      </c>
      <c r="K652" s="45">
        <v>0</v>
      </c>
      <c r="L652" s="48">
        <v>0</v>
      </c>
      <c r="M652" s="48">
        <v>0</v>
      </c>
      <c r="N652" s="48">
        <v>0</v>
      </c>
      <c r="O652" s="48">
        <v>0</v>
      </c>
      <c r="P652" s="50" t="e">
        <v>#DIV/0!</v>
      </c>
      <c r="Q652" s="48">
        <v>1</v>
      </c>
      <c r="R652" s="53">
        <v>20.67</v>
      </c>
      <c r="S652" s="48">
        <v>1</v>
      </c>
      <c r="T652" s="53">
        <v>20.67</v>
      </c>
      <c r="U652" s="54">
        <v>0.0178571428571429</v>
      </c>
    </row>
    <row r="653" customHeight="1" spans="1:21">
      <c r="A653" s="51"/>
      <c r="B653" s="51"/>
      <c r="C653" s="47" t="s">
        <v>91</v>
      </c>
      <c r="D653" s="48">
        <v>24.17</v>
      </c>
      <c r="E653" s="48">
        <v>453</v>
      </c>
      <c r="F653" s="48">
        <v>54</v>
      </c>
      <c r="G653" s="49">
        <v>0.119205298013245</v>
      </c>
      <c r="H653" s="50">
        <v>0.447592592592593</v>
      </c>
      <c r="I653" s="50">
        <v>53.355408388521</v>
      </c>
      <c r="J653" s="48">
        <v>0</v>
      </c>
      <c r="K653" s="45">
        <v>0</v>
      </c>
      <c r="L653" s="48">
        <v>0</v>
      </c>
      <c r="M653" s="48">
        <v>0</v>
      </c>
      <c r="N653" s="48">
        <v>0</v>
      </c>
      <c r="O653" s="48">
        <v>0</v>
      </c>
      <c r="P653" s="50" t="e">
        <v>#DIV/0!</v>
      </c>
      <c r="Q653" s="48">
        <v>0</v>
      </c>
      <c r="R653" s="53" t="e">
        <v>#DIV/0!</v>
      </c>
      <c r="S653" s="48">
        <v>0</v>
      </c>
      <c r="T653" s="53" t="e">
        <v>#DIV/0!</v>
      </c>
      <c r="U653" s="54">
        <v>0</v>
      </c>
    </row>
    <row r="654" customHeight="1" spans="1:21">
      <c r="A654" s="51"/>
      <c r="B654" s="51"/>
      <c r="C654" s="47" t="s">
        <v>75</v>
      </c>
      <c r="D654" s="48">
        <v>125.36</v>
      </c>
      <c r="E654" s="48">
        <v>3287</v>
      </c>
      <c r="F654" s="48">
        <v>206</v>
      </c>
      <c r="G654" s="49">
        <v>0.062671128688774</v>
      </c>
      <c r="H654" s="50">
        <v>0.608543689320388</v>
      </c>
      <c r="I654" s="50">
        <v>38.1381198661393</v>
      </c>
      <c r="J654" s="48">
        <v>3</v>
      </c>
      <c r="K654" s="45">
        <v>0</v>
      </c>
      <c r="L654" s="48">
        <v>1</v>
      </c>
      <c r="M654" s="48">
        <v>2</v>
      </c>
      <c r="N654" s="48">
        <v>0</v>
      </c>
      <c r="O654" s="48">
        <v>6</v>
      </c>
      <c r="P654" s="50">
        <v>20.8933333333333</v>
      </c>
      <c r="Q654" s="48">
        <v>4</v>
      </c>
      <c r="R654" s="53">
        <v>31.34</v>
      </c>
      <c r="S654" s="48">
        <v>2</v>
      </c>
      <c r="T654" s="53">
        <v>62.68</v>
      </c>
      <c r="U654" s="54">
        <v>0.0194174757281553</v>
      </c>
    </row>
    <row r="655" customHeight="1" spans="1:21">
      <c r="A655" s="51"/>
      <c r="B655" s="51"/>
      <c r="C655" s="47" t="s">
        <v>92</v>
      </c>
      <c r="D655" s="48">
        <v>61.86</v>
      </c>
      <c r="E655" s="48">
        <v>1521</v>
      </c>
      <c r="F655" s="48">
        <v>95</v>
      </c>
      <c r="G655" s="49">
        <v>0.0624589086127548</v>
      </c>
      <c r="H655" s="50">
        <v>0.651157894736842</v>
      </c>
      <c r="I655" s="50">
        <v>40.6706114398422</v>
      </c>
      <c r="J655" s="48">
        <v>1</v>
      </c>
      <c r="K655" s="45">
        <v>0</v>
      </c>
      <c r="L655" s="48">
        <v>0</v>
      </c>
      <c r="M655" s="48">
        <v>1</v>
      </c>
      <c r="N655" s="48">
        <v>0</v>
      </c>
      <c r="O655" s="48">
        <v>2</v>
      </c>
      <c r="P655" s="50">
        <v>30.93</v>
      </c>
      <c r="Q655" s="48">
        <v>1</v>
      </c>
      <c r="R655" s="53">
        <v>61.86</v>
      </c>
      <c r="S655" s="48">
        <v>1</v>
      </c>
      <c r="T655" s="53">
        <v>61.86</v>
      </c>
      <c r="U655" s="54">
        <v>0.0105263157894737</v>
      </c>
    </row>
    <row r="656" customHeight="1" spans="1:21">
      <c r="A656" s="51"/>
      <c r="B656" s="51"/>
      <c r="C656" s="47" t="s">
        <v>133</v>
      </c>
      <c r="D656" s="48">
        <v>27.48</v>
      </c>
      <c r="E656" s="48">
        <v>534</v>
      </c>
      <c r="F656" s="48">
        <v>36</v>
      </c>
      <c r="G656" s="49">
        <v>0.0674157303370787</v>
      </c>
      <c r="H656" s="50">
        <v>0.763333333333333</v>
      </c>
      <c r="I656" s="50">
        <v>51.4606741573034</v>
      </c>
      <c r="J656" s="48">
        <v>1</v>
      </c>
      <c r="K656" s="45">
        <v>1</v>
      </c>
      <c r="L656" s="48">
        <v>0</v>
      </c>
      <c r="M656" s="48">
        <v>1</v>
      </c>
      <c r="N656" s="48">
        <v>0</v>
      </c>
      <c r="O656" s="48">
        <v>3</v>
      </c>
      <c r="P656" s="50">
        <v>9.16</v>
      </c>
      <c r="Q656" s="48">
        <v>0</v>
      </c>
      <c r="R656" s="53" t="e">
        <v>#DIV/0!</v>
      </c>
      <c r="S656" s="48">
        <v>0</v>
      </c>
      <c r="T656" s="53" t="e">
        <v>#DIV/0!</v>
      </c>
      <c r="U656" s="54">
        <v>0</v>
      </c>
    </row>
    <row r="657" customHeight="1" spans="1:21">
      <c r="A657" s="51"/>
      <c r="B657" s="47" t="s">
        <v>80</v>
      </c>
      <c r="C657" s="51"/>
      <c r="D657" s="48">
        <v>1002.49</v>
      </c>
      <c r="E657" s="48">
        <v>48771</v>
      </c>
      <c r="F657" s="48">
        <v>3573</v>
      </c>
      <c r="G657" s="49">
        <v>0.0732607492157225</v>
      </c>
      <c r="H657" s="50">
        <v>0.280573747551078</v>
      </c>
      <c r="I657" s="50">
        <v>20.5550429558549</v>
      </c>
      <c r="J657" s="48">
        <v>12</v>
      </c>
      <c r="K657" s="45">
        <v>9</v>
      </c>
      <c r="L657" s="48">
        <v>4</v>
      </c>
      <c r="M657" s="48">
        <v>16</v>
      </c>
      <c r="N657" s="48">
        <v>2</v>
      </c>
      <c r="O657" s="48">
        <v>43</v>
      </c>
      <c r="P657" s="50">
        <v>23.3137209302326</v>
      </c>
      <c r="Q657" s="48">
        <v>34</v>
      </c>
      <c r="R657" s="53">
        <v>29.485</v>
      </c>
      <c r="S657" s="48">
        <v>10</v>
      </c>
      <c r="T657" s="53">
        <v>100.249</v>
      </c>
      <c r="U657" s="54">
        <v>0.0095158130422614</v>
      </c>
    </row>
    <row r="658" customHeight="1" spans="1:21">
      <c r="A658" s="47" t="s">
        <v>142</v>
      </c>
      <c r="B658" s="51"/>
      <c r="C658" s="51"/>
      <c r="D658" s="48">
        <v>1002.49</v>
      </c>
      <c r="E658" s="48">
        <v>48771</v>
      </c>
      <c r="F658" s="48">
        <v>3573</v>
      </c>
      <c r="G658" s="49">
        <v>0.0732607492157225</v>
      </c>
      <c r="H658" s="50">
        <v>0.280573747551078</v>
      </c>
      <c r="I658" s="50">
        <v>20.5550429558549</v>
      </c>
      <c r="J658" s="48">
        <v>12</v>
      </c>
      <c r="K658" s="45">
        <v>9</v>
      </c>
      <c r="L658" s="48">
        <v>4</v>
      </c>
      <c r="M658" s="48">
        <v>16</v>
      </c>
      <c r="N658" s="48">
        <v>2</v>
      </c>
      <c r="O658" s="48">
        <v>43</v>
      </c>
      <c r="P658" s="50">
        <v>23.3137209302326</v>
      </c>
      <c r="Q658" s="48">
        <v>34</v>
      </c>
      <c r="R658" s="53">
        <v>29.485</v>
      </c>
      <c r="S658" s="48">
        <v>10</v>
      </c>
      <c r="T658" s="53">
        <v>100.249</v>
      </c>
      <c r="U658" s="54">
        <v>0.0095158130422614</v>
      </c>
    </row>
    <row r="659" customHeight="1" spans="1:21">
      <c r="A659" s="47" t="s">
        <v>26</v>
      </c>
      <c r="B659" s="47" t="s">
        <v>74</v>
      </c>
      <c r="C659" s="47" t="s">
        <v>85</v>
      </c>
      <c r="D659" s="48">
        <v>208.01</v>
      </c>
      <c r="E659" s="48">
        <v>3213</v>
      </c>
      <c r="F659" s="48">
        <v>193</v>
      </c>
      <c r="G659" s="49">
        <v>0.0600684718331777</v>
      </c>
      <c r="H659" s="50">
        <v>1.07777202072539</v>
      </c>
      <c r="I659" s="50">
        <v>64.74011826953</v>
      </c>
      <c r="J659" s="48">
        <v>1</v>
      </c>
      <c r="K659" s="45">
        <v>2</v>
      </c>
      <c r="L659" s="48">
        <v>1</v>
      </c>
      <c r="M659" s="48">
        <v>3</v>
      </c>
      <c r="N659" s="48">
        <v>0</v>
      </c>
      <c r="O659" s="48">
        <v>7</v>
      </c>
      <c r="P659" s="50">
        <v>29.7157142857143</v>
      </c>
      <c r="Q659" s="48">
        <v>6</v>
      </c>
      <c r="R659" s="53">
        <v>34.6683333333333</v>
      </c>
      <c r="S659" s="48">
        <v>4</v>
      </c>
      <c r="T659" s="53">
        <v>52.0025</v>
      </c>
      <c r="U659" s="54">
        <v>0.0310880829015544</v>
      </c>
    </row>
    <row r="660" customHeight="1" spans="1:21">
      <c r="A660" s="51"/>
      <c r="B660" s="51"/>
      <c r="C660" s="47" t="s">
        <v>86</v>
      </c>
      <c r="D660" s="48">
        <v>29.86</v>
      </c>
      <c r="E660" s="48">
        <v>1219</v>
      </c>
      <c r="F660" s="48">
        <v>88</v>
      </c>
      <c r="G660" s="49">
        <v>0.0721903199343724</v>
      </c>
      <c r="H660" s="50">
        <v>0.339318181818182</v>
      </c>
      <c r="I660" s="50">
        <v>24.4954881050041</v>
      </c>
      <c r="J660" s="48">
        <v>0</v>
      </c>
      <c r="K660" s="45">
        <v>1</v>
      </c>
      <c r="L660" s="48">
        <v>1</v>
      </c>
      <c r="M660" s="48">
        <v>1</v>
      </c>
      <c r="N660" s="48">
        <v>0</v>
      </c>
      <c r="O660" s="48">
        <v>3</v>
      </c>
      <c r="P660" s="50">
        <v>9.95333333333333</v>
      </c>
      <c r="Q660" s="48">
        <v>1</v>
      </c>
      <c r="R660" s="53">
        <v>29.86</v>
      </c>
      <c r="S660" s="48">
        <v>0</v>
      </c>
      <c r="T660" s="53" t="e">
        <v>#DIV/0!</v>
      </c>
      <c r="U660" s="54">
        <v>0.0113636363636364</v>
      </c>
    </row>
    <row r="661" customHeight="1" spans="1:21">
      <c r="A661" s="51"/>
      <c r="B661" s="51"/>
      <c r="C661" s="47" t="s">
        <v>87</v>
      </c>
      <c r="D661" s="48">
        <v>185.4</v>
      </c>
      <c r="E661" s="48">
        <v>6890</v>
      </c>
      <c r="F661" s="48">
        <v>484</v>
      </c>
      <c r="G661" s="49">
        <v>0.0702467343976778</v>
      </c>
      <c r="H661" s="50">
        <v>0.383057851239669</v>
      </c>
      <c r="I661" s="50">
        <v>26.9085631349782</v>
      </c>
      <c r="J661" s="48">
        <v>5</v>
      </c>
      <c r="K661" s="45">
        <v>3</v>
      </c>
      <c r="L661" s="48">
        <v>2</v>
      </c>
      <c r="M661" s="48">
        <v>3</v>
      </c>
      <c r="N661" s="48">
        <v>2</v>
      </c>
      <c r="O661" s="48">
        <v>15</v>
      </c>
      <c r="P661" s="50">
        <v>12.36</v>
      </c>
      <c r="Q661" s="48">
        <v>6</v>
      </c>
      <c r="R661" s="53">
        <v>30.9</v>
      </c>
      <c r="S661" s="48">
        <v>3</v>
      </c>
      <c r="T661" s="53">
        <v>61.8</v>
      </c>
      <c r="U661" s="54">
        <v>0.012396694214876</v>
      </c>
    </row>
    <row r="662" customHeight="1" spans="1:21">
      <c r="A662" s="51"/>
      <c r="B662" s="51"/>
      <c r="C662" s="47" t="s">
        <v>114</v>
      </c>
      <c r="D662" s="48">
        <v>4.64</v>
      </c>
      <c r="E662" s="48">
        <v>239</v>
      </c>
      <c r="F662" s="48">
        <v>17</v>
      </c>
      <c r="G662" s="49">
        <v>0.0711297071129707</v>
      </c>
      <c r="H662" s="50">
        <v>0.272941176470588</v>
      </c>
      <c r="I662" s="50">
        <v>19.4142259414226</v>
      </c>
      <c r="J662" s="48">
        <v>0</v>
      </c>
      <c r="K662" s="45">
        <v>0</v>
      </c>
      <c r="L662" s="48">
        <v>0</v>
      </c>
      <c r="M662" s="48">
        <v>0</v>
      </c>
      <c r="N662" s="48">
        <v>0</v>
      </c>
      <c r="O662" s="48">
        <v>0</v>
      </c>
      <c r="P662" s="50" t="e">
        <v>#DIV/0!</v>
      </c>
      <c r="Q662" s="48">
        <v>0</v>
      </c>
      <c r="R662" s="53" t="e">
        <v>#DIV/0!</v>
      </c>
      <c r="S662" s="48">
        <v>0</v>
      </c>
      <c r="T662" s="53" t="e">
        <v>#DIV/0!</v>
      </c>
      <c r="U662" s="54">
        <v>0</v>
      </c>
    </row>
    <row r="663" customHeight="1" spans="1:21">
      <c r="A663" s="51"/>
      <c r="B663" s="51"/>
      <c r="C663" s="47" t="s">
        <v>88</v>
      </c>
      <c r="D663" s="48">
        <v>46.73</v>
      </c>
      <c r="E663" s="48">
        <v>988</v>
      </c>
      <c r="F663" s="48">
        <v>77</v>
      </c>
      <c r="G663" s="49">
        <v>0.0779352226720648</v>
      </c>
      <c r="H663" s="50">
        <v>0.606883116883117</v>
      </c>
      <c r="I663" s="50">
        <v>47.2975708502024</v>
      </c>
      <c r="J663" s="48">
        <v>0</v>
      </c>
      <c r="K663" s="45">
        <v>0</v>
      </c>
      <c r="L663" s="48">
        <v>0</v>
      </c>
      <c r="M663" s="48">
        <v>1</v>
      </c>
      <c r="N663" s="48">
        <v>0</v>
      </c>
      <c r="O663" s="48">
        <v>1</v>
      </c>
      <c r="P663" s="50">
        <v>46.73</v>
      </c>
      <c r="Q663" s="48">
        <v>2</v>
      </c>
      <c r="R663" s="53">
        <v>23.365</v>
      </c>
      <c r="S663" s="48">
        <v>1</v>
      </c>
      <c r="T663" s="53">
        <v>46.73</v>
      </c>
      <c r="U663" s="54">
        <v>0.025974025974026</v>
      </c>
    </row>
    <row r="664" customHeight="1" spans="1:21">
      <c r="A664" s="51"/>
      <c r="B664" s="51"/>
      <c r="C664" s="47" t="s">
        <v>82</v>
      </c>
      <c r="D664" s="48">
        <v>13.85</v>
      </c>
      <c r="E664" s="48">
        <v>441</v>
      </c>
      <c r="F664" s="48">
        <v>33</v>
      </c>
      <c r="G664" s="49">
        <v>0.0748299319727891</v>
      </c>
      <c r="H664" s="50">
        <v>0.41969696969697</v>
      </c>
      <c r="I664" s="50">
        <v>31.40589569161</v>
      </c>
      <c r="J664" s="48">
        <v>0</v>
      </c>
      <c r="K664" s="45">
        <v>0</v>
      </c>
      <c r="L664" s="48">
        <v>0</v>
      </c>
      <c r="M664" s="48">
        <v>0</v>
      </c>
      <c r="N664" s="48">
        <v>0</v>
      </c>
      <c r="O664" s="48">
        <v>0</v>
      </c>
      <c r="P664" s="50" t="e">
        <v>#DIV/0!</v>
      </c>
      <c r="Q664" s="48">
        <v>0</v>
      </c>
      <c r="R664" s="53" t="e">
        <v>#DIV/0!</v>
      </c>
      <c r="S664" s="48">
        <v>0</v>
      </c>
      <c r="T664" s="53" t="e">
        <v>#DIV/0!</v>
      </c>
      <c r="U664" s="54">
        <v>0</v>
      </c>
    </row>
    <row r="665" customHeight="1" spans="1:21">
      <c r="A665" s="51"/>
      <c r="B665" s="51"/>
      <c r="C665" s="47" t="s">
        <v>131</v>
      </c>
      <c r="D665" s="48">
        <v>25.55</v>
      </c>
      <c r="E665" s="48">
        <v>1117</v>
      </c>
      <c r="F665" s="48">
        <v>38</v>
      </c>
      <c r="G665" s="49">
        <v>0.0340196956132498</v>
      </c>
      <c r="H665" s="50">
        <v>0.672368421052632</v>
      </c>
      <c r="I665" s="50">
        <v>22.8737690241719</v>
      </c>
      <c r="J665" s="48">
        <v>0</v>
      </c>
      <c r="K665" s="45">
        <v>0</v>
      </c>
      <c r="L665" s="48">
        <v>0</v>
      </c>
      <c r="M665" s="48">
        <v>0</v>
      </c>
      <c r="N665" s="48">
        <v>0</v>
      </c>
      <c r="O665" s="48">
        <v>0</v>
      </c>
      <c r="P665" s="50" t="e">
        <v>#DIV/0!</v>
      </c>
      <c r="Q665" s="48">
        <v>0</v>
      </c>
      <c r="R665" s="53" t="e">
        <v>#DIV/0!</v>
      </c>
      <c r="S665" s="48">
        <v>0</v>
      </c>
      <c r="T665" s="53" t="e">
        <v>#DIV/0!</v>
      </c>
      <c r="U665" s="54">
        <v>0</v>
      </c>
    </row>
    <row r="666" customHeight="1" spans="1:21">
      <c r="A666" s="51"/>
      <c r="B666" s="51"/>
      <c r="C666" s="47" t="s">
        <v>132</v>
      </c>
      <c r="D666" s="48">
        <v>33.88</v>
      </c>
      <c r="E666" s="48">
        <v>1503</v>
      </c>
      <c r="F666" s="48">
        <v>78</v>
      </c>
      <c r="G666" s="49">
        <v>0.0518962075848303</v>
      </c>
      <c r="H666" s="50">
        <v>0.434358974358974</v>
      </c>
      <c r="I666" s="50">
        <v>22.5415834996673</v>
      </c>
      <c r="J666" s="48">
        <v>1</v>
      </c>
      <c r="K666" s="45">
        <v>0</v>
      </c>
      <c r="L666" s="48">
        <v>0</v>
      </c>
      <c r="M666" s="48">
        <v>0</v>
      </c>
      <c r="N666" s="48">
        <v>0</v>
      </c>
      <c r="O666" s="48">
        <v>1</v>
      </c>
      <c r="P666" s="50">
        <v>33.88</v>
      </c>
      <c r="Q666" s="48">
        <v>1</v>
      </c>
      <c r="R666" s="53">
        <v>33.88</v>
      </c>
      <c r="S666" s="48">
        <v>1</v>
      </c>
      <c r="T666" s="53">
        <v>33.88</v>
      </c>
      <c r="U666" s="54">
        <v>0.0128205128205128</v>
      </c>
    </row>
    <row r="667" customHeight="1" spans="1:21">
      <c r="A667" s="51"/>
      <c r="B667" s="51"/>
      <c r="C667" s="47" t="s">
        <v>89</v>
      </c>
      <c r="D667" s="48">
        <v>24.33</v>
      </c>
      <c r="E667" s="48">
        <v>1132</v>
      </c>
      <c r="F667" s="48">
        <v>61</v>
      </c>
      <c r="G667" s="49">
        <v>0.053886925795053</v>
      </c>
      <c r="H667" s="50">
        <v>0.398852459016393</v>
      </c>
      <c r="I667" s="50">
        <v>21.4929328621908</v>
      </c>
      <c r="J667" s="48">
        <v>0</v>
      </c>
      <c r="K667" s="45">
        <v>0</v>
      </c>
      <c r="L667" s="48">
        <v>0</v>
      </c>
      <c r="M667" s="48">
        <v>0</v>
      </c>
      <c r="N667" s="48">
        <v>0</v>
      </c>
      <c r="O667" s="48">
        <v>0</v>
      </c>
      <c r="P667" s="50" t="e">
        <v>#DIV/0!</v>
      </c>
      <c r="Q667" s="48">
        <v>1</v>
      </c>
      <c r="R667" s="53">
        <v>24.33</v>
      </c>
      <c r="S667" s="48">
        <v>1</v>
      </c>
      <c r="T667" s="53">
        <v>24.33</v>
      </c>
      <c r="U667" s="54">
        <v>0.0163934426229508</v>
      </c>
    </row>
    <row r="668" customHeight="1" spans="1:21">
      <c r="A668" s="51"/>
      <c r="B668" s="51"/>
      <c r="C668" s="47" t="s">
        <v>115</v>
      </c>
      <c r="D668" s="48">
        <v>200.91</v>
      </c>
      <c r="E668" s="48">
        <v>26908</v>
      </c>
      <c r="F668" s="48">
        <v>2123</v>
      </c>
      <c r="G668" s="49">
        <v>0.0788984688568456</v>
      </c>
      <c r="H668" s="50">
        <v>0.0946349505416863</v>
      </c>
      <c r="I668" s="50">
        <v>7.46655269808236</v>
      </c>
      <c r="J668" s="48">
        <v>5</v>
      </c>
      <c r="K668" s="45">
        <v>0</v>
      </c>
      <c r="L668" s="48">
        <v>0</v>
      </c>
      <c r="M668" s="48">
        <v>0</v>
      </c>
      <c r="N668" s="48">
        <v>1</v>
      </c>
      <c r="O668" s="48">
        <v>6</v>
      </c>
      <c r="P668" s="50">
        <v>33.485</v>
      </c>
      <c r="Q668" s="48">
        <v>3</v>
      </c>
      <c r="R668" s="53">
        <v>66.97</v>
      </c>
      <c r="S668" s="48">
        <v>1</v>
      </c>
      <c r="T668" s="53">
        <v>200.91</v>
      </c>
      <c r="U668" s="54">
        <v>0.00141309467734338</v>
      </c>
    </row>
    <row r="669" customHeight="1" spans="1:21">
      <c r="A669" s="51"/>
      <c r="B669" s="51"/>
      <c r="C669" s="47" t="s">
        <v>90</v>
      </c>
      <c r="D669" s="48">
        <v>26.44</v>
      </c>
      <c r="E669" s="48">
        <v>1071</v>
      </c>
      <c r="F669" s="48">
        <v>63</v>
      </c>
      <c r="G669" s="49">
        <v>0.0588235294117647</v>
      </c>
      <c r="H669" s="50">
        <v>0.41968253968254</v>
      </c>
      <c r="I669" s="50">
        <v>24.68720821662</v>
      </c>
      <c r="J669" s="48">
        <v>1</v>
      </c>
      <c r="K669" s="45">
        <v>0</v>
      </c>
      <c r="L669" s="48">
        <v>0</v>
      </c>
      <c r="M669" s="48">
        <v>1</v>
      </c>
      <c r="N669" s="48">
        <v>0</v>
      </c>
      <c r="O669" s="48">
        <v>2</v>
      </c>
      <c r="P669" s="50">
        <v>13.22</v>
      </c>
      <c r="Q669" s="48">
        <v>1</v>
      </c>
      <c r="R669" s="53">
        <v>26.44</v>
      </c>
      <c r="S669" s="48">
        <v>0</v>
      </c>
      <c r="T669" s="53" t="e">
        <v>#DIV/0!</v>
      </c>
      <c r="U669" s="54">
        <v>0.0158730158730159</v>
      </c>
    </row>
    <row r="670" customHeight="1" spans="1:21">
      <c r="A670" s="51"/>
      <c r="B670" s="51"/>
      <c r="C670" s="47" t="s">
        <v>91</v>
      </c>
      <c r="D670" s="48">
        <v>22.43</v>
      </c>
      <c r="E670" s="48">
        <v>601</v>
      </c>
      <c r="F670" s="48">
        <v>42</v>
      </c>
      <c r="G670" s="49">
        <v>0.0698835274542429</v>
      </c>
      <c r="H670" s="50">
        <v>0.534047619047619</v>
      </c>
      <c r="I670" s="50">
        <v>37.3211314475874</v>
      </c>
      <c r="J670" s="48">
        <v>0</v>
      </c>
      <c r="K670" s="45">
        <v>0</v>
      </c>
      <c r="L670" s="48">
        <v>0</v>
      </c>
      <c r="M670" s="48">
        <v>0</v>
      </c>
      <c r="N670" s="48">
        <v>0</v>
      </c>
      <c r="O670" s="48">
        <v>0</v>
      </c>
      <c r="P670" s="50" t="e">
        <v>#DIV/0!</v>
      </c>
      <c r="Q670" s="48">
        <v>0</v>
      </c>
      <c r="R670" s="53" t="e">
        <v>#DIV/0!</v>
      </c>
      <c r="S670" s="48">
        <v>0</v>
      </c>
      <c r="T670" s="53" t="e">
        <v>#DIV/0!</v>
      </c>
      <c r="U670" s="54">
        <v>0</v>
      </c>
    </row>
    <row r="671" customHeight="1" spans="1:21">
      <c r="A671" s="51"/>
      <c r="B671" s="51"/>
      <c r="C671" s="47" t="s">
        <v>75</v>
      </c>
      <c r="D671" s="48">
        <v>111.66</v>
      </c>
      <c r="E671" s="48">
        <v>2548</v>
      </c>
      <c r="F671" s="48">
        <v>178</v>
      </c>
      <c r="G671" s="49">
        <v>0.0698587127158556</v>
      </c>
      <c r="H671" s="50">
        <v>0.627303370786517</v>
      </c>
      <c r="I671" s="50">
        <v>43.8226059654631</v>
      </c>
      <c r="J671" s="48">
        <v>2</v>
      </c>
      <c r="K671" s="45">
        <v>0</v>
      </c>
      <c r="L671" s="48">
        <v>1</v>
      </c>
      <c r="M671" s="48">
        <v>4</v>
      </c>
      <c r="N671" s="48">
        <v>0</v>
      </c>
      <c r="O671" s="48">
        <v>7</v>
      </c>
      <c r="P671" s="50">
        <v>15.9514285714286</v>
      </c>
      <c r="Q671" s="48">
        <v>6</v>
      </c>
      <c r="R671" s="53">
        <v>18.61</v>
      </c>
      <c r="S671" s="48">
        <v>2</v>
      </c>
      <c r="T671" s="53">
        <v>55.83</v>
      </c>
      <c r="U671" s="54">
        <v>0.0337078651685393</v>
      </c>
    </row>
    <row r="672" customHeight="1" spans="1:21">
      <c r="A672" s="51"/>
      <c r="B672" s="51"/>
      <c r="C672" s="47" t="s">
        <v>92</v>
      </c>
      <c r="D672" s="48">
        <v>48.22</v>
      </c>
      <c r="E672" s="48">
        <v>981</v>
      </c>
      <c r="F672" s="48">
        <v>68</v>
      </c>
      <c r="G672" s="49">
        <v>0.0693170234454638</v>
      </c>
      <c r="H672" s="50">
        <v>0.709117647058824</v>
      </c>
      <c r="I672" s="50">
        <v>49.1539245667686</v>
      </c>
      <c r="J672" s="48">
        <v>0</v>
      </c>
      <c r="K672" s="45">
        <v>0</v>
      </c>
      <c r="L672" s="48">
        <v>0</v>
      </c>
      <c r="M672" s="48">
        <v>2</v>
      </c>
      <c r="N672" s="48">
        <v>0</v>
      </c>
      <c r="O672" s="48">
        <v>2</v>
      </c>
      <c r="P672" s="50">
        <v>24.11</v>
      </c>
      <c r="Q672" s="48">
        <v>0</v>
      </c>
      <c r="R672" s="53" t="e">
        <v>#DIV/0!</v>
      </c>
      <c r="S672" s="48">
        <v>0</v>
      </c>
      <c r="T672" s="53" t="e">
        <v>#DIV/0!</v>
      </c>
      <c r="U672" s="54">
        <v>0</v>
      </c>
    </row>
    <row r="673" customHeight="1" spans="1:21">
      <c r="A673" s="51"/>
      <c r="B673" s="51"/>
      <c r="C673" s="47" t="s">
        <v>133</v>
      </c>
      <c r="D673" s="48">
        <v>19.25</v>
      </c>
      <c r="E673" s="48">
        <v>545</v>
      </c>
      <c r="F673" s="48">
        <v>31</v>
      </c>
      <c r="G673" s="49">
        <v>0.0568807339449541</v>
      </c>
      <c r="H673" s="50">
        <v>0.620967741935484</v>
      </c>
      <c r="I673" s="50">
        <v>35.3211009174312</v>
      </c>
      <c r="J673" s="48">
        <v>1</v>
      </c>
      <c r="K673" s="45">
        <v>0</v>
      </c>
      <c r="L673" s="48">
        <v>0</v>
      </c>
      <c r="M673" s="48">
        <v>0</v>
      </c>
      <c r="N673" s="48">
        <v>0</v>
      </c>
      <c r="O673" s="48">
        <v>1</v>
      </c>
      <c r="P673" s="50">
        <v>19.25</v>
      </c>
      <c r="Q673" s="48">
        <v>0</v>
      </c>
      <c r="R673" s="53" t="e">
        <v>#DIV/0!</v>
      </c>
      <c r="S673" s="48">
        <v>0</v>
      </c>
      <c r="T673" s="53" t="e">
        <v>#DIV/0!</v>
      </c>
      <c r="U673" s="54">
        <v>0</v>
      </c>
    </row>
    <row r="674" customHeight="1" spans="1:21">
      <c r="A674" s="51"/>
      <c r="B674" s="47" t="s">
        <v>80</v>
      </c>
      <c r="C674" s="51"/>
      <c r="D674" s="48">
        <v>1001.16</v>
      </c>
      <c r="E674" s="48">
        <v>49396</v>
      </c>
      <c r="F674" s="48">
        <v>3574</v>
      </c>
      <c r="G674" s="49">
        <v>0.0723540367641105</v>
      </c>
      <c r="H674" s="50">
        <v>0.280123111359821</v>
      </c>
      <c r="I674" s="50">
        <v>20.2680378978055</v>
      </c>
      <c r="J674" s="48">
        <v>16</v>
      </c>
      <c r="K674" s="45">
        <v>6</v>
      </c>
      <c r="L674" s="48">
        <v>5</v>
      </c>
      <c r="M674" s="48">
        <v>15</v>
      </c>
      <c r="N674" s="48">
        <v>3</v>
      </c>
      <c r="O674" s="48">
        <v>45</v>
      </c>
      <c r="P674" s="50">
        <v>22.248</v>
      </c>
      <c r="Q674" s="48">
        <v>27</v>
      </c>
      <c r="R674" s="53">
        <v>37.08</v>
      </c>
      <c r="S674" s="48">
        <v>13</v>
      </c>
      <c r="T674" s="53">
        <v>77.0123076923077</v>
      </c>
      <c r="U674" s="54">
        <v>0.00755456071628428</v>
      </c>
    </row>
    <row r="675" customHeight="1" spans="1:21">
      <c r="A675" s="47" t="s">
        <v>143</v>
      </c>
      <c r="B675" s="51"/>
      <c r="C675" s="51"/>
      <c r="D675" s="48">
        <v>1001.16</v>
      </c>
      <c r="E675" s="48">
        <v>49396</v>
      </c>
      <c r="F675" s="48">
        <v>3574</v>
      </c>
      <c r="G675" s="49">
        <v>0.0723540367641105</v>
      </c>
      <c r="H675" s="50">
        <v>0.280123111359821</v>
      </c>
      <c r="I675" s="50">
        <v>20.2680378978055</v>
      </c>
      <c r="J675" s="48">
        <v>16</v>
      </c>
      <c r="K675" s="45">
        <v>6</v>
      </c>
      <c r="L675" s="48">
        <v>5</v>
      </c>
      <c r="M675" s="48">
        <v>15</v>
      </c>
      <c r="N675" s="48">
        <v>3</v>
      </c>
      <c r="O675" s="48">
        <v>45</v>
      </c>
      <c r="P675" s="50">
        <v>22.248</v>
      </c>
      <c r="Q675" s="48">
        <v>27</v>
      </c>
      <c r="R675" s="53">
        <v>37.08</v>
      </c>
      <c r="S675" s="48">
        <v>13</v>
      </c>
      <c r="T675" s="53">
        <v>77.0123076923077</v>
      </c>
      <c r="U675" s="54">
        <v>0.00755456071628428</v>
      </c>
    </row>
    <row r="676" customHeight="1" spans="1:21">
      <c r="A676" s="47" t="s">
        <v>25</v>
      </c>
      <c r="B676" s="47" t="s">
        <v>74</v>
      </c>
      <c r="C676" s="47" t="s">
        <v>85</v>
      </c>
      <c r="D676" s="48">
        <v>196.35</v>
      </c>
      <c r="E676" s="48">
        <v>3434</v>
      </c>
      <c r="F676" s="48">
        <v>178</v>
      </c>
      <c r="G676" s="49">
        <v>0.0518345952242283</v>
      </c>
      <c r="H676" s="50">
        <v>1.10308988764045</v>
      </c>
      <c r="I676" s="50">
        <v>57.1782178217822</v>
      </c>
      <c r="J676" s="48">
        <v>0</v>
      </c>
      <c r="K676" s="45">
        <v>1</v>
      </c>
      <c r="L676" s="48">
        <v>0</v>
      </c>
      <c r="M676" s="48">
        <v>3</v>
      </c>
      <c r="N676" s="48">
        <v>0</v>
      </c>
      <c r="O676" s="48">
        <v>4</v>
      </c>
      <c r="P676" s="50">
        <v>49.0875</v>
      </c>
      <c r="Q676" s="48">
        <v>10</v>
      </c>
      <c r="R676" s="53">
        <v>19.635</v>
      </c>
      <c r="S676" s="48">
        <v>5</v>
      </c>
      <c r="T676" s="53">
        <v>39.27</v>
      </c>
      <c r="U676" s="54">
        <v>0.0561797752808989</v>
      </c>
    </row>
    <row r="677" customHeight="1" spans="1:21">
      <c r="A677" s="51"/>
      <c r="B677" s="51"/>
      <c r="C677" s="47" t="s">
        <v>86</v>
      </c>
      <c r="D677" s="48">
        <v>26.55</v>
      </c>
      <c r="E677" s="48">
        <v>926</v>
      </c>
      <c r="F677" s="48">
        <v>88</v>
      </c>
      <c r="G677" s="49">
        <v>0.0950323974082074</v>
      </c>
      <c r="H677" s="50">
        <v>0.301704545454545</v>
      </c>
      <c r="I677" s="50">
        <v>28.6717062634989</v>
      </c>
      <c r="J677" s="48">
        <v>0</v>
      </c>
      <c r="K677" s="45">
        <v>0</v>
      </c>
      <c r="L677" s="48">
        <v>0</v>
      </c>
      <c r="M677" s="48">
        <v>1</v>
      </c>
      <c r="N677" s="48">
        <v>0</v>
      </c>
      <c r="O677" s="48">
        <v>1</v>
      </c>
      <c r="P677" s="50">
        <v>26.55</v>
      </c>
      <c r="Q677" s="48">
        <v>2</v>
      </c>
      <c r="R677" s="53">
        <v>13.275</v>
      </c>
      <c r="S677" s="48">
        <v>1</v>
      </c>
      <c r="T677" s="53">
        <v>26.55</v>
      </c>
      <c r="U677" s="54">
        <v>0.0227272727272727</v>
      </c>
    </row>
    <row r="678" customHeight="1" spans="1:21">
      <c r="A678" s="51"/>
      <c r="B678" s="51"/>
      <c r="C678" s="47" t="s">
        <v>87</v>
      </c>
      <c r="D678" s="48">
        <v>166.37</v>
      </c>
      <c r="E678" s="48">
        <v>6857</v>
      </c>
      <c r="F678" s="48">
        <v>480</v>
      </c>
      <c r="G678" s="49">
        <v>0.0700014583637159</v>
      </c>
      <c r="H678" s="50">
        <v>0.346604166666667</v>
      </c>
      <c r="I678" s="50">
        <v>24.2627971416071</v>
      </c>
      <c r="J678" s="48">
        <v>4</v>
      </c>
      <c r="K678" s="45">
        <v>5</v>
      </c>
      <c r="L678" s="48">
        <v>1</v>
      </c>
      <c r="M678" s="48">
        <v>2</v>
      </c>
      <c r="N678" s="48">
        <v>0</v>
      </c>
      <c r="O678" s="48">
        <v>12</v>
      </c>
      <c r="P678" s="50">
        <v>13.8641666666667</v>
      </c>
      <c r="Q678" s="48">
        <v>15</v>
      </c>
      <c r="R678" s="53">
        <v>11.0913333333333</v>
      </c>
      <c r="S678" s="48">
        <v>5</v>
      </c>
      <c r="T678" s="53">
        <v>33.274</v>
      </c>
      <c r="U678" s="54">
        <v>0.03125</v>
      </c>
    </row>
    <row r="679" customHeight="1" spans="1:21">
      <c r="A679" s="51"/>
      <c r="B679" s="51"/>
      <c r="C679" s="47" t="s">
        <v>114</v>
      </c>
      <c r="D679" s="48">
        <v>4.93</v>
      </c>
      <c r="E679" s="48">
        <v>228</v>
      </c>
      <c r="F679" s="48">
        <v>17</v>
      </c>
      <c r="G679" s="49">
        <v>0.0745614035087719</v>
      </c>
      <c r="H679" s="50">
        <v>0.29</v>
      </c>
      <c r="I679" s="50">
        <v>21.6228070175439</v>
      </c>
      <c r="J679" s="48">
        <v>1</v>
      </c>
      <c r="K679" s="45">
        <v>0</v>
      </c>
      <c r="L679" s="48">
        <v>0</v>
      </c>
      <c r="M679" s="48">
        <v>0</v>
      </c>
      <c r="N679" s="48">
        <v>0</v>
      </c>
      <c r="O679" s="48">
        <v>1</v>
      </c>
      <c r="P679" s="50">
        <v>4.93</v>
      </c>
      <c r="Q679" s="48">
        <v>0</v>
      </c>
      <c r="R679" s="53" t="e">
        <v>#DIV/0!</v>
      </c>
      <c r="S679" s="48">
        <v>0</v>
      </c>
      <c r="T679" s="53" t="e">
        <v>#DIV/0!</v>
      </c>
      <c r="U679" s="54">
        <v>0</v>
      </c>
    </row>
    <row r="680" customHeight="1" spans="1:21">
      <c r="A680" s="51"/>
      <c r="B680" s="51"/>
      <c r="C680" s="47" t="s">
        <v>88</v>
      </c>
      <c r="D680" s="48">
        <v>50.06</v>
      </c>
      <c r="E680" s="48">
        <v>1013</v>
      </c>
      <c r="F680" s="48">
        <v>89</v>
      </c>
      <c r="G680" s="49">
        <v>0.087857847976308</v>
      </c>
      <c r="H680" s="50">
        <v>0.56247191011236</v>
      </c>
      <c r="I680" s="50">
        <v>49.4175715695953</v>
      </c>
      <c r="J680" s="48">
        <v>0</v>
      </c>
      <c r="K680" s="45">
        <v>0</v>
      </c>
      <c r="L680" s="48">
        <v>1</v>
      </c>
      <c r="M680" s="48">
        <v>1</v>
      </c>
      <c r="N680" s="48">
        <v>0</v>
      </c>
      <c r="O680" s="48">
        <v>2</v>
      </c>
      <c r="P680" s="50">
        <v>25.03</v>
      </c>
      <c r="Q680" s="48">
        <v>1</v>
      </c>
      <c r="R680" s="53">
        <v>50.06</v>
      </c>
      <c r="S680" s="48">
        <v>0</v>
      </c>
      <c r="T680" s="53" t="e">
        <v>#DIV/0!</v>
      </c>
      <c r="U680" s="54">
        <v>0.0112359550561798</v>
      </c>
    </row>
    <row r="681" customHeight="1" spans="1:21">
      <c r="A681" s="51"/>
      <c r="B681" s="51"/>
      <c r="C681" s="47" t="s">
        <v>82</v>
      </c>
      <c r="D681" s="48">
        <v>15.23</v>
      </c>
      <c r="E681" s="48">
        <v>416</v>
      </c>
      <c r="F681" s="48">
        <v>32</v>
      </c>
      <c r="G681" s="49">
        <v>0.0769230769230769</v>
      </c>
      <c r="H681" s="50">
        <v>0.4759375</v>
      </c>
      <c r="I681" s="50">
        <v>36.6105769230769</v>
      </c>
      <c r="J681" s="48">
        <v>1</v>
      </c>
      <c r="K681" s="45">
        <v>0</v>
      </c>
      <c r="L681" s="48">
        <v>0</v>
      </c>
      <c r="M681" s="48">
        <v>0</v>
      </c>
      <c r="N681" s="48">
        <v>0</v>
      </c>
      <c r="O681" s="48">
        <v>1</v>
      </c>
      <c r="P681" s="50">
        <v>15.23</v>
      </c>
      <c r="Q681" s="48">
        <v>0</v>
      </c>
      <c r="R681" s="53" t="e">
        <v>#DIV/0!</v>
      </c>
      <c r="S681" s="48">
        <v>0</v>
      </c>
      <c r="T681" s="53" t="e">
        <v>#DIV/0!</v>
      </c>
      <c r="U681" s="54">
        <v>0</v>
      </c>
    </row>
    <row r="682" customHeight="1" spans="1:21">
      <c r="A682" s="51"/>
      <c r="B682" s="51"/>
      <c r="C682" s="47" t="s">
        <v>131</v>
      </c>
      <c r="D682" s="48">
        <v>24.95</v>
      </c>
      <c r="E682" s="48">
        <v>983</v>
      </c>
      <c r="F682" s="48">
        <v>42</v>
      </c>
      <c r="G682" s="49">
        <v>0.0427263479145473</v>
      </c>
      <c r="H682" s="50">
        <v>0.594047619047619</v>
      </c>
      <c r="I682" s="50">
        <v>25.381485249237</v>
      </c>
      <c r="J682" s="48">
        <v>0</v>
      </c>
      <c r="K682" s="45">
        <v>0</v>
      </c>
      <c r="L682" s="48">
        <v>0</v>
      </c>
      <c r="M682" s="48">
        <v>0</v>
      </c>
      <c r="N682" s="48">
        <v>0</v>
      </c>
      <c r="O682" s="48">
        <v>0</v>
      </c>
      <c r="P682" s="50" t="e">
        <v>#DIV/0!</v>
      </c>
      <c r="Q682" s="48">
        <v>1</v>
      </c>
      <c r="R682" s="53">
        <v>24.95</v>
      </c>
      <c r="S682" s="48">
        <v>0</v>
      </c>
      <c r="T682" s="53" t="e">
        <v>#DIV/0!</v>
      </c>
      <c r="U682" s="54">
        <v>0.0238095238095238</v>
      </c>
    </row>
    <row r="683" customHeight="1" spans="1:21">
      <c r="A683" s="51"/>
      <c r="B683" s="51"/>
      <c r="C683" s="47" t="s">
        <v>132</v>
      </c>
      <c r="D683" s="48">
        <v>41.45</v>
      </c>
      <c r="E683" s="48">
        <v>1705</v>
      </c>
      <c r="F683" s="48">
        <v>95</v>
      </c>
      <c r="G683" s="49">
        <v>0.0557184750733138</v>
      </c>
      <c r="H683" s="50">
        <v>0.436315789473684</v>
      </c>
      <c r="I683" s="50">
        <v>24.3108504398827</v>
      </c>
      <c r="J683" s="48">
        <v>1</v>
      </c>
      <c r="K683" s="45">
        <v>0</v>
      </c>
      <c r="L683" s="48">
        <v>0</v>
      </c>
      <c r="M683" s="48">
        <v>0</v>
      </c>
      <c r="N683" s="48">
        <v>0</v>
      </c>
      <c r="O683" s="48">
        <v>1</v>
      </c>
      <c r="P683" s="50">
        <v>41.45</v>
      </c>
      <c r="Q683" s="48">
        <v>2</v>
      </c>
      <c r="R683" s="53">
        <v>20.725</v>
      </c>
      <c r="S683" s="48">
        <v>1</v>
      </c>
      <c r="T683" s="53">
        <v>41.45</v>
      </c>
      <c r="U683" s="54">
        <v>0.0210526315789474</v>
      </c>
    </row>
    <row r="684" customHeight="1" spans="1:21">
      <c r="A684" s="51"/>
      <c r="B684" s="51"/>
      <c r="C684" s="47" t="s">
        <v>89</v>
      </c>
      <c r="D684" s="48">
        <v>24.03</v>
      </c>
      <c r="E684" s="48">
        <v>1047</v>
      </c>
      <c r="F684" s="48">
        <v>59</v>
      </c>
      <c r="G684" s="49">
        <v>0.0563514804202483</v>
      </c>
      <c r="H684" s="50">
        <v>0.40728813559322</v>
      </c>
      <c r="I684" s="50">
        <v>22.9512893982808</v>
      </c>
      <c r="J684" s="48">
        <v>0</v>
      </c>
      <c r="K684" s="45">
        <v>0</v>
      </c>
      <c r="L684" s="48">
        <v>0</v>
      </c>
      <c r="M684" s="48">
        <v>0</v>
      </c>
      <c r="N684" s="48">
        <v>0</v>
      </c>
      <c r="O684" s="48">
        <v>0</v>
      </c>
      <c r="P684" s="50" t="e">
        <v>#DIV/0!</v>
      </c>
      <c r="Q684" s="48">
        <v>0</v>
      </c>
      <c r="R684" s="53" t="e">
        <v>#DIV/0!</v>
      </c>
      <c r="S684" s="48">
        <v>0</v>
      </c>
      <c r="T684" s="53" t="e">
        <v>#DIV/0!</v>
      </c>
      <c r="U684" s="54">
        <v>0</v>
      </c>
    </row>
    <row r="685" customHeight="1" spans="1:21">
      <c r="A685" s="51"/>
      <c r="B685" s="51"/>
      <c r="C685" s="47" t="s">
        <v>115</v>
      </c>
      <c r="D685" s="48">
        <v>201.65</v>
      </c>
      <c r="E685" s="48">
        <v>26141</v>
      </c>
      <c r="F685" s="48">
        <v>2160</v>
      </c>
      <c r="G685" s="49">
        <v>0.0826288206266019</v>
      </c>
      <c r="H685" s="50">
        <v>0.0933564814814815</v>
      </c>
      <c r="I685" s="50">
        <v>7.71393596266402</v>
      </c>
      <c r="J685" s="48">
        <v>6</v>
      </c>
      <c r="K685" s="45">
        <v>1</v>
      </c>
      <c r="L685" s="48">
        <v>1</v>
      </c>
      <c r="M685" s="48">
        <v>2</v>
      </c>
      <c r="N685" s="48">
        <v>1</v>
      </c>
      <c r="O685" s="48">
        <v>11</v>
      </c>
      <c r="P685" s="50">
        <v>18.3318181818182</v>
      </c>
      <c r="Q685" s="48">
        <v>9</v>
      </c>
      <c r="R685" s="53">
        <v>22.4055555555556</v>
      </c>
      <c r="S685" s="48">
        <v>0</v>
      </c>
      <c r="T685" s="53" t="e">
        <v>#DIV/0!</v>
      </c>
      <c r="U685" s="54">
        <v>0.00416666666666667</v>
      </c>
    </row>
    <row r="686" customHeight="1" spans="1:21">
      <c r="A686" s="51"/>
      <c r="B686" s="51"/>
      <c r="C686" s="47" t="s">
        <v>90</v>
      </c>
      <c r="D686" s="48">
        <v>21.84</v>
      </c>
      <c r="E686" s="48">
        <v>768</v>
      </c>
      <c r="F686" s="48">
        <v>50</v>
      </c>
      <c r="G686" s="49">
        <v>0.0651041666666667</v>
      </c>
      <c r="H686" s="50">
        <v>0.4368</v>
      </c>
      <c r="I686" s="50">
        <v>28.4375</v>
      </c>
      <c r="J686" s="48">
        <v>0</v>
      </c>
      <c r="K686" s="45">
        <v>0</v>
      </c>
      <c r="L686" s="48">
        <v>0</v>
      </c>
      <c r="M686" s="48">
        <v>2</v>
      </c>
      <c r="N686" s="48">
        <v>0</v>
      </c>
      <c r="O686" s="48">
        <v>2</v>
      </c>
      <c r="P686" s="50">
        <v>10.92</v>
      </c>
      <c r="Q686" s="48">
        <v>2</v>
      </c>
      <c r="R686" s="53">
        <v>10.92</v>
      </c>
      <c r="S686" s="48">
        <v>2</v>
      </c>
      <c r="T686" s="53">
        <v>10.92</v>
      </c>
      <c r="U686" s="54">
        <v>0.04</v>
      </c>
    </row>
    <row r="687" customHeight="1" spans="1:21">
      <c r="A687" s="51"/>
      <c r="B687" s="51"/>
      <c r="C687" s="47" t="s">
        <v>91</v>
      </c>
      <c r="D687" s="48">
        <v>22.17</v>
      </c>
      <c r="E687" s="48">
        <v>630</v>
      </c>
      <c r="F687" s="48">
        <v>46</v>
      </c>
      <c r="G687" s="49">
        <v>0.073015873015873</v>
      </c>
      <c r="H687" s="50">
        <v>0.48195652173913</v>
      </c>
      <c r="I687" s="50">
        <v>35.1904761904762</v>
      </c>
      <c r="J687" s="48">
        <v>1</v>
      </c>
      <c r="K687" s="45">
        <v>0</v>
      </c>
      <c r="L687" s="48">
        <v>0</v>
      </c>
      <c r="M687" s="48">
        <v>0</v>
      </c>
      <c r="N687" s="48">
        <v>0</v>
      </c>
      <c r="O687" s="48">
        <v>1</v>
      </c>
      <c r="P687" s="50">
        <v>22.17</v>
      </c>
      <c r="Q687" s="48">
        <v>0</v>
      </c>
      <c r="R687" s="53" t="e">
        <v>#DIV/0!</v>
      </c>
      <c r="S687" s="48">
        <v>0</v>
      </c>
      <c r="T687" s="53" t="e">
        <v>#DIV/0!</v>
      </c>
      <c r="U687" s="54">
        <v>0</v>
      </c>
    </row>
    <row r="688" customHeight="1" spans="1:21">
      <c r="A688" s="51"/>
      <c r="B688" s="51"/>
      <c r="C688" s="47" t="s">
        <v>75</v>
      </c>
      <c r="D688" s="48">
        <v>133.3</v>
      </c>
      <c r="E688" s="48">
        <v>3945</v>
      </c>
      <c r="F688" s="48">
        <v>220</v>
      </c>
      <c r="G688" s="49">
        <v>0.055766793409379</v>
      </c>
      <c r="H688" s="50">
        <v>0.605909090909091</v>
      </c>
      <c r="I688" s="50">
        <v>33.7896070975919</v>
      </c>
      <c r="J688" s="48">
        <v>1</v>
      </c>
      <c r="K688" s="45">
        <v>0</v>
      </c>
      <c r="L688" s="48">
        <v>0</v>
      </c>
      <c r="M688" s="48">
        <v>0</v>
      </c>
      <c r="N688" s="48">
        <v>0</v>
      </c>
      <c r="O688" s="48">
        <v>1</v>
      </c>
      <c r="P688" s="50">
        <v>133.3</v>
      </c>
      <c r="Q688" s="48">
        <v>1</v>
      </c>
      <c r="R688" s="53">
        <v>133.3</v>
      </c>
      <c r="S688" s="48">
        <v>1</v>
      </c>
      <c r="T688" s="53">
        <v>133.3</v>
      </c>
      <c r="U688" s="54">
        <v>0.00454545454545455</v>
      </c>
    </row>
    <row r="689" customHeight="1" spans="1:21">
      <c r="A689" s="51"/>
      <c r="B689" s="51"/>
      <c r="C689" s="47" t="s">
        <v>92</v>
      </c>
      <c r="D689" s="48">
        <v>49.99</v>
      </c>
      <c r="E689" s="48">
        <v>1211</v>
      </c>
      <c r="F689" s="48">
        <v>76</v>
      </c>
      <c r="G689" s="49">
        <v>0.0627580511973576</v>
      </c>
      <c r="H689" s="50">
        <v>0.657763157894737</v>
      </c>
      <c r="I689" s="50">
        <v>41.2799339388935</v>
      </c>
      <c r="J689" s="48">
        <v>2</v>
      </c>
      <c r="K689" s="45">
        <v>0</v>
      </c>
      <c r="L689" s="48">
        <v>0</v>
      </c>
      <c r="M689" s="48">
        <v>1</v>
      </c>
      <c r="N689" s="48">
        <v>0</v>
      </c>
      <c r="O689" s="48">
        <v>3</v>
      </c>
      <c r="P689" s="50">
        <v>16.6633333333333</v>
      </c>
      <c r="Q689" s="48">
        <v>0</v>
      </c>
      <c r="R689" s="53" t="e">
        <v>#DIV/0!</v>
      </c>
      <c r="S689" s="48">
        <v>0</v>
      </c>
      <c r="T689" s="53" t="e">
        <v>#DIV/0!</v>
      </c>
      <c r="U689" s="54">
        <v>0</v>
      </c>
    </row>
    <row r="690" customHeight="1" spans="1:21">
      <c r="A690" s="51"/>
      <c r="B690" s="51"/>
      <c r="C690" s="47" t="s">
        <v>133</v>
      </c>
      <c r="D690" s="48">
        <v>26.62</v>
      </c>
      <c r="E690" s="48">
        <v>650</v>
      </c>
      <c r="F690" s="48">
        <v>34</v>
      </c>
      <c r="G690" s="49">
        <v>0.0523076923076923</v>
      </c>
      <c r="H690" s="50">
        <v>0.782941176470588</v>
      </c>
      <c r="I690" s="50">
        <v>40.9538461538462</v>
      </c>
      <c r="J690" s="48">
        <v>0</v>
      </c>
      <c r="K690" s="45">
        <v>0</v>
      </c>
      <c r="L690" s="48">
        <v>0</v>
      </c>
      <c r="M690" s="48">
        <v>0</v>
      </c>
      <c r="N690" s="48">
        <v>0</v>
      </c>
      <c r="O690" s="48">
        <v>0</v>
      </c>
      <c r="P690" s="50" t="e">
        <v>#DIV/0!</v>
      </c>
      <c r="Q690" s="48">
        <v>0</v>
      </c>
      <c r="R690" s="53" t="e">
        <v>#DIV/0!</v>
      </c>
      <c r="S690" s="48">
        <v>0</v>
      </c>
      <c r="T690" s="53" t="e">
        <v>#DIV/0!</v>
      </c>
      <c r="U690" s="54">
        <v>0</v>
      </c>
    </row>
    <row r="691" customHeight="1" spans="1:21">
      <c r="A691" s="51"/>
      <c r="B691" s="47" t="s">
        <v>80</v>
      </c>
      <c r="C691" s="51"/>
      <c r="D691" s="48">
        <v>1005.49</v>
      </c>
      <c r="E691" s="48">
        <v>49954</v>
      </c>
      <c r="F691" s="48">
        <v>3666</v>
      </c>
      <c r="G691" s="49">
        <v>0.073387516515194</v>
      </c>
      <c r="H691" s="50">
        <v>0.274274413529733</v>
      </c>
      <c r="I691" s="50">
        <v>20.1283180526084</v>
      </c>
      <c r="J691" s="48">
        <v>17</v>
      </c>
      <c r="K691" s="45">
        <v>7</v>
      </c>
      <c r="L691" s="48">
        <v>3</v>
      </c>
      <c r="M691" s="48">
        <v>12</v>
      </c>
      <c r="N691" s="48">
        <v>1</v>
      </c>
      <c r="O691" s="48">
        <v>40</v>
      </c>
      <c r="P691" s="50">
        <v>25.13725</v>
      </c>
      <c r="Q691" s="48">
        <v>43</v>
      </c>
      <c r="R691" s="53">
        <v>23.383488372093</v>
      </c>
      <c r="S691" s="48">
        <v>15</v>
      </c>
      <c r="T691" s="53">
        <v>67.0326666666667</v>
      </c>
      <c r="U691" s="54">
        <v>0.0117294053464266</v>
      </c>
    </row>
    <row r="692" customHeight="1" spans="1:21">
      <c r="A692" s="47" t="s">
        <v>144</v>
      </c>
      <c r="B692" s="51"/>
      <c r="C692" s="51"/>
      <c r="D692" s="48">
        <v>1005.49</v>
      </c>
      <c r="E692" s="48">
        <v>49954</v>
      </c>
      <c r="F692" s="48">
        <v>3666</v>
      </c>
      <c r="G692" s="49">
        <v>0.073387516515194</v>
      </c>
      <c r="H692" s="50">
        <v>0.274274413529733</v>
      </c>
      <c r="I692" s="50">
        <v>20.1283180526084</v>
      </c>
      <c r="J692" s="48">
        <v>17</v>
      </c>
      <c r="K692" s="45">
        <v>7</v>
      </c>
      <c r="L692" s="48">
        <v>3</v>
      </c>
      <c r="M692" s="48">
        <v>12</v>
      </c>
      <c r="N692" s="48">
        <v>1</v>
      </c>
      <c r="O692" s="48">
        <v>40</v>
      </c>
      <c r="P692" s="50">
        <v>25.13725</v>
      </c>
      <c r="Q692" s="48">
        <v>43</v>
      </c>
      <c r="R692" s="53">
        <v>23.383488372093</v>
      </c>
      <c r="S692" s="48">
        <v>15</v>
      </c>
      <c r="T692" s="53">
        <v>67.0326666666667</v>
      </c>
      <c r="U692" s="54">
        <v>0.0117294053464266</v>
      </c>
    </row>
    <row r="693" customHeight="1" spans="1:21">
      <c r="A693" s="47" t="s">
        <v>24</v>
      </c>
      <c r="B693" s="47" t="s">
        <v>74</v>
      </c>
      <c r="C693" s="47" t="s">
        <v>85</v>
      </c>
      <c r="D693" s="48">
        <v>203</v>
      </c>
      <c r="E693" s="48">
        <v>3365</v>
      </c>
      <c r="F693" s="48">
        <v>192</v>
      </c>
      <c r="G693" s="49">
        <v>0.0570579494799406</v>
      </c>
      <c r="H693" s="50">
        <v>1.05729166666667</v>
      </c>
      <c r="I693" s="50">
        <v>60.3268945022288</v>
      </c>
      <c r="J693" s="48">
        <v>1</v>
      </c>
      <c r="K693" s="45">
        <v>0</v>
      </c>
      <c r="L693" s="48">
        <v>0</v>
      </c>
      <c r="M693" s="48">
        <v>3</v>
      </c>
      <c r="N693" s="48">
        <v>0</v>
      </c>
      <c r="O693" s="48">
        <v>4</v>
      </c>
      <c r="P693" s="50">
        <v>50.75</v>
      </c>
      <c r="Q693" s="48">
        <v>11</v>
      </c>
      <c r="R693" s="53">
        <v>18.4545454545455</v>
      </c>
      <c r="S693" s="48">
        <v>7</v>
      </c>
      <c r="T693" s="53">
        <v>29</v>
      </c>
      <c r="U693" s="54">
        <v>0.0572916666666667</v>
      </c>
    </row>
    <row r="694" customHeight="1" spans="1:21">
      <c r="A694" s="51"/>
      <c r="B694" s="51"/>
      <c r="C694" s="47" t="s">
        <v>86</v>
      </c>
      <c r="D694" s="48">
        <v>35.42</v>
      </c>
      <c r="E694" s="48">
        <v>1309</v>
      </c>
      <c r="F694" s="48">
        <v>109</v>
      </c>
      <c r="G694" s="49">
        <v>0.0832696715049656</v>
      </c>
      <c r="H694" s="50">
        <v>0.324954128440367</v>
      </c>
      <c r="I694" s="50">
        <v>27.0588235294118</v>
      </c>
      <c r="J694" s="48">
        <v>0</v>
      </c>
      <c r="K694" s="45">
        <v>0</v>
      </c>
      <c r="L694" s="48">
        <v>1</v>
      </c>
      <c r="M694" s="48">
        <v>1</v>
      </c>
      <c r="N694" s="48">
        <v>0</v>
      </c>
      <c r="O694" s="48">
        <v>2</v>
      </c>
      <c r="P694" s="50">
        <v>17.71</v>
      </c>
      <c r="Q694" s="48">
        <v>3</v>
      </c>
      <c r="R694" s="53">
        <v>11.8066666666667</v>
      </c>
      <c r="S694" s="48">
        <v>0</v>
      </c>
      <c r="T694" s="53" t="e">
        <v>#DIV/0!</v>
      </c>
      <c r="U694" s="54">
        <v>0.0275229357798165</v>
      </c>
    </row>
    <row r="695" customHeight="1" spans="1:21">
      <c r="A695" s="51"/>
      <c r="B695" s="51"/>
      <c r="C695" s="47" t="s">
        <v>87</v>
      </c>
      <c r="D695" s="48">
        <v>158.97</v>
      </c>
      <c r="E695" s="48">
        <v>5811</v>
      </c>
      <c r="F695" s="48">
        <v>403</v>
      </c>
      <c r="G695" s="49">
        <v>0.0693512304250559</v>
      </c>
      <c r="H695" s="50">
        <v>0.394466501240695</v>
      </c>
      <c r="I695" s="50">
        <v>27.356737222509</v>
      </c>
      <c r="J695" s="48">
        <v>1</v>
      </c>
      <c r="K695" s="45">
        <v>3</v>
      </c>
      <c r="L695" s="48">
        <v>1</v>
      </c>
      <c r="M695" s="48">
        <v>0</v>
      </c>
      <c r="N695" s="48">
        <v>0</v>
      </c>
      <c r="O695" s="48">
        <v>5</v>
      </c>
      <c r="P695" s="50">
        <v>31.794</v>
      </c>
      <c r="Q695" s="48">
        <v>1</v>
      </c>
      <c r="R695" s="53">
        <v>158.97</v>
      </c>
      <c r="S695" s="48">
        <v>0</v>
      </c>
      <c r="T695" s="53" t="e">
        <v>#DIV/0!</v>
      </c>
      <c r="U695" s="54">
        <v>0.00248138957816377</v>
      </c>
    </row>
    <row r="696" customHeight="1" spans="1:21">
      <c r="A696" s="51"/>
      <c r="B696" s="51"/>
      <c r="C696" s="47" t="s">
        <v>114</v>
      </c>
      <c r="D696" s="48">
        <v>2.43</v>
      </c>
      <c r="E696" s="48">
        <v>192</v>
      </c>
      <c r="F696" s="48">
        <v>10</v>
      </c>
      <c r="G696" s="49">
        <v>0.0520833333333333</v>
      </c>
      <c r="H696" s="50">
        <v>0.243</v>
      </c>
      <c r="I696" s="50">
        <v>12.65625</v>
      </c>
      <c r="J696" s="48">
        <v>0</v>
      </c>
      <c r="K696" s="45">
        <v>0</v>
      </c>
      <c r="L696" s="48">
        <v>0</v>
      </c>
      <c r="M696" s="48">
        <v>0</v>
      </c>
      <c r="N696" s="48">
        <v>0</v>
      </c>
      <c r="O696" s="48">
        <v>0</v>
      </c>
      <c r="P696" s="50" t="e">
        <v>#DIV/0!</v>
      </c>
      <c r="Q696" s="48">
        <v>0</v>
      </c>
      <c r="R696" s="53" t="e">
        <v>#DIV/0!</v>
      </c>
      <c r="S696" s="48">
        <v>0</v>
      </c>
      <c r="T696" s="53" t="e">
        <v>#DIV/0!</v>
      </c>
      <c r="U696" s="54">
        <v>0</v>
      </c>
    </row>
    <row r="697" customHeight="1" spans="1:21">
      <c r="A697" s="51"/>
      <c r="B697" s="51"/>
      <c r="C697" s="47" t="s">
        <v>88</v>
      </c>
      <c r="D697" s="48">
        <v>48.83</v>
      </c>
      <c r="E697" s="48">
        <v>964</v>
      </c>
      <c r="F697" s="48">
        <v>84</v>
      </c>
      <c r="G697" s="49">
        <v>0.0871369294605809</v>
      </c>
      <c r="H697" s="50">
        <v>0.581309523809524</v>
      </c>
      <c r="I697" s="50">
        <v>50.6535269709544</v>
      </c>
      <c r="J697" s="48">
        <v>0</v>
      </c>
      <c r="K697" s="45">
        <v>0</v>
      </c>
      <c r="L697" s="48">
        <v>0</v>
      </c>
      <c r="M697" s="48">
        <v>0</v>
      </c>
      <c r="N697" s="48">
        <v>0</v>
      </c>
      <c r="O697" s="48">
        <v>0</v>
      </c>
      <c r="P697" s="50" t="e">
        <v>#DIV/0!</v>
      </c>
      <c r="Q697" s="48">
        <v>0</v>
      </c>
      <c r="R697" s="53" t="e">
        <v>#DIV/0!</v>
      </c>
      <c r="S697" s="48">
        <v>0</v>
      </c>
      <c r="T697" s="53" t="e">
        <v>#DIV/0!</v>
      </c>
      <c r="U697" s="54">
        <v>0</v>
      </c>
    </row>
    <row r="698" customHeight="1" spans="1:21">
      <c r="A698" s="51"/>
      <c r="B698" s="51"/>
      <c r="C698" s="47" t="s">
        <v>82</v>
      </c>
      <c r="D698" s="48">
        <v>10.9</v>
      </c>
      <c r="E698" s="48">
        <v>358</v>
      </c>
      <c r="F698" s="48">
        <v>21</v>
      </c>
      <c r="G698" s="49">
        <v>0.058659217877095</v>
      </c>
      <c r="H698" s="50">
        <v>0.519047619047619</v>
      </c>
      <c r="I698" s="50">
        <v>30.4469273743017</v>
      </c>
      <c r="J698" s="48">
        <v>0</v>
      </c>
      <c r="K698" s="45">
        <v>0</v>
      </c>
      <c r="L698" s="48">
        <v>0</v>
      </c>
      <c r="M698" s="48">
        <v>2</v>
      </c>
      <c r="N698" s="48">
        <v>0</v>
      </c>
      <c r="O698" s="48">
        <v>2</v>
      </c>
      <c r="P698" s="50">
        <v>5.45</v>
      </c>
      <c r="Q698" s="48">
        <v>0</v>
      </c>
      <c r="R698" s="53" t="e">
        <v>#DIV/0!</v>
      </c>
      <c r="S698" s="48">
        <v>0</v>
      </c>
      <c r="T698" s="53" t="e">
        <v>#DIV/0!</v>
      </c>
      <c r="U698" s="54">
        <v>0</v>
      </c>
    </row>
    <row r="699" customHeight="1" spans="1:21">
      <c r="A699" s="51"/>
      <c r="B699" s="51"/>
      <c r="C699" s="47" t="s">
        <v>131</v>
      </c>
      <c r="D699" s="48">
        <v>22.96</v>
      </c>
      <c r="E699" s="48">
        <v>914</v>
      </c>
      <c r="F699" s="48">
        <v>37</v>
      </c>
      <c r="G699" s="49">
        <v>0.0404814004376368</v>
      </c>
      <c r="H699" s="50">
        <v>0.620540540540541</v>
      </c>
      <c r="I699" s="50">
        <v>25.1203501094092</v>
      </c>
      <c r="J699" s="48">
        <v>2</v>
      </c>
      <c r="K699" s="45">
        <v>0</v>
      </c>
      <c r="L699" s="48">
        <v>0</v>
      </c>
      <c r="M699" s="48">
        <v>0</v>
      </c>
      <c r="N699" s="48">
        <v>0</v>
      </c>
      <c r="O699" s="48">
        <v>2</v>
      </c>
      <c r="P699" s="50">
        <v>11.48</v>
      </c>
      <c r="Q699" s="48">
        <v>0</v>
      </c>
      <c r="R699" s="53" t="e">
        <v>#DIV/0!</v>
      </c>
      <c r="S699" s="48">
        <v>0</v>
      </c>
      <c r="T699" s="53" t="e">
        <v>#DIV/0!</v>
      </c>
      <c r="U699" s="54">
        <v>0</v>
      </c>
    </row>
    <row r="700" customHeight="1" spans="1:21">
      <c r="A700" s="51"/>
      <c r="B700" s="51"/>
      <c r="C700" s="47" t="s">
        <v>132</v>
      </c>
      <c r="D700" s="48">
        <v>31.71</v>
      </c>
      <c r="E700" s="48">
        <v>1016</v>
      </c>
      <c r="F700" s="48">
        <v>65</v>
      </c>
      <c r="G700" s="49">
        <v>0.0639763779527559</v>
      </c>
      <c r="H700" s="50">
        <v>0.487846153846154</v>
      </c>
      <c r="I700" s="50">
        <v>31.2106299212598</v>
      </c>
      <c r="J700" s="48">
        <v>0</v>
      </c>
      <c r="K700" s="45">
        <v>0</v>
      </c>
      <c r="L700" s="48">
        <v>0</v>
      </c>
      <c r="M700" s="48">
        <v>0</v>
      </c>
      <c r="N700" s="48">
        <v>0</v>
      </c>
      <c r="O700" s="48">
        <v>0</v>
      </c>
      <c r="P700" s="50" t="e">
        <v>#DIV/0!</v>
      </c>
      <c r="Q700" s="48">
        <v>1</v>
      </c>
      <c r="R700" s="53">
        <v>31.71</v>
      </c>
      <c r="S700" s="48">
        <v>0</v>
      </c>
      <c r="T700" s="53" t="e">
        <v>#DIV/0!</v>
      </c>
      <c r="U700" s="54">
        <v>0.0153846153846154</v>
      </c>
    </row>
    <row r="701" customHeight="1" spans="1:21">
      <c r="A701" s="51"/>
      <c r="B701" s="51"/>
      <c r="C701" s="47" t="s">
        <v>89</v>
      </c>
      <c r="D701" s="48">
        <v>21.11</v>
      </c>
      <c r="E701" s="48">
        <v>1301</v>
      </c>
      <c r="F701" s="48">
        <v>58</v>
      </c>
      <c r="G701" s="49">
        <v>0.0445810914681015</v>
      </c>
      <c r="H701" s="50">
        <v>0.363965517241379</v>
      </c>
      <c r="I701" s="50">
        <v>16.2259800153728</v>
      </c>
      <c r="J701" s="48">
        <v>0</v>
      </c>
      <c r="K701" s="45">
        <v>1</v>
      </c>
      <c r="L701" s="48">
        <v>0</v>
      </c>
      <c r="M701" s="48">
        <v>0</v>
      </c>
      <c r="N701" s="48">
        <v>0</v>
      </c>
      <c r="O701" s="48">
        <v>1</v>
      </c>
      <c r="P701" s="50">
        <v>21.11</v>
      </c>
      <c r="Q701" s="48">
        <v>1</v>
      </c>
      <c r="R701" s="53">
        <v>21.11</v>
      </c>
      <c r="S701" s="48">
        <v>1</v>
      </c>
      <c r="T701" s="53">
        <v>21.11</v>
      </c>
      <c r="U701" s="54">
        <v>0.0172413793103448</v>
      </c>
    </row>
    <row r="702" customHeight="1" spans="1:21">
      <c r="A702" s="51"/>
      <c r="B702" s="51"/>
      <c r="C702" s="47" t="s">
        <v>115</v>
      </c>
      <c r="D702" s="48">
        <v>201.5</v>
      </c>
      <c r="E702" s="48">
        <v>26753</v>
      </c>
      <c r="F702" s="48">
        <v>2063</v>
      </c>
      <c r="G702" s="49">
        <v>0.0771128471573282</v>
      </c>
      <c r="H702" s="50">
        <v>0.0976732913233156</v>
      </c>
      <c r="I702" s="50">
        <v>7.53186558516802</v>
      </c>
      <c r="J702" s="48">
        <v>6</v>
      </c>
      <c r="K702" s="45">
        <v>1</v>
      </c>
      <c r="L702" s="48">
        <v>1</v>
      </c>
      <c r="M702" s="48">
        <v>2</v>
      </c>
      <c r="N702" s="48">
        <v>1</v>
      </c>
      <c r="O702" s="48">
        <v>11</v>
      </c>
      <c r="P702" s="50">
        <v>18.3181818181818</v>
      </c>
      <c r="Q702" s="48">
        <v>5</v>
      </c>
      <c r="R702" s="53">
        <v>40.3</v>
      </c>
      <c r="S702" s="48">
        <v>0</v>
      </c>
      <c r="T702" s="53" t="e">
        <v>#DIV/0!</v>
      </c>
      <c r="U702" s="54">
        <v>0.00242365487154629</v>
      </c>
    </row>
    <row r="703" customHeight="1" spans="1:21">
      <c r="A703" s="51"/>
      <c r="B703" s="51"/>
      <c r="C703" s="47" t="s">
        <v>90</v>
      </c>
      <c r="D703" s="48">
        <v>19</v>
      </c>
      <c r="E703" s="48">
        <v>796</v>
      </c>
      <c r="F703" s="48">
        <v>44</v>
      </c>
      <c r="G703" s="49">
        <v>0.0552763819095477</v>
      </c>
      <c r="H703" s="50">
        <v>0.431818181818182</v>
      </c>
      <c r="I703" s="50">
        <v>23.8693467336683</v>
      </c>
      <c r="J703" s="48">
        <v>1</v>
      </c>
      <c r="K703" s="45">
        <v>0</v>
      </c>
      <c r="L703" s="48">
        <v>0</v>
      </c>
      <c r="M703" s="48">
        <v>0</v>
      </c>
      <c r="N703" s="48">
        <v>0</v>
      </c>
      <c r="O703" s="48">
        <v>1</v>
      </c>
      <c r="P703" s="50">
        <v>19</v>
      </c>
      <c r="Q703" s="48">
        <v>0</v>
      </c>
      <c r="R703" s="53" t="e">
        <v>#DIV/0!</v>
      </c>
      <c r="S703" s="48">
        <v>0</v>
      </c>
      <c r="T703" s="53" t="e">
        <v>#DIV/0!</v>
      </c>
      <c r="U703" s="54">
        <v>0</v>
      </c>
    </row>
    <row r="704" customHeight="1" spans="1:21">
      <c r="A704" s="51"/>
      <c r="B704" s="51"/>
      <c r="C704" s="47" t="s">
        <v>91</v>
      </c>
      <c r="D704" s="48">
        <v>22.79</v>
      </c>
      <c r="E704" s="48">
        <v>620</v>
      </c>
      <c r="F704" s="48">
        <v>53</v>
      </c>
      <c r="G704" s="49">
        <v>0.0854838709677419</v>
      </c>
      <c r="H704" s="50">
        <v>0.43</v>
      </c>
      <c r="I704" s="50">
        <v>36.758064516129</v>
      </c>
      <c r="J704" s="48">
        <v>0</v>
      </c>
      <c r="K704" s="45">
        <v>0</v>
      </c>
      <c r="L704" s="48">
        <v>0</v>
      </c>
      <c r="M704" s="48">
        <v>0</v>
      </c>
      <c r="N704" s="48">
        <v>0</v>
      </c>
      <c r="O704" s="48">
        <v>0</v>
      </c>
      <c r="P704" s="50" t="e">
        <v>#DIV/0!</v>
      </c>
      <c r="Q704" s="48">
        <v>0</v>
      </c>
      <c r="R704" s="53" t="e">
        <v>#DIV/0!</v>
      </c>
      <c r="S704" s="48">
        <v>0</v>
      </c>
      <c r="T704" s="53" t="e">
        <v>#DIV/0!</v>
      </c>
      <c r="U704" s="54">
        <v>0</v>
      </c>
    </row>
    <row r="705" customHeight="1" spans="1:21">
      <c r="A705" s="51"/>
      <c r="B705" s="51"/>
      <c r="C705" s="47" t="s">
        <v>75</v>
      </c>
      <c r="D705" s="48">
        <v>124.57</v>
      </c>
      <c r="E705" s="48">
        <v>3365</v>
      </c>
      <c r="F705" s="48">
        <v>212</v>
      </c>
      <c r="G705" s="49">
        <v>0.063001485884101</v>
      </c>
      <c r="H705" s="50">
        <v>0.587594339622642</v>
      </c>
      <c r="I705" s="50">
        <v>37.0193164933135</v>
      </c>
      <c r="J705" s="48">
        <v>3</v>
      </c>
      <c r="K705" s="45">
        <v>0</v>
      </c>
      <c r="L705" s="48">
        <v>0</v>
      </c>
      <c r="M705" s="48">
        <v>1</v>
      </c>
      <c r="N705" s="48">
        <v>0</v>
      </c>
      <c r="O705" s="48">
        <v>4</v>
      </c>
      <c r="P705" s="50">
        <v>31.1425</v>
      </c>
      <c r="Q705" s="48">
        <v>6</v>
      </c>
      <c r="R705" s="53">
        <v>20.7616666666667</v>
      </c>
      <c r="S705" s="48">
        <v>1</v>
      </c>
      <c r="T705" s="53">
        <v>124.57</v>
      </c>
      <c r="U705" s="54">
        <v>0.0283018867924528</v>
      </c>
    </row>
    <row r="706" customHeight="1" spans="1:21">
      <c r="A706" s="51"/>
      <c r="B706" s="51"/>
      <c r="C706" s="47" t="s">
        <v>92</v>
      </c>
      <c r="D706" s="48">
        <v>55.68</v>
      </c>
      <c r="E706" s="48">
        <v>1389</v>
      </c>
      <c r="F706" s="48">
        <v>87</v>
      </c>
      <c r="G706" s="49">
        <v>0.0626349892008639</v>
      </c>
      <c r="H706" s="50">
        <v>0.64</v>
      </c>
      <c r="I706" s="50">
        <v>40.0863930885529</v>
      </c>
      <c r="J706" s="48">
        <v>1</v>
      </c>
      <c r="K706" s="45">
        <v>1</v>
      </c>
      <c r="L706" s="48">
        <v>0</v>
      </c>
      <c r="M706" s="48">
        <v>0</v>
      </c>
      <c r="N706" s="48">
        <v>0</v>
      </c>
      <c r="O706" s="48">
        <v>2</v>
      </c>
      <c r="P706" s="50">
        <v>27.84</v>
      </c>
      <c r="Q706" s="48">
        <v>2</v>
      </c>
      <c r="R706" s="53">
        <v>27.84</v>
      </c>
      <c r="S706" s="48">
        <v>1</v>
      </c>
      <c r="T706" s="53">
        <v>55.68</v>
      </c>
      <c r="U706" s="54">
        <v>0.0229885057471264</v>
      </c>
    </row>
    <row r="707" customHeight="1" spans="1:21">
      <c r="A707" s="51"/>
      <c r="B707" s="51"/>
      <c r="C707" s="47" t="s">
        <v>133</v>
      </c>
      <c r="D707" s="48">
        <v>49.36</v>
      </c>
      <c r="E707" s="48">
        <v>1504</v>
      </c>
      <c r="F707" s="48">
        <v>67</v>
      </c>
      <c r="G707" s="49">
        <v>0.0445478723404255</v>
      </c>
      <c r="H707" s="50">
        <v>0.736716417910448</v>
      </c>
      <c r="I707" s="50">
        <v>32.8191489361702</v>
      </c>
      <c r="J707" s="48">
        <v>1</v>
      </c>
      <c r="K707" s="45">
        <v>0</v>
      </c>
      <c r="L707" s="48">
        <v>0</v>
      </c>
      <c r="M707" s="48">
        <v>2</v>
      </c>
      <c r="N707" s="48">
        <v>0</v>
      </c>
      <c r="O707" s="48">
        <v>3</v>
      </c>
      <c r="P707" s="50">
        <v>16.4533333333333</v>
      </c>
      <c r="Q707" s="48">
        <v>1</v>
      </c>
      <c r="R707" s="53">
        <v>49.36</v>
      </c>
      <c r="S707" s="48">
        <v>0</v>
      </c>
      <c r="T707" s="53" t="e">
        <v>#DIV/0!</v>
      </c>
      <c r="U707" s="54">
        <v>0.0149253731343284</v>
      </c>
    </row>
    <row r="708" customHeight="1" spans="1:21">
      <c r="A708" s="51"/>
      <c r="B708" s="47" t="s">
        <v>80</v>
      </c>
      <c r="C708" s="51"/>
      <c r="D708" s="48">
        <v>1008.23</v>
      </c>
      <c r="E708" s="48">
        <v>49657</v>
      </c>
      <c r="F708" s="48">
        <v>3505</v>
      </c>
      <c r="G708" s="49">
        <v>0.070584207664579</v>
      </c>
      <c r="H708" s="50">
        <v>0.287654778887304</v>
      </c>
      <c r="I708" s="50">
        <v>20.30388464869</v>
      </c>
      <c r="J708" s="48">
        <v>16</v>
      </c>
      <c r="K708" s="45">
        <v>6</v>
      </c>
      <c r="L708" s="48">
        <v>3</v>
      </c>
      <c r="M708" s="48">
        <v>11</v>
      </c>
      <c r="N708" s="48">
        <v>1</v>
      </c>
      <c r="O708" s="48">
        <v>37</v>
      </c>
      <c r="P708" s="50">
        <v>27.2494594594595</v>
      </c>
      <c r="Q708" s="48">
        <v>31</v>
      </c>
      <c r="R708" s="53">
        <v>32.5235483870968</v>
      </c>
      <c r="S708" s="48">
        <v>10</v>
      </c>
      <c r="T708" s="53">
        <v>100.823</v>
      </c>
      <c r="U708" s="54">
        <v>0.00884450784593438</v>
      </c>
    </row>
    <row r="709" customHeight="1" spans="1:21">
      <c r="A709" s="47" t="s">
        <v>145</v>
      </c>
      <c r="B709" s="51"/>
      <c r="C709" s="51"/>
      <c r="D709" s="48">
        <v>1008.23</v>
      </c>
      <c r="E709" s="48">
        <v>49657</v>
      </c>
      <c r="F709" s="48">
        <v>3505</v>
      </c>
      <c r="G709" s="49">
        <v>0.070584207664579</v>
      </c>
      <c r="H709" s="50">
        <v>0.287654778887304</v>
      </c>
      <c r="I709" s="50">
        <v>20.30388464869</v>
      </c>
      <c r="J709" s="48">
        <v>16</v>
      </c>
      <c r="K709" s="45">
        <v>6</v>
      </c>
      <c r="L709" s="48">
        <v>3</v>
      </c>
      <c r="M709" s="48">
        <v>11</v>
      </c>
      <c r="N709" s="48">
        <v>1</v>
      </c>
      <c r="O709" s="48">
        <v>37</v>
      </c>
      <c r="P709" s="50">
        <v>27.2494594594595</v>
      </c>
      <c r="Q709" s="48">
        <v>31</v>
      </c>
      <c r="R709" s="53">
        <v>32.5235483870968</v>
      </c>
      <c r="S709" s="48">
        <v>10</v>
      </c>
      <c r="T709" s="53">
        <v>100.823</v>
      </c>
      <c r="U709" s="54">
        <v>0.00884450784593438</v>
      </c>
    </row>
    <row r="710" customHeight="1" spans="1:21">
      <c r="A710" s="47" t="s">
        <v>23</v>
      </c>
      <c r="B710" s="47" t="s">
        <v>74</v>
      </c>
      <c r="C710" s="47" t="s">
        <v>85</v>
      </c>
      <c r="D710" s="48">
        <v>215.51</v>
      </c>
      <c r="E710" s="48">
        <v>2662</v>
      </c>
      <c r="F710" s="48">
        <v>170</v>
      </c>
      <c r="G710" s="49">
        <v>0.0638617580766341</v>
      </c>
      <c r="H710" s="50">
        <v>1.26770588235294</v>
      </c>
      <c r="I710" s="50">
        <v>80.9579263711495</v>
      </c>
      <c r="J710" s="48">
        <v>1</v>
      </c>
      <c r="K710" s="45">
        <v>2</v>
      </c>
      <c r="L710" s="48">
        <v>1</v>
      </c>
      <c r="M710" s="48">
        <v>0</v>
      </c>
      <c r="N710" s="48">
        <v>0</v>
      </c>
      <c r="O710" s="48">
        <v>4</v>
      </c>
      <c r="P710" s="50">
        <v>53.8775</v>
      </c>
      <c r="Q710" s="48">
        <v>2</v>
      </c>
      <c r="R710" s="53">
        <v>107.755</v>
      </c>
      <c r="S710" s="48">
        <v>0</v>
      </c>
      <c r="T710" s="53" t="e">
        <v>#DIV/0!</v>
      </c>
      <c r="U710" s="54">
        <v>0.0117647058823529</v>
      </c>
    </row>
    <row r="711" customHeight="1" spans="1:21">
      <c r="A711" s="51"/>
      <c r="B711" s="51"/>
      <c r="C711" s="47" t="s">
        <v>86</v>
      </c>
      <c r="D711" s="48">
        <v>14.3</v>
      </c>
      <c r="E711" s="48">
        <v>522</v>
      </c>
      <c r="F711" s="48">
        <v>45</v>
      </c>
      <c r="G711" s="49">
        <v>0.0862068965517241</v>
      </c>
      <c r="H711" s="50">
        <v>0.317777777777778</v>
      </c>
      <c r="I711" s="50">
        <v>27.3946360153257</v>
      </c>
      <c r="J711" s="48">
        <v>0</v>
      </c>
      <c r="K711" s="45">
        <v>1</v>
      </c>
      <c r="L711" s="48">
        <v>0</v>
      </c>
      <c r="M711" s="48">
        <v>1</v>
      </c>
      <c r="N711" s="48">
        <v>0</v>
      </c>
      <c r="O711" s="48">
        <v>2</v>
      </c>
      <c r="P711" s="50">
        <v>7.15</v>
      </c>
      <c r="Q711" s="48">
        <v>1</v>
      </c>
      <c r="R711" s="53">
        <v>14.3</v>
      </c>
      <c r="S711" s="48">
        <v>1</v>
      </c>
      <c r="T711" s="53">
        <v>14.3</v>
      </c>
      <c r="U711" s="54">
        <v>0.0222222222222222</v>
      </c>
    </row>
    <row r="712" customHeight="1" spans="1:21">
      <c r="A712" s="51"/>
      <c r="B712" s="51"/>
      <c r="C712" s="47" t="s">
        <v>87</v>
      </c>
      <c r="D712" s="48">
        <v>179.12</v>
      </c>
      <c r="E712" s="48">
        <v>5992</v>
      </c>
      <c r="F712" s="48">
        <v>425</v>
      </c>
      <c r="G712" s="49">
        <v>0.0709279038718291</v>
      </c>
      <c r="H712" s="50">
        <v>0.421458823529412</v>
      </c>
      <c r="I712" s="50">
        <v>29.8931909212283</v>
      </c>
      <c r="J712" s="48">
        <v>2</v>
      </c>
      <c r="K712" s="45">
        <v>1</v>
      </c>
      <c r="L712" s="48">
        <v>0</v>
      </c>
      <c r="M712" s="48">
        <v>3</v>
      </c>
      <c r="N712" s="48">
        <v>0</v>
      </c>
      <c r="O712" s="48">
        <v>6</v>
      </c>
      <c r="P712" s="50">
        <v>29.8533333333333</v>
      </c>
      <c r="Q712" s="48">
        <v>8</v>
      </c>
      <c r="R712" s="53">
        <v>22.39</v>
      </c>
      <c r="S712" s="48">
        <v>6</v>
      </c>
      <c r="T712" s="53">
        <v>29.8533333333333</v>
      </c>
      <c r="U712" s="54">
        <v>0.0188235294117647</v>
      </c>
    </row>
    <row r="713" customHeight="1" spans="1:21">
      <c r="A713" s="51"/>
      <c r="B713" s="51"/>
      <c r="C713" s="47" t="s">
        <v>114</v>
      </c>
      <c r="D713" s="48">
        <v>0.28</v>
      </c>
      <c r="E713" s="48">
        <v>48</v>
      </c>
      <c r="F713" s="48">
        <v>1</v>
      </c>
      <c r="G713" s="49">
        <v>0.0208333333333333</v>
      </c>
      <c r="H713" s="50">
        <v>0.28</v>
      </c>
      <c r="I713" s="50">
        <v>5.83333333333333</v>
      </c>
      <c r="J713" s="48">
        <v>0</v>
      </c>
      <c r="K713" s="45">
        <v>0</v>
      </c>
      <c r="L713" s="48">
        <v>0</v>
      </c>
      <c r="M713" s="48">
        <v>0</v>
      </c>
      <c r="N713" s="48">
        <v>0</v>
      </c>
      <c r="O713" s="48">
        <v>0</v>
      </c>
      <c r="P713" s="50" t="e">
        <v>#DIV/0!</v>
      </c>
      <c r="Q713" s="48">
        <v>0</v>
      </c>
      <c r="R713" s="53" t="e">
        <v>#DIV/0!</v>
      </c>
      <c r="S713" s="48">
        <v>0</v>
      </c>
      <c r="T713" s="53" t="e">
        <v>#DIV/0!</v>
      </c>
      <c r="U713" s="54">
        <v>0</v>
      </c>
    </row>
    <row r="714" customHeight="1" spans="1:21">
      <c r="A714" s="51"/>
      <c r="B714" s="51"/>
      <c r="C714" s="47" t="s">
        <v>88</v>
      </c>
      <c r="D714" s="48">
        <v>42.03</v>
      </c>
      <c r="E714" s="48">
        <v>928</v>
      </c>
      <c r="F714" s="48">
        <v>82</v>
      </c>
      <c r="G714" s="49">
        <v>0.0883620689655172</v>
      </c>
      <c r="H714" s="50">
        <v>0.512560975609756</v>
      </c>
      <c r="I714" s="50">
        <v>45.2909482758621</v>
      </c>
      <c r="J714" s="48">
        <v>1</v>
      </c>
      <c r="K714" s="45">
        <v>1</v>
      </c>
      <c r="L714" s="48">
        <v>2</v>
      </c>
      <c r="M714" s="48">
        <v>3</v>
      </c>
      <c r="N714" s="48">
        <v>0</v>
      </c>
      <c r="O714" s="48">
        <v>7</v>
      </c>
      <c r="P714" s="50">
        <v>6.00428571428572</v>
      </c>
      <c r="Q714" s="48">
        <v>1</v>
      </c>
      <c r="R714" s="53">
        <v>42.03</v>
      </c>
      <c r="S714" s="48">
        <v>0</v>
      </c>
      <c r="T714" s="53" t="e">
        <v>#DIV/0!</v>
      </c>
      <c r="U714" s="54">
        <v>0.0121951219512195</v>
      </c>
    </row>
    <row r="715" customHeight="1" spans="1:21">
      <c r="A715" s="51"/>
      <c r="B715" s="51"/>
      <c r="C715" s="47" t="s">
        <v>82</v>
      </c>
      <c r="D715" s="48">
        <v>2.12</v>
      </c>
      <c r="E715" s="48">
        <v>157</v>
      </c>
      <c r="F715" s="48">
        <v>5</v>
      </c>
      <c r="G715" s="49">
        <v>0.0318471337579618</v>
      </c>
      <c r="H715" s="50">
        <v>0.424</v>
      </c>
      <c r="I715" s="50">
        <v>13.5031847133758</v>
      </c>
      <c r="J715" s="48">
        <v>0</v>
      </c>
      <c r="K715" s="45">
        <v>0</v>
      </c>
      <c r="L715" s="48">
        <v>0</v>
      </c>
      <c r="M715" s="48">
        <v>0</v>
      </c>
      <c r="N715" s="48">
        <v>0</v>
      </c>
      <c r="O715" s="48">
        <v>0</v>
      </c>
      <c r="P715" s="50" t="e">
        <v>#DIV/0!</v>
      </c>
      <c r="Q715" s="48">
        <v>1</v>
      </c>
      <c r="R715" s="53">
        <v>2.12</v>
      </c>
      <c r="S715" s="48">
        <v>0</v>
      </c>
      <c r="T715" s="53" t="e">
        <v>#DIV/0!</v>
      </c>
      <c r="U715" s="54">
        <v>0.2</v>
      </c>
    </row>
    <row r="716" customHeight="1" spans="1:21">
      <c r="A716" s="51"/>
      <c r="B716" s="51"/>
      <c r="C716" s="47" t="s">
        <v>131</v>
      </c>
      <c r="D716" s="48">
        <v>16.29</v>
      </c>
      <c r="E716" s="48">
        <v>521</v>
      </c>
      <c r="F716" s="48">
        <v>26</v>
      </c>
      <c r="G716" s="49">
        <v>0.0499040307101727</v>
      </c>
      <c r="H716" s="50">
        <v>0.626538461538462</v>
      </c>
      <c r="I716" s="50">
        <v>31.2667946257198</v>
      </c>
      <c r="J716" s="48">
        <v>1</v>
      </c>
      <c r="K716" s="45">
        <v>0</v>
      </c>
      <c r="L716" s="48">
        <v>0</v>
      </c>
      <c r="M716" s="48">
        <v>1</v>
      </c>
      <c r="N716" s="48">
        <v>0</v>
      </c>
      <c r="O716" s="48">
        <v>2</v>
      </c>
      <c r="P716" s="50">
        <v>8.145</v>
      </c>
      <c r="Q716" s="48">
        <v>0</v>
      </c>
      <c r="R716" s="53" t="e">
        <v>#DIV/0!</v>
      </c>
      <c r="S716" s="48">
        <v>0</v>
      </c>
      <c r="T716" s="53" t="e">
        <v>#DIV/0!</v>
      </c>
      <c r="U716" s="54">
        <v>0</v>
      </c>
    </row>
    <row r="717" customHeight="1" spans="1:21">
      <c r="A717" s="51"/>
      <c r="B717" s="51"/>
      <c r="C717" s="47" t="s">
        <v>132</v>
      </c>
      <c r="D717" s="48">
        <v>31.42</v>
      </c>
      <c r="E717" s="48">
        <v>1075</v>
      </c>
      <c r="F717" s="48">
        <v>75</v>
      </c>
      <c r="G717" s="49">
        <v>0.0697674418604651</v>
      </c>
      <c r="H717" s="50">
        <v>0.418933333333333</v>
      </c>
      <c r="I717" s="50">
        <v>29.2279069767442</v>
      </c>
      <c r="J717" s="48">
        <v>0</v>
      </c>
      <c r="K717" s="45">
        <v>0</v>
      </c>
      <c r="L717" s="48">
        <v>2</v>
      </c>
      <c r="M717" s="48">
        <v>1</v>
      </c>
      <c r="N717" s="48">
        <v>0</v>
      </c>
      <c r="O717" s="48">
        <v>3</v>
      </c>
      <c r="P717" s="50">
        <v>10.4733333333333</v>
      </c>
      <c r="Q717" s="48">
        <v>0</v>
      </c>
      <c r="R717" s="53" t="e">
        <v>#DIV/0!</v>
      </c>
      <c r="S717" s="48">
        <v>0</v>
      </c>
      <c r="T717" s="53" t="e">
        <v>#DIV/0!</v>
      </c>
      <c r="U717" s="54">
        <v>0</v>
      </c>
    </row>
    <row r="718" customHeight="1" spans="1:21">
      <c r="A718" s="51"/>
      <c r="B718" s="51"/>
      <c r="C718" s="47" t="s">
        <v>89</v>
      </c>
      <c r="D718" s="48">
        <v>15.97</v>
      </c>
      <c r="E718" s="48">
        <v>686</v>
      </c>
      <c r="F718" s="48">
        <v>47</v>
      </c>
      <c r="G718" s="49">
        <v>0.0685131195335277</v>
      </c>
      <c r="H718" s="50">
        <v>0.339787234042553</v>
      </c>
      <c r="I718" s="50">
        <v>23.2798833819242</v>
      </c>
      <c r="J718" s="48">
        <v>0</v>
      </c>
      <c r="K718" s="45">
        <v>0</v>
      </c>
      <c r="L718" s="48">
        <v>0</v>
      </c>
      <c r="M718" s="48">
        <v>1</v>
      </c>
      <c r="N718" s="48">
        <v>1</v>
      </c>
      <c r="O718" s="48">
        <v>2</v>
      </c>
      <c r="P718" s="50">
        <v>7.985</v>
      </c>
      <c r="Q718" s="48">
        <v>0</v>
      </c>
      <c r="R718" s="53" t="e">
        <v>#DIV/0!</v>
      </c>
      <c r="S718" s="48">
        <v>0</v>
      </c>
      <c r="T718" s="53" t="e">
        <v>#DIV/0!</v>
      </c>
      <c r="U718" s="54">
        <v>0</v>
      </c>
    </row>
    <row r="719" customHeight="1" spans="1:21">
      <c r="A719" s="51"/>
      <c r="B719" s="51"/>
      <c r="C719" s="47" t="s">
        <v>115</v>
      </c>
      <c r="D719" s="48">
        <v>200.8</v>
      </c>
      <c r="E719" s="48">
        <v>26709</v>
      </c>
      <c r="F719" s="48">
        <v>2308</v>
      </c>
      <c r="G719" s="49">
        <v>0.0864128196488075</v>
      </c>
      <c r="H719" s="50">
        <v>0.087001733102253</v>
      </c>
      <c r="I719" s="50">
        <v>7.51806507169868</v>
      </c>
      <c r="J719" s="48">
        <v>5</v>
      </c>
      <c r="K719" s="45">
        <v>6</v>
      </c>
      <c r="L719" s="48">
        <v>0</v>
      </c>
      <c r="M719" s="48">
        <v>2</v>
      </c>
      <c r="N719" s="48">
        <v>0</v>
      </c>
      <c r="O719" s="48">
        <v>13</v>
      </c>
      <c r="P719" s="50">
        <v>15.4461538461538</v>
      </c>
      <c r="Q719" s="48">
        <v>4</v>
      </c>
      <c r="R719" s="53">
        <v>50.2</v>
      </c>
      <c r="S719" s="48">
        <v>0</v>
      </c>
      <c r="T719" s="53" t="e">
        <v>#DIV/0!</v>
      </c>
      <c r="U719" s="54">
        <v>0.00173310225303293</v>
      </c>
    </row>
    <row r="720" customHeight="1" spans="1:21">
      <c r="A720" s="51"/>
      <c r="B720" s="51"/>
      <c r="C720" s="47" t="s">
        <v>90</v>
      </c>
      <c r="D720" s="48">
        <v>12.56</v>
      </c>
      <c r="E720" s="48">
        <v>359</v>
      </c>
      <c r="F720" s="48">
        <v>32</v>
      </c>
      <c r="G720" s="49">
        <v>0.0891364902506964</v>
      </c>
      <c r="H720" s="50">
        <v>0.3925</v>
      </c>
      <c r="I720" s="50">
        <v>34.9860724233983</v>
      </c>
      <c r="J720" s="48">
        <v>0</v>
      </c>
      <c r="K720" s="45">
        <v>0</v>
      </c>
      <c r="L720" s="48">
        <v>0</v>
      </c>
      <c r="M720" s="48">
        <v>0</v>
      </c>
      <c r="N720" s="48">
        <v>0</v>
      </c>
      <c r="O720" s="48">
        <v>0</v>
      </c>
      <c r="P720" s="50" t="e">
        <v>#DIV/0!</v>
      </c>
      <c r="Q720" s="48">
        <v>0</v>
      </c>
      <c r="R720" s="53" t="e">
        <v>#DIV/0!</v>
      </c>
      <c r="S720" s="48">
        <v>0</v>
      </c>
      <c r="T720" s="53" t="e">
        <v>#DIV/0!</v>
      </c>
      <c r="U720" s="54">
        <v>0</v>
      </c>
    </row>
    <row r="721" customHeight="1" spans="1:21">
      <c r="A721" s="51"/>
      <c r="B721" s="51"/>
      <c r="C721" s="47" t="s">
        <v>91</v>
      </c>
      <c r="D721" s="48">
        <v>16.92</v>
      </c>
      <c r="E721" s="48">
        <v>345</v>
      </c>
      <c r="F721" s="48">
        <v>37</v>
      </c>
      <c r="G721" s="49">
        <v>0.107246376811594</v>
      </c>
      <c r="H721" s="50">
        <v>0.457297297297297</v>
      </c>
      <c r="I721" s="50">
        <v>49.0434782608696</v>
      </c>
      <c r="J721" s="48">
        <v>1</v>
      </c>
      <c r="K721" s="45">
        <v>0</v>
      </c>
      <c r="L721" s="48">
        <v>0</v>
      </c>
      <c r="M721" s="48">
        <v>0</v>
      </c>
      <c r="N721" s="48">
        <v>0</v>
      </c>
      <c r="O721" s="48">
        <v>1</v>
      </c>
      <c r="P721" s="50">
        <v>16.92</v>
      </c>
      <c r="Q721" s="48">
        <v>1</v>
      </c>
      <c r="R721" s="53">
        <v>16.92</v>
      </c>
      <c r="S721" s="48">
        <v>0</v>
      </c>
      <c r="T721" s="53" t="e">
        <v>#DIV/0!</v>
      </c>
      <c r="U721" s="54">
        <v>0.027027027027027</v>
      </c>
    </row>
    <row r="722" customHeight="1" spans="1:21">
      <c r="A722" s="51"/>
      <c r="B722" s="51"/>
      <c r="C722" s="47" t="s">
        <v>75</v>
      </c>
      <c r="D722" s="48">
        <v>137.98</v>
      </c>
      <c r="E722" s="48">
        <v>2838</v>
      </c>
      <c r="F722" s="48">
        <v>221</v>
      </c>
      <c r="G722" s="49">
        <v>0.0778717406624383</v>
      </c>
      <c r="H722" s="50">
        <v>0.624343891402715</v>
      </c>
      <c r="I722" s="50">
        <v>48.6187455954898</v>
      </c>
      <c r="J722" s="48">
        <v>2</v>
      </c>
      <c r="K722" s="45">
        <v>0</v>
      </c>
      <c r="L722" s="48">
        <v>0</v>
      </c>
      <c r="M722" s="48">
        <v>1</v>
      </c>
      <c r="N722" s="48">
        <v>0</v>
      </c>
      <c r="O722" s="48">
        <v>3</v>
      </c>
      <c r="P722" s="50">
        <v>45.9933333333333</v>
      </c>
      <c r="Q722" s="48">
        <v>1</v>
      </c>
      <c r="R722" s="53">
        <v>137.98</v>
      </c>
      <c r="S722" s="48">
        <v>1</v>
      </c>
      <c r="T722" s="53">
        <v>137.98</v>
      </c>
      <c r="U722" s="54">
        <v>0.00452488687782806</v>
      </c>
    </row>
    <row r="723" customHeight="1" spans="1:21">
      <c r="A723" s="51"/>
      <c r="B723" s="51"/>
      <c r="C723" s="47" t="s">
        <v>92</v>
      </c>
      <c r="D723" s="48">
        <v>61.82</v>
      </c>
      <c r="E723" s="48">
        <v>1306</v>
      </c>
      <c r="F723" s="48">
        <v>93</v>
      </c>
      <c r="G723" s="49">
        <v>0.0712098009188361</v>
      </c>
      <c r="H723" s="50">
        <v>0.664731182795699</v>
      </c>
      <c r="I723" s="50">
        <v>47.3353751914242</v>
      </c>
      <c r="J723" s="48">
        <v>2</v>
      </c>
      <c r="K723" s="45">
        <v>1</v>
      </c>
      <c r="L723" s="48">
        <v>0</v>
      </c>
      <c r="M723" s="48">
        <v>3</v>
      </c>
      <c r="N723" s="48">
        <v>0</v>
      </c>
      <c r="O723" s="48">
        <v>6</v>
      </c>
      <c r="P723" s="50">
        <v>10.3033333333333</v>
      </c>
      <c r="Q723" s="48">
        <v>2</v>
      </c>
      <c r="R723" s="53">
        <v>30.91</v>
      </c>
      <c r="S723" s="48">
        <v>1</v>
      </c>
      <c r="T723" s="53">
        <v>61.82</v>
      </c>
      <c r="U723" s="54">
        <v>0.021505376344086</v>
      </c>
    </row>
    <row r="724" customHeight="1" spans="1:21">
      <c r="A724" s="51"/>
      <c r="B724" s="51"/>
      <c r="C724" s="47" t="s">
        <v>133</v>
      </c>
      <c r="D724" s="48">
        <v>58.77</v>
      </c>
      <c r="E724" s="48">
        <v>1705</v>
      </c>
      <c r="F724" s="48">
        <v>82</v>
      </c>
      <c r="G724" s="49">
        <v>0.0480938416422287</v>
      </c>
      <c r="H724" s="50">
        <v>0.716707317073171</v>
      </c>
      <c r="I724" s="50">
        <v>34.4692082111437</v>
      </c>
      <c r="J724" s="48">
        <v>0</v>
      </c>
      <c r="K724" s="45">
        <v>0</v>
      </c>
      <c r="L724" s="48">
        <v>0</v>
      </c>
      <c r="M724" s="48">
        <v>1</v>
      </c>
      <c r="N724" s="48">
        <v>0</v>
      </c>
      <c r="O724" s="48">
        <v>1</v>
      </c>
      <c r="P724" s="50">
        <v>58.77</v>
      </c>
      <c r="Q724" s="48">
        <v>0</v>
      </c>
      <c r="R724" s="53" t="e">
        <v>#DIV/0!</v>
      </c>
      <c r="S724" s="48">
        <v>0</v>
      </c>
      <c r="T724" s="53" t="e">
        <v>#DIV/0!</v>
      </c>
      <c r="U724" s="54">
        <v>0</v>
      </c>
    </row>
    <row r="725" customHeight="1" spans="1:21">
      <c r="A725" s="51"/>
      <c r="B725" s="47" t="s">
        <v>80</v>
      </c>
      <c r="C725" s="51"/>
      <c r="D725" s="48">
        <v>1005.89</v>
      </c>
      <c r="E725" s="48">
        <v>45853</v>
      </c>
      <c r="F725" s="48">
        <v>3649</v>
      </c>
      <c r="G725" s="49">
        <v>0.0795803982291235</v>
      </c>
      <c r="H725" s="50">
        <v>0.275661825157577</v>
      </c>
      <c r="I725" s="50">
        <v>21.937277822607</v>
      </c>
      <c r="J725" s="48">
        <v>15</v>
      </c>
      <c r="K725" s="45">
        <v>12</v>
      </c>
      <c r="L725" s="48">
        <v>5</v>
      </c>
      <c r="M725" s="48">
        <v>17</v>
      </c>
      <c r="N725" s="48">
        <v>1</v>
      </c>
      <c r="O725" s="48">
        <v>50</v>
      </c>
      <c r="P725" s="50">
        <v>20.1178</v>
      </c>
      <c r="Q725" s="48">
        <v>21</v>
      </c>
      <c r="R725" s="53">
        <v>47.8995238095238</v>
      </c>
      <c r="S725" s="48">
        <v>9</v>
      </c>
      <c r="T725" s="53">
        <v>111.765555555556</v>
      </c>
      <c r="U725" s="54">
        <v>0.00575500137023842</v>
      </c>
    </row>
    <row r="726" customHeight="1" spans="1:21">
      <c r="A726" s="47" t="s">
        <v>146</v>
      </c>
      <c r="B726" s="51"/>
      <c r="C726" s="51"/>
      <c r="D726" s="48">
        <v>1005.89</v>
      </c>
      <c r="E726" s="48">
        <v>45853</v>
      </c>
      <c r="F726" s="48">
        <v>3649</v>
      </c>
      <c r="G726" s="49">
        <v>0.0795803982291235</v>
      </c>
      <c r="H726" s="50">
        <v>0.275661825157577</v>
      </c>
      <c r="I726" s="50">
        <v>21.937277822607</v>
      </c>
      <c r="J726" s="48">
        <v>15</v>
      </c>
      <c r="K726" s="45">
        <v>12</v>
      </c>
      <c r="L726" s="48">
        <v>5</v>
      </c>
      <c r="M726" s="48">
        <v>17</v>
      </c>
      <c r="N726" s="48">
        <v>1</v>
      </c>
      <c r="O726" s="48">
        <v>50</v>
      </c>
      <c r="P726" s="50">
        <v>20.1178</v>
      </c>
      <c r="Q726" s="48">
        <v>21</v>
      </c>
      <c r="R726" s="53">
        <v>47.8995238095238</v>
      </c>
      <c r="S726" s="48">
        <v>9</v>
      </c>
      <c r="T726" s="53">
        <v>111.765555555556</v>
      </c>
      <c r="U726" s="54">
        <v>0.00575500137023842</v>
      </c>
    </row>
    <row r="727" customHeight="1" spans="1:21">
      <c r="A727" s="47" t="s">
        <v>22</v>
      </c>
      <c r="B727" s="47" t="s">
        <v>74</v>
      </c>
      <c r="C727" s="47" t="s">
        <v>85</v>
      </c>
      <c r="D727" s="48">
        <v>228.26</v>
      </c>
      <c r="E727" s="48">
        <v>3509</v>
      </c>
      <c r="F727" s="48">
        <v>164</v>
      </c>
      <c r="G727" s="49">
        <v>0.0467369620974637</v>
      </c>
      <c r="H727" s="50">
        <v>1.39182926829268</v>
      </c>
      <c r="I727" s="50">
        <v>65.0498717583357</v>
      </c>
      <c r="J727" s="48">
        <v>1</v>
      </c>
      <c r="K727" s="45">
        <v>1</v>
      </c>
      <c r="L727" s="48">
        <v>1</v>
      </c>
      <c r="M727" s="48">
        <v>3</v>
      </c>
      <c r="N727" s="48">
        <v>1</v>
      </c>
      <c r="O727" s="48">
        <v>7</v>
      </c>
      <c r="P727" s="50">
        <v>32.6085714285714</v>
      </c>
      <c r="Q727" s="48">
        <v>9</v>
      </c>
      <c r="R727" s="53">
        <v>25.3622222222222</v>
      </c>
      <c r="S727" s="48">
        <v>4</v>
      </c>
      <c r="T727" s="53">
        <v>57.065</v>
      </c>
      <c r="U727" s="54">
        <v>0.0548780487804878</v>
      </c>
    </row>
    <row r="728" customHeight="1" spans="1:21">
      <c r="A728" s="51"/>
      <c r="B728" s="51"/>
      <c r="C728" s="47" t="s">
        <v>86</v>
      </c>
      <c r="D728" s="48">
        <v>20.02</v>
      </c>
      <c r="E728" s="48">
        <v>579</v>
      </c>
      <c r="F728" s="48">
        <v>64</v>
      </c>
      <c r="G728" s="49">
        <v>0.110535405872193</v>
      </c>
      <c r="H728" s="50">
        <v>0.3128125</v>
      </c>
      <c r="I728" s="50">
        <v>34.5768566493955</v>
      </c>
      <c r="J728" s="48">
        <v>0</v>
      </c>
      <c r="K728" s="45">
        <v>0</v>
      </c>
      <c r="L728" s="48">
        <v>0</v>
      </c>
      <c r="M728" s="48">
        <v>1</v>
      </c>
      <c r="N728" s="48">
        <v>0</v>
      </c>
      <c r="O728" s="48">
        <v>1</v>
      </c>
      <c r="P728" s="50">
        <v>20.02</v>
      </c>
      <c r="Q728" s="48">
        <v>0</v>
      </c>
      <c r="R728" s="53" t="e">
        <v>#DIV/0!</v>
      </c>
      <c r="S728" s="48">
        <v>0</v>
      </c>
      <c r="T728" s="53" t="e">
        <v>#DIV/0!</v>
      </c>
      <c r="U728" s="54">
        <v>0</v>
      </c>
    </row>
    <row r="729" customHeight="1" spans="1:21">
      <c r="A729" s="51"/>
      <c r="B729" s="51"/>
      <c r="C729" s="47" t="s">
        <v>87</v>
      </c>
      <c r="D729" s="48">
        <v>170.59</v>
      </c>
      <c r="E729" s="48">
        <v>5117</v>
      </c>
      <c r="F729" s="48">
        <v>367</v>
      </c>
      <c r="G729" s="49">
        <v>0.0717217119405902</v>
      </c>
      <c r="H729" s="50">
        <v>0.464822888283379</v>
      </c>
      <c r="I729" s="50">
        <v>33.3378932968536</v>
      </c>
      <c r="J729" s="48">
        <v>3</v>
      </c>
      <c r="K729" s="45">
        <v>4</v>
      </c>
      <c r="L729" s="48">
        <v>0</v>
      </c>
      <c r="M729" s="48">
        <v>4</v>
      </c>
      <c r="N729" s="48">
        <v>0</v>
      </c>
      <c r="O729" s="48">
        <v>11</v>
      </c>
      <c r="P729" s="50">
        <v>15.5081818181818</v>
      </c>
      <c r="Q729" s="48">
        <v>6</v>
      </c>
      <c r="R729" s="53">
        <v>28.4316666666667</v>
      </c>
      <c r="S729" s="48">
        <v>2</v>
      </c>
      <c r="T729" s="53">
        <v>85.295</v>
      </c>
      <c r="U729" s="54">
        <v>0.0163487738419619</v>
      </c>
    </row>
    <row r="730" customHeight="1" spans="1:21">
      <c r="A730" s="51"/>
      <c r="B730" s="51"/>
      <c r="C730" s="47" t="s">
        <v>114</v>
      </c>
      <c r="D730" s="48">
        <v>0.57</v>
      </c>
      <c r="E730" s="48">
        <v>55</v>
      </c>
      <c r="F730" s="48">
        <v>3</v>
      </c>
      <c r="G730" s="49">
        <v>0.0545454545454545</v>
      </c>
      <c r="H730" s="50">
        <v>0.19</v>
      </c>
      <c r="I730" s="50">
        <v>10.3636363636364</v>
      </c>
      <c r="J730" s="48">
        <v>0</v>
      </c>
      <c r="K730" s="45">
        <v>0</v>
      </c>
      <c r="L730" s="48">
        <v>0</v>
      </c>
      <c r="M730" s="48">
        <v>0</v>
      </c>
      <c r="N730" s="48">
        <v>0</v>
      </c>
      <c r="O730" s="48">
        <v>0</v>
      </c>
      <c r="P730" s="50" t="e">
        <v>#DIV/0!</v>
      </c>
      <c r="Q730" s="48">
        <v>0</v>
      </c>
      <c r="R730" s="53" t="e">
        <v>#DIV/0!</v>
      </c>
      <c r="S730" s="48">
        <v>0</v>
      </c>
      <c r="T730" s="53" t="e">
        <v>#DIV/0!</v>
      </c>
      <c r="U730" s="54">
        <v>0</v>
      </c>
    </row>
    <row r="731" customHeight="1" spans="1:21">
      <c r="A731" s="51"/>
      <c r="B731" s="51"/>
      <c r="C731" s="47" t="s">
        <v>88</v>
      </c>
      <c r="D731" s="48">
        <v>43.34</v>
      </c>
      <c r="E731" s="48">
        <v>886</v>
      </c>
      <c r="F731" s="48">
        <v>81</v>
      </c>
      <c r="G731" s="49">
        <v>0.0914221218961625</v>
      </c>
      <c r="H731" s="50">
        <v>0.535061728395062</v>
      </c>
      <c r="I731" s="50">
        <v>48.9164785553048</v>
      </c>
      <c r="J731" s="48">
        <v>0</v>
      </c>
      <c r="K731" s="45">
        <v>0</v>
      </c>
      <c r="L731" s="48">
        <v>0</v>
      </c>
      <c r="M731" s="48">
        <v>1</v>
      </c>
      <c r="N731" s="48">
        <v>0</v>
      </c>
      <c r="O731" s="48">
        <v>1</v>
      </c>
      <c r="P731" s="50">
        <v>43.34</v>
      </c>
      <c r="Q731" s="48">
        <v>1</v>
      </c>
      <c r="R731" s="53">
        <v>43.34</v>
      </c>
      <c r="S731" s="48">
        <v>1</v>
      </c>
      <c r="T731" s="53">
        <v>43.34</v>
      </c>
      <c r="U731" s="54">
        <v>0.0123456790123457</v>
      </c>
    </row>
    <row r="732" customHeight="1" spans="1:21">
      <c r="A732" s="51"/>
      <c r="B732" s="51"/>
      <c r="C732" s="47" t="s">
        <v>82</v>
      </c>
      <c r="D732" s="48">
        <v>5.22</v>
      </c>
      <c r="E732" s="48">
        <v>180</v>
      </c>
      <c r="F732" s="48">
        <v>13</v>
      </c>
      <c r="G732" s="49">
        <v>0.0722222222222222</v>
      </c>
      <c r="H732" s="50">
        <v>0.401538461538462</v>
      </c>
      <c r="I732" s="50">
        <v>29</v>
      </c>
      <c r="J732" s="48">
        <v>0</v>
      </c>
      <c r="K732" s="45">
        <v>0</v>
      </c>
      <c r="L732" s="48">
        <v>0</v>
      </c>
      <c r="M732" s="48">
        <v>0</v>
      </c>
      <c r="N732" s="48">
        <v>0</v>
      </c>
      <c r="O732" s="48">
        <v>0</v>
      </c>
      <c r="P732" s="50" t="e">
        <v>#DIV/0!</v>
      </c>
      <c r="Q732" s="48">
        <v>0</v>
      </c>
      <c r="R732" s="53" t="e">
        <v>#DIV/0!</v>
      </c>
      <c r="S732" s="48">
        <v>0</v>
      </c>
      <c r="T732" s="53" t="e">
        <v>#DIV/0!</v>
      </c>
      <c r="U732" s="54">
        <v>0</v>
      </c>
    </row>
    <row r="733" customHeight="1" spans="1:21">
      <c r="A733" s="51"/>
      <c r="B733" s="51"/>
      <c r="C733" s="47" t="s">
        <v>131</v>
      </c>
      <c r="D733" s="48">
        <v>16.94</v>
      </c>
      <c r="E733" s="48">
        <v>675</v>
      </c>
      <c r="F733" s="48">
        <v>26</v>
      </c>
      <c r="G733" s="49">
        <v>0.0385185185185185</v>
      </c>
      <c r="H733" s="50">
        <v>0.651538461538462</v>
      </c>
      <c r="I733" s="50">
        <v>25.0962962962963</v>
      </c>
      <c r="J733" s="48">
        <v>0</v>
      </c>
      <c r="K733" s="45">
        <v>0</v>
      </c>
      <c r="L733" s="48">
        <v>0</v>
      </c>
      <c r="M733" s="48">
        <v>0</v>
      </c>
      <c r="N733" s="48">
        <v>0</v>
      </c>
      <c r="O733" s="48">
        <v>0</v>
      </c>
      <c r="P733" s="50" t="e">
        <v>#DIV/0!</v>
      </c>
      <c r="Q733" s="48">
        <v>0</v>
      </c>
      <c r="R733" s="53" t="e">
        <v>#DIV/0!</v>
      </c>
      <c r="S733" s="48">
        <v>0</v>
      </c>
      <c r="T733" s="53" t="e">
        <v>#DIV/0!</v>
      </c>
      <c r="U733" s="54">
        <v>0</v>
      </c>
    </row>
    <row r="734" customHeight="1" spans="1:21">
      <c r="A734" s="51"/>
      <c r="B734" s="51"/>
      <c r="C734" s="47" t="s">
        <v>132</v>
      </c>
      <c r="D734" s="48">
        <v>24.84</v>
      </c>
      <c r="E734" s="48">
        <v>630</v>
      </c>
      <c r="F734" s="48">
        <v>53</v>
      </c>
      <c r="G734" s="49">
        <v>0.0841269841269841</v>
      </c>
      <c r="H734" s="50">
        <v>0.468679245283019</v>
      </c>
      <c r="I734" s="50">
        <v>39.4285714285714</v>
      </c>
      <c r="J734" s="48">
        <v>0</v>
      </c>
      <c r="K734" s="45">
        <v>0</v>
      </c>
      <c r="L734" s="48">
        <v>0</v>
      </c>
      <c r="M734" s="48">
        <v>0</v>
      </c>
      <c r="N734" s="48">
        <v>0</v>
      </c>
      <c r="O734" s="48">
        <v>0</v>
      </c>
      <c r="P734" s="50" t="e">
        <v>#DIV/0!</v>
      </c>
      <c r="Q734" s="48">
        <v>2</v>
      </c>
      <c r="R734" s="53">
        <v>12.42</v>
      </c>
      <c r="S734" s="48">
        <v>0</v>
      </c>
      <c r="T734" s="53" t="e">
        <v>#DIV/0!</v>
      </c>
      <c r="U734" s="54">
        <v>0.0377358490566038</v>
      </c>
    </row>
    <row r="735" customHeight="1" spans="1:21">
      <c r="A735" s="51"/>
      <c r="B735" s="51"/>
      <c r="C735" s="47" t="s">
        <v>89</v>
      </c>
      <c r="D735" s="48">
        <v>17.99</v>
      </c>
      <c r="E735" s="48">
        <v>791</v>
      </c>
      <c r="F735" s="48">
        <v>50</v>
      </c>
      <c r="G735" s="49">
        <v>0.0632111251580278</v>
      </c>
      <c r="H735" s="50">
        <v>0.3598</v>
      </c>
      <c r="I735" s="50">
        <v>22.7433628318584</v>
      </c>
      <c r="J735" s="48">
        <v>1</v>
      </c>
      <c r="K735" s="45">
        <v>0</v>
      </c>
      <c r="L735" s="48">
        <v>1</v>
      </c>
      <c r="M735" s="48">
        <v>0</v>
      </c>
      <c r="N735" s="48">
        <v>0</v>
      </c>
      <c r="O735" s="48">
        <v>2</v>
      </c>
      <c r="P735" s="50">
        <v>8.995</v>
      </c>
      <c r="Q735" s="48">
        <v>0</v>
      </c>
      <c r="R735" s="53" t="e">
        <v>#DIV/0!</v>
      </c>
      <c r="S735" s="48">
        <v>0</v>
      </c>
      <c r="T735" s="53" t="e">
        <v>#DIV/0!</v>
      </c>
      <c r="U735" s="54">
        <v>0</v>
      </c>
    </row>
    <row r="736" customHeight="1" spans="1:21">
      <c r="A736" s="51"/>
      <c r="B736" s="51"/>
      <c r="C736" s="47" t="s">
        <v>115</v>
      </c>
      <c r="D736" s="48">
        <v>201.31</v>
      </c>
      <c r="E736" s="48">
        <v>26139</v>
      </c>
      <c r="F736" s="48">
        <v>2130</v>
      </c>
      <c r="G736" s="49">
        <v>0.0814874325720188</v>
      </c>
      <c r="H736" s="50">
        <v>0.0945117370892019</v>
      </c>
      <c r="I736" s="50">
        <v>7.70151880332071</v>
      </c>
      <c r="J736" s="48">
        <v>4</v>
      </c>
      <c r="K736" s="45">
        <v>4</v>
      </c>
      <c r="L736" s="48">
        <v>1</v>
      </c>
      <c r="M736" s="48">
        <v>1</v>
      </c>
      <c r="N736" s="48">
        <v>1</v>
      </c>
      <c r="O736" s="48">
        <v>11</v>
      </c>
      <c r="P736" s="50">
        <v>18.3009090909091</v>
      </c>
      <c r="Q736" s="48">
        <v>6</v>
      </c>
      <c r="R736" s="53">
        <v>33.5516666666667</v>
      </c>
      <c r="S736" s="48">
        <v>0</v>
      </c>
      <c r="T736" s="53" t="e">
        <v>#DIV/0!</v>
      </c>
      <c r="U736" s="54">
        <v>0.0028169014084507</v>
      </c>
    </row>
    <row r="737" customHeight="1" spans="1:21">
      <c r="A737" s="51"/>
      <c r="B737" s="51"/>
      <c r="C737" s="47" t="s">
        <v>90</v>
      </c>
      <c r="D737" s="48">
        <v>12.44</v>
      </c>
      <c r="E737" s="48">
        <v>338</v>
      </c>
      <c r="F737" s="48">
        <v>29</v>
      </c>
      <c r="G737" s="49">
        <v>0.0857988165680473</v>
      </c>
      <c r="H737" s="50">
        <v>0.428965517241379</v>
      </c>
      <c r="I737" s="50">
        <v>36.8047337278107</v>
      </c>
      <c r="J737" s="48">
        <v>0</v>
      </c>
      <c r="K737" s="45">
        <v>0</v>
      </c>
      <c r="L737" s="48">
        <v>0</v>
      </c>
      <c r="M737" s="48">
        <v>0</v>
      </c>
      <c r="N737" s="48">
        <v>0</v>
      </c>
      <c r="O737" s="48">
        <v>0</v>
      </c>
      <c r="P737" s="50" t="e">
        <v>#DIV/0!</v>
      </c>
      <c r="Q737" s="48">
        <v>0</v>
      </c>
      <c r="R737" s="53" t="e">
        <v>#DIV/0!</v>
      </c>
      <c r="S737" s="48">
        <v>0</v>
      </c>
      <c r="T737" s="53" t="e">
        <v>#DIV/0!</v>
      </c>
      <c r="U737" s="54">
        <v>0</v>
      </c>
    </row>
    <row r="738" customHeight="1" spans="1:21">
      <c r="A738" s="51"/>
      <c r="B738" s="51"/>
      <c r="C738" s="47" t="s">
        <v>91</v>
      </c>
      <c r="D738" s="48">
        <v>20.29</v>
      </c>
      <c r="E738" s="48">
        <v>511</v>
      </c>
      <c r="F738" s="48">
        <v>47</v>
      </c>
      <c r="G738" s="49">
        <v>0.0919765166340509</v>
      </c>
      <c r="H738" s="50">
        <v>0.431702127659574</v>
      </c>
      <c r="I738" s="50">
        <v>39.706457925636</v>
      </c>
      <c r="J738" s="48">
        <v>0</v>
      </c>
      <c r="K738" s="45">
        <v>0</v>
      </c>
      <c r="L738" s="48">
        <v>0</v>
      </c>
      <c r="M738" s="48">
        <v>0</v>
      </c>
      <c r="N738" s="48">
        <v>0</v>
      </c>
      <c r="O738" s="48">
        <v>0</v>
      </c>
      <c r="P738" s="50" t="e">
        <v>#DIV/0!</v>
      </c>
      <c r="Q738" s="48">
        <v>1</v>
      </c>
      <c r="R738" s="53">
        <v>20.29</v>
      </c>
      <c r="S738" s="48">
        <v>0</v>
      </c>
      <c r="T738" s="53" t="e">
        <v>#DIV/0!</v>
      </c>
      <c r="U738" s="54">
        <v>0.0212765957446809</v>
      </c>
    </row>
    <row r="739" customHeight="1" spans="1:21">
      <c r="A739" s="51"/>
      <c r="B739" s="51"/>
      <c r="C739" s="47" t="s">
        <v>75</v>
      </c>
      <c r="D739" s="48">
        <v>101.89</v>
      </c>
      <c r="E739" s="48">
        <v>2056</v>
      </c>
      <c r="F739" s="48">
        <v>168</v>
      </c>
      <c r="G739" s="49">
        <v>0.0817120622568093</v>
      </c>
      <c r="H739" s="50">
        <v>0.606488095238095</v>
      </c>
      <c r="I739" s="50">
        <v>49.557392996109</v>
      </c>
      <c r="J739" s="48">
        <v>3</v>
      </c>
      <c r="K739" s="45">
        <v>0</v>
      </c>
      <c r="L739" s="48">
        <v>0</v>
      </c>
      <c r="M739" s="48">
        <v>-1</v>
      </c>
      <c r="N739" s="48">
        <v>0</v>
      </c>
      <c r="O739" s="48">
        <v>2</v>
      </c>
      <c r="P739" s="50">
        <v>50.945</v>
      </c>
      <c r="Q739" s="48">
        <v>1</v>
      </c>
      <c r="R739" s="53">
        <v>101.89</v>
      </c>
      <c r="S739" s="48">
        <v>0</v>
      </c>
      <c r="T739" s="53" t="e">
        <v>#DIV/0!</v>
      </c>
      <c r="U739" s="54">
        <v>0.00595238095238095</v>
      </c>
    </row>
    <row r="740" customHeight="1" spans="1:21">
      <c r="A740" s="51"/>
      <c r="B740" s="51"/>
      <c r="C740" s="47" t="s">
        <v>92</v>
      </c>
      <c r="D740" s="48">
        <v>52.11</v>
      </c>
      <c r="E740" s="48">
        <v>1012</v>
      </c>
      <c r="F740" s="48">
        <v>86</v>
      </c>
      <c r="G740" s="49">
        <v>0.0849802371541502</v>
      </c>
      <c r="H740" s="50">
        <v>0.60593023255814</v>
      </c>
      <c r="I740" s="50">
        <v>51.4920948616601</v>
      </c>
      <c r="J740" s="48">
        <v>0</v>
      </c>
      <c r="K740" s="45">
        <v>2</v>
      </c>
      <c r="L740" s="48">
        <v>0</v>
      </c>
      <c r="M740" s="48">
        <v>0</v>
      </c>
      <c r="N740" s="48">
        <v>0</v>
      </c>
      <c r="O740" s="48">
        <v>2</v>
      </c>
      <c r="P740" s="50">
        <v>26.055</v>
      </c>
      <c r="Q740" s="48">
        <v>0</v>
      </c>
      <c r="R740" s="53" t="e">
        <v>#DIV/0!</v>
      </c>
      <c r="S740" s="48">
        <v>0</v>
      </c>
      <c r="T740" s="53" t="e">
        <v>#DIV/0!</v>
      </c>
      <c r="U740" s="54">
        <v>0</v>
      </c>
    </row>
    <row r="741" customHeight="1" spans="1:21">
      <c r="A741" s="51"/>
      <c r="B741" s="51"/>
      <c r="C741" s="47" t="s">
        <v>133</v>
      </c>
      <c r="D741" s="48">
        <v>85.94</v>
      </c>
      <c r="E741" s="48">
        <v>4171</v>
      </c>
      <c r="F741" s="48">
        <v>140</v>
      </c>
      <c r="G741" s="49">
        <v>0.0335650923040038</v>
      </c>
      <c r="H741" s="50">
        <v>0.613857142857143</v>
      </c>
      <c r="I741" s="50">
        <v>20.6041716614721</v>
      </c>
      <c r="J741" s="48">
        <v>0</v>
      </c>
      <c r="K741" s="45">
        <v>1</v>
      </c>
      <c r="L741" s="48">
        <v>0</v>
      </c>
      <c r="M741" s="48">
        <v>0</v>
      </c>
      <c r="N741" s="48">
        <v>0</v>
      </c>
      <c r="O741" s="48">
        <v>1</v>
      </c>
      <c r="P741" s="50">
        <v>85.94</v>
      </c>
      <c r="Q741" s="48">
        <v>0</v>
      </c>
      <c r="R741" s="53" t="e">
        <v>#DIV/0!</v>
      </c>
      <c r="S741" s="48">
        <v>0</v>
      </c>
      <c r="T741" s="53" t="e">
        <v>#DIV/0!</v>
      </c>
      <c r="U741" s="54">
        <v>0</v>
      </c>
    </row>
    <row r="742" customHeight="1" spans="1:21">
      <c r="A742" s="51"/>
      <c r="B742" s="47" t="s">
        <v>80</v>
      </c>
      <c r="C742" s="51"/>
      <c r="D742" s="48">
        <v>1001.75</v>
      </c>
      <c r="E742" s="48">
        <v>46649</v>
      </c>
      <c r="F742" s="48">
        <v>3421</v>
      </c>
      <c r="G742" s="49">
        <v>0.073334905357028</v>
      </c>
      <c r="H742" s="50">
        <v>0.292823735749781</v>
      </c>
      <c r="I742" s="50">
        <v>21.4742009475016</v>
      </c>
      <c r="J742" s="48">
        <v>12</v>
      </c>
      <c r="K742" s="45">
        <v>12</v>
      </c>
      <c r="L742" s="48">
        <v>3</v>
      </c>
      <c r="M742" s="48">
        <v>9</v>
      </c>
      <c r="N742" s="48">
        <v>2</v>
      </c>
      <c r="O742" s="48">
        <v>38</v>
      </c>
      <c r="P742" s="50">
        <v>26.3618421052632</v>
      </c>
      <c r="Q742" s="48">
        <v>26</v>
      </c>
      <c r="R742" s="53">
        <v>38.5288461538462</v>
      </c>
      <c r="S742" s="48">
        <v>7</v>
      </c>
      <c r="T742" s="53">
        <v>143.107142857143</v>
      </c>
      <c r="U742" s="54">
        <v>0.00760011692487577</v>
      </c>
    </row>
    <row r="743" customHeight="1" spans="1:21">
      <c r="A743" s="47" t="s">
        <v>147</v>
      </c>
      <c r="B743" s="51"/>
      <c r="C743" s="51"/>
      <c r="D743" s="48">
        <v>1001.75</v>
      </c>
      <c r="E743" s="48">
        <v>46649</v>
      </c>
      <c r="F743" s="48">
        <v>3421</v>
      </c>
      <c r="G743" s="49">
        <v>0.073334905357028</v>
      </c>
      <c r="H743" s="50">
        <v>0.292823735749781</v>
      </c>
      <c r="I743" s="50">
        <v>21.4742009475016</v>
      </c>
      <c r="J743" s="48">
        <v>12</v>
      </c>
      <c r="K743" s="45">
        <v>12</v>
      </c>
      <c r="L743" s="48">
        <v>3</v>
      </c>
      <c r="M743" s="48">
        <v>9</v>
      </c>
      <c r="N743" s="48">
        <v>2</v>
      </c>
      <c r="O743" s="48">
        <v>38</v>
      </c>
      <c r="P743" s="50">
        <v>26.3618421052632</v>
      </c>
      <c r="Q743" s="48">
        <v>26</v>
      </c>
      <c r="R743" s="53">
        <v>38.5288461538462</v>
      </c>
      <c r="S743" s="48">
        <v>7</v>
      </c>
      <c r="T743" s="53">
        <v>143.107142857143</v>
      </c>
      <c r="U743" s="54">
        <v>0.00760011692487577</v>
      </c>
    </row>
    <row r="744" customHeight="1" spans="1:21">
      <c r="A744" s="47" t="s">
        <v>21</v>
      </c>
      <c r="B744" s="47" t="s">
        <v>74</v>
      </c>
      <c r="C744" s="47" t="s">
        <v>85</v>
      </c>
      <c r="D744" s="48">
        <v>245.69</v>
      </c>
      <c r="E744" s="48">
        <v>3527</v>
      </c>
      <c r="F744" s="48">
        <v>187</v>
      </c>
      <c r="G744" s="49">
        <v>0.0530195633683017</v>
      </c>
      <c r="H744" s="50">
        <v>1.31385026737968</v>
      </c>
      <c r="I744" s="50">
        <v>69.659767507797</v>
      </c>
      <c r="J744" s="48">
        <v>2</v>
      </c>
      <c r="K744" s="45">
        <v>3</v>
      </c>
      <c r="L744" s="48">
        <v>0</v>
      </c>
      <c r="M744" s="48">
        <v>4</v>
      </c>
      <c r="N744" s="48">
        <v>0</v>
      </c>
      <c r="O744" s="48">
        <v>9</v>
      </c>
      <c r="P744" s="50">
        <v>27.2988888888889</v>
      </c>
      <c r="Q744" s="48">
        <v>10</v>
      </c>
      <c r="R744" s="53">
        <v>24.569</v>
      </c>
      <c r="S744" s="48">
        <v>5</v>
      </c>
      <c r="T744" s="53">
        <v>49.138</v>
      </c>
      <c r="U744" s="54">
        <v>0.053475935828877</v>
      </c>
    </row>
    <row r="745" customHeight="1" spans="1:21">
      <c r="A745" s="51"/>
      <c r="B745" s="51"/>
      <c r="C745" s="47" t="s">
        <v>86</v>
      </c>
      <c r="D745" s="48">
        <v>13.67</v>
      </c>
      <c r="E745" s="48">
        <v>591</v>
      </c>
      <c r="F745" s="48">
        <v>69</v>
      </c>
      <c r="G745" s="49">
        <v>0.116751269035533</v>
      </c>
      <c r="H745" s="50">
        <v>0.198115942028986</v>
      </c>
      <c r="I745" s="50">
        <v>23.1302876480541</v>
      </c>
      <c r="J745" s="48">
        <v>0</v>
      </c>
      <c r="K745" s="45">
        <v>0</v>
      </c>
      <c r="L745" s="48">
        <v>0</v>
      </c>
      <c r="M745" s="48">
        <v>1</v>
      </c>
      <c r="N745" s="48">
        <v>0</v>
      </c>
      <c r="O745" s="48">
        <v>1</v>
      </c>
      <c r="P745" s="50">
        <v>13.67</v>
      </c>
      <c r="Q745" s="48">
        <v>1</v>
      </c>
      <c r="R745" s="53">
        <v>13.67</v>
      </c>
      <c r="S745" s="48">
        <v>0</v>
      </c>
      <c r="T745" s="53" t="e">
        <v>#DIV/0!</v>
      </c>
      <c r="U745" s="54">
        <v>0.0144927536231884</v>
      </c>
    </row>
    <row r="746" customHeight="1" spans="1:21">
      <c r="A746" s="51"/>
      <c r="B746" s="51"/>
      <c r="C746" s="47" t="s">
        <v>87</v>
      </c>
      <c r="D746" s="48">
        <v>192.09</v>
      </c>
      <c r="E746" s="48">
        <v>6477</v>
      </c>
      <c r="F746" s="48">
        <v>426</v>
      </c>
      <c r="G746" s="49">
        <v>0.0657711903659101</v>
      </c>
      <c r="H746" s="50">
        <v>0.450915492957746</v>
      </c>
      <c r="I746" s="50">
        <v>29.6572487262622</v>
      </c>
      <c r="J746" s="48">
        <v>4</v>
      </c>
      <c r="K746" s="45">
        <v>0</v>
      </c>
      <c r="L746" s="48">
        <v>0</v>
      </c>
      <c r="M746" s="48">
        <v>3</v>
      </c>
      <c r="N746" s="48">
        <v>0</v>
      </c>
      <c r="O746" s="48">
        <v>7</v>
      </c>
      <c r="P746" s="50">
        <v>27.4414285714286</v>
      </c>
      <c r="Q746" s="48">
        <v>12</v>
      </c>
      <c r="R746" s="53">
        <v>16.0075</v>
      </c>
      <c r="S746" s="48">
        <v>7</v>
      </c>
      <c r="T746" s="53">
        <v>27.4414285714286</v>
      </c>
      <c r="U746" s="54">
        <v>0.028169014084507</v>
      </c>
    </row>
    <row r="747" customHeight="1" spans="1:21">
      <c r="A747" s="51"/>
      <c r="B747" s="51"/>
      <c r="C747" s="47" t="s">
        <v>114</v>
      </c>
      <c r="D747" s="48">
        <v>0.11</v>
      </c>
      <c r="E747" s="48">
        <v>29</v>
      </c>
      <c r="F747" s="48">
        <v>3</v>
      </c>
      <c r="G747" s="49">
        <v>0.103448275862069</v>
      </c>
      <c r="H747" s="50">
        <v>0.0366666666666667</v>
      </c>
      <c r="I747" s="50">
        <v>3.79310344827586</v>
      </c>
      <c r="J747" s="48">
        <v>0</v>
      </c>
      <c r="K747" s="45">
        <v>0</v>
      </c>
      <c r="L747" s="48">
        <v>0</v>
      </c>
      <c r="M747" s="48">
        <v>0</v>
      </c>
      <c r="N747" s="48">
        <v>0</v>
      </c>
      <c r="O747" s="48">
        <v>0</v>
      </c>
      <c r="P747" s="50" t="e">
        <v>#DIV/0!</v>
      </c>
      <c r="Q747" s="48">
        <v>0</v>
      </c>
      <c r="R747" s="53" t="e">
        <v>#DIV/0!</v>
      </c>
      <c r="S747" s="48">
        <v>0</v>
      </c>
      <c r="T747" s="53" t="e">
        <v>#DIV/0!</v>
      </c>
      <c r="U747" s="54">
        <v>0</v>
      </c>
    </row>
    <row r="748" customHeight="1" spans="1:21">
      <c r="A748" s="51"/>
      <c r="B748" s="51"/>
      <c r="C748" s="47" t="s">
        <v>88</v>
      </c>
      <c r="D748" s="48">
        <v>28.34</v>
      </c>
      <c r="E748" s="48">
        <v>628</v>
      </c>
      <c r="F748" s="48">
        <v>82</v>
      </c>
      <c r="G748" s="49">
        <v>0.130573248407643</v>
      </c>
      <c r="H748" s="50">
        <v>0.345609756097561</v>
      </c>
      <c r="I748" s="50">
        <v>45.1273885350319</v>
      </c>
      <c r="J748" s="48">
        <v>0</v>
      </c>
      <c r="K748" s="45">
        <v>0</v>
      </c>
      <c r="L748" s="48">
        <v>0</v>
      </c>
      <c r="M748" s="48">
        <v>0</v>
      </c>
      <c r="N748" s="48">
        <v>0</v>
      </c>
      <c r="O748" s="48">
        <v>0</v>
      </c>
      <c r="P748" s="50" t="e">
        <v>#DIV/0!</v>
      </c>
      <c r="Q748" s="48">
        <v>1</v>
      </c>
      <c r="R748" s="53">
        <v>28.34</v>
      </c>
      <c r="S748" s="48">
        <v>0</v>
      </c>
      <c r="T748" s="53" t="e">
        <v>#DIV/0!</v>
      </c>
      <c r="U748" s="54">
        <v>0.0121951219512195</v>
      </c>
    </row>
    <row r="749" customHeight="1" spans="1:21">
      <c r="A749" s="51"/>
      <c r="B749" s="51"/>
      <c r="C749" s="47" t="s">
        <v>82</v>
      </c>
      <c r="D749" s="48">
        <v>2.51</v>
      </c>
      <c r="E749" s="48">
        <v>82</v>
      </c>
      <c r="F749" s="48">
        <v>6</v>
      </c>
      <c r="G749" s="49">
        <v>0.0731707317073171</v>
      </c>
      <c r="H749" s="50">
        <v>0.418333333333333</v>
      </c>
      <c r="I749" s="50">
        <v>30.609756097561</v>
      </c>
      <c r="J749" s="48">
        <v>0</v>
      </c>
      <c r="K749" s="45">
        <v>0</v>
      </c>
      <c r="L749" s="48">
        <v>0</v>
      </c>
      <c r="M749" s="48">
        <v>0</v>
      </c>
      <c r="N749" s="48">
        <v>0</v>
      </c>
      <c r="O749" s="48">
        <v>0</v>
      </c>
      <c r="P749" s="50" t="e">
        <v>#DIV/0!</v>
      </c>
      <c r="Q749" s="48">
        <v>0</v>
      </c>
      <c r="R749" s="53" t="e">
        <v>#DIV/0!</v>
      </c>
      <c r="S749" s="48">
        <v>0</v>
      </c>
      <c r="T749" s="53" t="e">
        <v>#DIV/0!</v>
      </c>
      <c r="U749" s="54">
        <v>0</v>
      </c>
    </row>
    <row r="750" customHeight="1" spans="1:21">
      <c r="A750" s="51"/>
      <c r="B750" s="51"/>
      <c r="C750" s="47" t="s">
        <v>131</v>
      </c>
      <c r="D750" s="48">
        <v>10.52</v>
      </c>
      <c r="E750" s="48">
        <v>563</v>
      </c>
      <c r="F750" s="48">
        <v>17</v>
      </c>
      <c r="G750" s="49">
        <v>0.0301953818827709</v>
      </c>
      <c r="H750" s="50">
        <v>0.618823529411765</v>
      </c>
      <c r="I750" s="50">
        <v>18.6856127886323</v>
      </c>
      <c r="J750" s="48">
        <v>1</v>
      </c>
      <c r="K750" s="45">
        <v>0</v>
      </c>
      <c r="L750" s="48">
        <v>0</v>
      </c>
      <c r="M750" s="48">
        <v>0</v>
      </c>
      <c r="N750" s="48">
        <v>1</v>
      </c>
      <c r="O750" s="48">
        <v>2</v>
      </c>
      <c r="P750" s="50">
        <v>5.26</v>
      </c>
      <c r="Q750" s="48">
        <v>1</v>
      </c>
      <c r="R750" s="53">
        <v>10.52</v>
      </c>
      <c r="S750" s="48">
        <v>0</v>
      </c>
      <c r="T750" s="53" t="e">
        <v>#DIV/0!</v>
      </c>
      <c r="U750" s="54">
        <v>0.0588235294117647</v>
      </c>
    </row>
    <row r="751" customHeight="1" spans="1:21">
      <c r="A751" s="51"/>
      <c r="B751" s="51"/>
      <c r="C751" s="47" t="s">
        <v>132</v>
      </c>
      <c r="D751" s="48">
        <v>17.74</v>
      </c>
      <c r="E751" s="48">
        <v>679</v>
      </c>
      <c r="F751" s="48">
        <v>52</v>
      </c>
      <c r="G751" s="49">
        <v>0.0765832106038292</v>
      </c>
      <c r="H751" s="50">
        <v>0.341153846153846</v>
      </c>
      <c r="I751" s="50">
        <v>26.1266568483063</v>
      </c>
      <c r="J751" s="48">
        <v>0</v>
      </c>
      <c r="K751" s="45">
        <v>0</v>
      </c>
      <c r="L751" s="48">
        <v>0</v>
      </c>
      <c r="M751" s="48">
        <v>0</v>
      </c>
      <c r="N751" s="48">
        <v>0</v>
      </c>
      <c r="O751" s="48">
        <v>0</v>
      </c>
      <c r="P751" s="50" t="e">
        <v>#DIV/0!</v>
      </c>
      <c r="Q751" s="48">
        <v>0</v>
      </c>
      <c r="R751" s="53" t="e">
        <v>#DIV/0!</v>
      </c>
      <c r="S751" s="48">
        <v>0</v>
      </c>
      <c r="T751" s="53" t="e">
        <v>#DIV/0!</v>
      </c>
      <c r="U751" s="54">
        <v>0</v>
      </c>
    </row>
    <row r="752" customHeight="1" spans="1:21">
      <c r="A752" s="51"/>
      <c r="B752" s="51"/>
      <c r="C752" s="47" t="s">
        <v>89</v>
      </c>
      <c r="D752" s="48">
        <v>5.22</v>
      </c>
      <c r="E752" s="48">
        <v>340</v>
      </c>
      <c r="F752" s="48">
        <v>22</v>
      </c>
      <c r="G752" s="49">
        <v>0.0647058823529412</v>
      </c>
      <c r="H752" s="50">
        <v>0.237272727272727</v>
      </c>
      <c r="I752" s="50">
        <v>15.3529411764706</v>
      </c>
      <c r="J752" s="48">
        <v>0</v>
      </c>
      <c r="K752" s="45">
        <v>0</v>
      </c>
      <c r="L752" s="48">
        <v>0</v>
      </c>
      <c r="M752" s="48">
        <v>0</v>
      </c>
      <c r="N752" s="48">
        <v>0</v>
      </c>
      <c r="O752" s="48">
        <v>0</v>
      </c>
      <c r="P752" s="50" t="e">
        <v>#DIV/0!</v>
      </c>
      <c r="Q752" s="48">
        <v>0</v>
      </c>
      <c r="R752" s="53" t="e">
        <v>#DIV/0!</v>
      </c>
      <c r="S752" s="48">
        <v>0</v>
      </c>
      <c r="T752" s="53" t="e">
        <v>#DIV/0!</v>
      </c>
      <c r="U752" s="54">
        <v>0</v>
      </c>
    </row>
    <row r="753" customHeight="1" spans="1:21">
      <c r="A753" s="51"/>
      <c r="B753" s="51"/>
      <c r="C753" s="47" t="s">
        <v>115</v>
      </c>
      <c r="D753" s="48">
        <v>200.79</v>
      </c>
      <c r="E753" s="48">
        <v>30177</v>
      </c>
      <c r="F753" s="48">
        <v>2436</v>
      </c>
      <c r="G753" s="49">
        <v>0.0807237299930411</v>
      </c>
      <c r="H753" s="50">
        <v>0.0824261083743842</v>
      </c>
      <c r="I753" s="50">
        <v>6.65374291679093</v>
      </c>
      <c r="J753" s="48">
        <v>1</v>
      </c>
      <c r="K753" s="45">
        <v>0</v>
      </c>
      <c r="L753" s="48">
        <v>0</v>
      </c>
      <c r="M753" s="48">
        <v>0</v>
      </c>
      <c r="N753" s="48">
        <v>0</v>
      </c>
      <c r="O753" s="48">
        <v>1</v>
      </c>
      <c r="P753" s="50">
        <v>200.79</v>
      </c>
      <c r="Q753" s="48">
        <v>9</v>
      </c>
      <c r="R753" s="53">
        <v>22.31</v>
      </c>
      <c r="S753" s="48">
        <v>0</v>
      </c>
      <c r="T753" s="53" t="e">
        <v>#DIV/0!</v>
      </c>
      <c r="U753" s="54">
        <v>0.00369458128078818</v>
      </c>
    </row>
    <row r="754" customHeight="1" spans="1:21">
      <c r="A754" s="51"/>
      <c r="B754" s="51"/>
      <c r="C754" s="47" t="s">
        <v>90</v>
      </c>
      <c r="D754" s="48">
        <v>4.91</v>
      </c>
      <c r="E754" s="48">
        <v>218</v>
      </c>
      <c r="F754" s="48">
        <v>20</v>
      </c>
      <c r="G754" s="49">
        <v>0.0917431192660551</v>
      </c>
      <c r="H754" s="50">
        <v>0.2455</v>
      </c>
      <c r="I754" s="50">
        <v>22.5229357798165</v>
      </c>
      <c r="J754" s="48">
        <v>0</v>
      </c>
      <c r="K754" s="45">
        <v>0</v>
      </c>
      <c r="L754" s="48">
        <v>0</v>
      </c>
      <c r="M754" s="48">
        <v>0</v>
      </c>
      <c r="N754" s="48">
        <v>0</v>
      </c>
      <c r="O754" s="48">
        <v>0</v>
      </c>
      <c r="P754" s="50" t="e">
        <v>#DIV/0!</v>
      </c>
      <c r="Q754" s="48">
        <v>1</v>
      </c>
      <c r="R754" s="53">
        <v>4.91</v>
      </c>
      <c r="S754" s="48">
        <v>1</v>
      </c>
      <c r="T754" s="53">
        <v>4.91</v>
      </c>
      <c r="U754" s="54">
        <v>0.05</v>
      </c>
    </row>
    <row r="755" customHeight="1" spans="1:21">
      <c r="A755" s="51"/>
      <c r="B755" s="51"/>
      <c r="C755" s="47" t="s">
        <v>91</v>
      </c>
      <c r="D755" s="48">
        <v>12.92</v>
      </c>
      <c r="E755" s="48">
        <v>445</v>
      </c>
      <c r="F755" s="48">
        <v>34</v>
      </c>
      <c r="G755" s="49">
        <v>0.0764044943820225</v>
      </c>
      <c r="H755" s="50">
        <v>0.38</v>
      </c>
      <c r="I755" s="50">
        <v>29.0337078651685</v>
      </c>
      <c r="J755" s="48">
        <v>0</v>
      </c>
      <c r="K755" s="45">
        <v>0</v>
      </c>
      <c r="L755" s="48">
        <v>0</v>
      </c>
      <c r="M755" s="48">
        <v>0</v>
      </c>
      <c r="N755" s="48">
        <v>0</v>
      </c>
      <c r="O755" s="48">
        <v>0</v>
      </c>
      <c r="P755" s="50" t="e">
        <v>#DIV/0!</v>
      </c>
      <c r="Q755" s="48">
        <v>0</v>
      </c>
      <c r="R755" s="53" t="e">
        <v>#DIV/0!</v>
      </c>
      <c r="S755" s="48">
        <v>0</v>
      </c>
      <c r="T755" s="53" t="e">
        <v>#DIV/0!</v>
      </c>
      <c r="U755" s="54">
        <v>0</v>
      </c>
    </row>
    <row r="756" customHeight="1" spans="1:21">
      <c r="A756" s="51"/>
      <c r="B756" s="51"/>
      <c r="C756" s="47" t="s">
        <v>75</v>
      </c>
      <c r="D756" s="48">
        <v>85.18</v>
      </c>
      <c r="E756" s="48">
        <v>2321</v>
      </c>
      <c r="F756" s="48">
        <v>194</v>
      </c>
      <c r="G756" s="49">
        <v>0.0835846617837139</v>
      </c>
      <c r="H756" s="50">
        <v>0.439072164948454</v>
      </c>
      <c r="I756" s="50">
        <v>36.6996984058595</v>
      </c>
      <c r="J756" s="48">
        <v>3</v>
      </c>
      <c r="K756" s="45">
        <v>2</v>
      </c>
      <c r="L756" s="48">
        <v>1</v>
      </c>
      <c r="M756" s="48">
        <v>1</v>
      </c>
      <c r="N756" s="48">
        <v>0</v>
      </c>
      <c r="O756" s="48">
        <v>7</v>
      </c>
      <c r="P756" s="50">
        <v>12.1685714285714</v>
      </c>
      <c r="Q756" s="48">
        <v>3</v>
      </c>
      <c r="R756" s="53">
        <v>28.3933333333333</v>
      </c>
      <c r="S756" s="48">
        <v>2</v>
      </c>
      <c r="T756" s="53">
        <v>42.59</v>
      </c>
      <c r="U756" s="54">
        <v>0.0154639175257732</v>
      </c>
    </row>
    <row r="757" customHeight="1" spans="1:21">
      <c r="A757" s="51"/>
      <c r="B757" s="51"/>
      <c r="C757" s="47" t="s">
        <v>92</v>
      </c>
      <c r="D757" s="48">
        <v>35.67</v>
      </c>
      <c r="E757" s="48">
        <v>914</v>
      </c>
      <c r="F757" s="48">
        <v>75</v>
      </c>
      <c r="G757" s="49">
        <v>0.0820568927789934</v>
      </c>
      <c r="H757" s="50">
        <v>0.4756</v>
      </c>
      <c r="I757" s="50">
        <v>39.0262582056893</v>
      </c>
      <c r="J757" s="48">
        <v>2</v>
      </c>
      <c r="K757" s="45">
        <v>0</v>
      </c>
      <c r="L757" s="48">
        <v>0</v>
      </c>
      <c r="M757" s="48">
        <v>2</v>
      </c>
      <c r="N757" s="48">
        <v>0</v>
      </c>
      <c r="O757" s="48">
        <v>4</v>
      </c>
      <c r="P757" s="50">
        <v>8.9175</v>
      </c>
      <c r="Q757" s="48">
        <v>2</v>
      </c>
      <c r="R757" s="53">
        <v>17.835</v>
      </c>
      <c r="S757" s="48">
        <v>2</v>
      </c>
      <c r="T757" s="53">
        <v>17.835</v>
      </c>
      <c r="U757" s="54">
        <v>0.0266666666666667</v>
      </c>
    </row>
    <row r="758" customHeight="1" spans="1:21">
      <c r="A758" s="51"/>
      <c r="B758" s="51"/>
      <c r="C758" s="47" t="s">
        <v>133</v>
      </c>
      <c r="D758" s="48">
        <v>34.73</v>
      </c>
      <c r="E758" s="48">
        <v>2956</v>
      </c>
      <c r="F758" s="48">
        <v>141</v>
      </c>
      <c r="G758" s="49">
        <v>0.0476995940460081</v>
      </c>
      <c r="H758" s="50">
        <v>0.246312056737589</v>
      </c>
      <c r="I758" s="50">
        <v>11.7489851150203</v>
      </c>
      <c r="J758" s="48">
        <v>0</v>
      </c>
      <c r="K758" s="45">
        <v>1</v>
      </c>
      <c r="L758" s="48">
        <v>0</v>
      </c>
      <c r="M758" s="48">
        <v>1</v>
      </c>
      <c r="N758" s="48">
        <v>0</v>
      </c>
      <c r="O758" s="48">
        <v>2</v>
      </c>
      <c r="P758" s="50">
        <v>17.365</v>
      </c>
      <c r="Q758" s="48">
        <v>0</v>
      </c>
      <c r="R758" s="53" t="e">
        <v>#DIV/0!</v>
      </c>
      <c r="S758" s="48">
        <v>0</v>
      </c>
      <c r="T758" s="53" t="e">
        <v>#DIV/0!</v>
      </c>
      <c r="U758" s="54">
        <v>0</v>
      </c>
    </row>
    <row r="759" customHeight="1" spans="1:21">
      <c r="A759" s="51"/>
      <c r="B759" s="47" t="s">
        <v>80</v>
      </c>
      <c r="C759" s="51"/>
      <c r="D759" s="48">
        <v>890.09</v>
      </c>
      <c r="E759" s="48">
        <v>49947</v>
      </c>
      <c r="F759" s="48">
        <v>3764</v>
      </c>
      <c r="G759" s="49">
        <v>0.0753598814743628</v>
      </c>
      <c r="H759" s="50">
        <v>0.236474495217853</v>
      </c>
      <c r="I759" s="50">
        <v>17.8206899313272</v>
      </c>
      <c r="J759" s="48">
        <v>13</v>
      </c>
      <c r="K759" s="45">
        <v>6</v>
      </c>
      <c r="L759" s="48">
        <v>1</v>
      </c>
      <c r="M759" s="48">
        <v>12</v>
      </c>
      <c r="N759" s="48">
        <v>1</v>
      </c>
      <c r="O759" s="48">
        <v>33</v>
      </c>
      <c r="P759" s="50">
        <v>26.9724242424242</v>
      </c>
      <c r="Q759" s="48">
        <v>40</v>
      </c>
      <c r="R759" s="53">
        <v>22.25225</v>
      </c>
      <c r="S759" s="48">
        <v>17</v>
      </c>
      <c r="T759" s="53">
        <v>52.3582352941177</v>
      </c>
      <c r="U759" s="54">
        <v>0.0106269925611052</v>
      </c>
    </row>
    <row r="760" customHeight="1" spans="1:21">
      <c r="A760" s="47" t="s">
        <v>148</v>
      </c>
      <c r="B760" s="51"/>
      <c r="C760" s="51"/>
      <c r="D760" s="48">
        <v>890.09</v>
      </c>
      <c r="E760" s="48">
        <v>49947</v>
      </c>
      <c r="F760" s="48">
        <v>3764</v>
      </c>
      <c r="G760" s="49">
        <v>0.0753598814743628</v>
      </c>
      <c r="H760" s="50">
        <v>0.236474495217853</v>
      </c>
      <c r="I760" s="50">
        <v>17.8206899313272</v>
      </c>
      <c r="J760" s="48">
        <v>13</v>
      </c>
      <c r="K760" s="45">
        <v>6</v>
      </c>
      <c r="L760" s="48">
        <v>1</v>
      </c>
      <c r="M760" s="48">
        <v>12</v>
      </c>
      <c r="N760" s="48">
        <v>1</v>
      </c>
      <c r="O760" s="48">
        <v>33</v>
      </c>
      <c r="P760" s="50">
        <v>26.9724242424242</v>
      </c>
      <c r="Q760" s="48">
        <v>40</v>
      </c>
      <c r="R760" s="53">
        <v>22.25225</v>
      </c>
      <c r="S760" s="48">
        <v>17</v>
      </c>
      <c r="T760" s="53">
        <v>52.3582352941177</v>
      </c>
      <c r="U760" s="54">
        <v>0.0106269925611052</v>
      </c>
    </row>
    <row r="761" customHeight="1" spans="1:21">
      <c r="A761" s="47" t="s">
        <v>20</v>
      </c>
      <c r="B761" s="47" t="s">
        <v>74</v>
      </c>
      <c r="C761" s="47" t="s">
        <v>149</v>
      </c>
      <c r="D761" s="48">
        <v>222.51</v>
      </c>
      <c r="E761" s="48">
        <v>4803</v>
      </c>
      <c r="F761" s="48">
        <v>232</v>
      </c>
      <c r="G761" s="49">
        <v>0.0483031438684156</v>
      </c>
      <c r="H761" s="50">
        <v>0.959094827586207</v>
      </c>
      <c r="I761" s="50">
        <v>46.3272954403498</v>
      </c>
      <c r="J761" s="48">
        <v>0</v>
      </c>
      <c r="K761" s="45">
        <v>1</v>
      </c>
      <c r="L761" s="48">
        <v>0</v>
      </c>
      <c r="M761" s="48">
        <v>0</v>
      </c>
      <c r="N761" s="48">
        <v>0</v>
      </c>
      <c r="O761" s="48">
        <v>1</v>
      </c>
      <c r="P761" s="50">
        <v>222.51</v>
      </c>
      <c r="Q761" s="48">
        <v>6</v>
      </c>
      <c r="R761" s="53">
        <v>37.085</v>
      </c>
      <c r="S761" s="48">
        <v>2</v>
      </c>
      <c r="T761" s="53">
        <v>111.255</v>
      </c>
      <c r="U761" s="54">
        <v>0.0258620689655172</v>
      </c>
    </row>
    <row r="762" customHeight="1" spans="1:21">
      <c r="A762" s="51"/>
      <c r="B762" s="51"/>
      <c r="C762" s="47" t="s">
        <v>85</v>
      </c>
      <c r="D762" s="48">
        <v>1.31</v>
      </c>
      <c r="E762" s="48">
        <v>46</v>
      </c>
      <c r="F762" s="48">
        <v>2</v>
      </c>
      <c r="G762" s="49">
        <v>0.0434782608695652</v>
      </c>
      <c r="H762" s="50">
        <v>0.655</v>
      </c>
      <c r="I762" s="50">
        <v>28.4782608695652</v>
      </c>
      <c r="J762" s="48">
        <v>0</v>
      </c>
      <c r="K762" s="45">
        <v>0</v>
      </c>
      <c r="L762" s="48">
        <v>0</v>
      </c>
      <c r="M762" s="48">
        <v>0</v>
      </c>
      <c r="N762" s="48">
        <v>0</v>
      </c>
      <c r="O762" s="48">
        <v>0</v>
      </c>
      <c r="P762" s="50" t="e">
        <v>#DIV/0!</v>
      </c>
      <c r="Q762" s="48">
        <v>0</v>
      </c>
      <c r="R762" s="53" t="e">
        <v>#DIV/0!</v>
      </c>
      <c r="S762" s="48">
        <v>0</v>
      </c>
      <c r="T762" s="53" t="e">
        <v>#DIV/0!</v>
      </c>
      <c r="U762" s="54">
        <v>0</v>
      </c>
    </row>
    <row r="763" customHeight="1" spans="1:21">
      <c r="A763" s="51"/>
      <c r="B763" s="51"/>
      <c r="C763" s="47" t="s">
        <v>86</v>
      </c>
      <c r="D763" s="48">
        <v>1.05</v>
      </c>
      <c r="E763" s="48">
        <v>55</v>
      </c>
      <c r="F763" s="48">
        <v>3</v>
      </c>
      <c r="G763" s="49">
        <v>0.0545454545454545</v>
      </c>
      <c r="H763" s="50">
        <v>0.35</v>
      </c>
      <c r="I763" s="50">
        <v>19.0909090909091</v>
      </c>
      <c r="J763" s="48">
        <v>0</v>
      </c>
      <c r="K763" s="45">
        <v>0</v>
      </c>
      <c r="L763" s="48">
        <v>0</v>
      </c>
      <c r="M763" s="48">
        <v>0</v>
      </c>
      <c r="N763" s="48">
        <v>0</v>
      </c>
      <c r="O763" s="48">
        <v>0</v>
      </c>
      <c r="P763" s="50" t="e">
        <v>#DIV/0!</v>
      </c>
      <c r="Q763" s="48">
        <v>0</v>
      </c>
      <c r="R763" s="53" t="e">
        <v>#DIV/0!</v>
      </c>
      <c r="S763" s="48">
        <v>0</v>
      </c>
      <c r="T763" s="53" t="e">
        <v>#DIV/0!</v>
      </c>
      <c r="U763" s="54">
        <v>0</v>
      </c>
    </row>
    <row r="764" customHeight="1" spans="1:21">
      <c r="A764" s="51"/>
      <c r="B764" s="51"/>
      <c r="C764" s="47" t="s">
        <v>87</v>
      </c>
      <c r="D764" s="48">
        <v>1.76</v>
      </c>
      <c r="E764" s="48">
        <v>157</v>
      </c>
      <c r="F764" s="48">
        <v>12</v>
      </c>
      <c r="G764" s="49">
        <v>0.0764331210191083</v>
      </c>
      <c r="H764" s="50">
        <v>0.146666666666667</v>
      </c>
      <c r="I764" s="50">
        <v>11.2101910828025</v>
      </c>
      <c r="J764" s="48">
        <v>0</v>
      </c>
      <c r="K764" s="45">
        <v>0</v>
      </c>
      <c r="L764" s="48">
        <v>0</v>
      </c>
      <c r="M764" s="48">
        <v>0</v>
      </c>
      <c r="N764" s="48">
        <v>0</v>
      </c>
      <c r="O764" s="48">
        <v>0</v>
      </c>
      <c r="P764" s="50" t="e">
        <v>#DIV/0!</v>
      </c>
      <c r="Q764" s="48">
        <v>0</v>
      </c>
      <c r="R764" s="53" t="e">
        <v>#DIV/0!</v>
      </c>
      <c r="S764" s="48">
        <v>0</v>
      </c>
      <c r="T764" s="53" t="e">
        <v>#DIV/0!</v>
      </c>
      <c r="U764" s="54">
        <v>0</v>
      </c>
    </row>
    <row r="765" customHeight="1" spans="1:21">
      <c r="A765" s="51"/>
      <c r="B765" s="51"/>
      <c r="C765" s="47" t="s">
        <v>114</v>
      </c>
      <c r="D765" s="48">
        <v>0.23</v>
      </c>
      <c r="E765" s="48">
        <v>17</v>
      </c>
      <c r="F765" s="48">
        <v>2</v>
      </c>
      <c r="G765" s="49">
        <v>0.117647058823529</v>
      </c>
      <c r="H765" s="50">
        <v>0.115</v>
      </c>
      <c r="I765" s="50">
        <v>13.5294117647059</v>
      </c>
      <c r="J765" s="48">
        <v>0</v>
      </c>
      <c r="K765" s="45">
        <v>0</v>
      </c>
      <c r="L765" s="48">
        <v>0</v>
      </c>
      <c r="M765" s="48">
        <v>0</v>
      </c>
      <c r="N765" s="48">
        <v>0</v>
      </c>
      <c r="O765" s="48">
        <v>0</v>
      </c>
      <c r="P765" s="50" t="e">
        <v>#DIV/0!</v>
      </c>
      <c r="Q765" s="48">
        <v>0</v>
      </c>
      <c r="R765" s="53" t="e">
        <v>#DIV/0!</v>
      </c>
      <c r="S765" s="48">
        <v>0</v>
      </c>
      <c r="T765" s="53" t="e">
        <v>#DIV/0!</v>
      </c>
      <c r="U765" s="54">
        <v>0</v>
      </c>
    </row>
    <row r="766" customHeight="1" spans="1:21">
      <c r="A766" s="51"/>
      <c r="B766" s="51"/>
      <c r="C766" s="47" t="s">
        <v>88</v>
      </c>
      <c r="D766" s="48">
        <v>2.3</v>
      </c>
      <c r="E766" s="48">
        <v>64</v>
      </c>
      <c r="F766" s="48">
        <v>5</v>
      </c>
      <c r="G766" s="49">
        <v>0.078125</v>
      </c>
      <c r="H766" s="50">
        <v>0.46</v>
      </c>
      <c r="I766" s="50">
        <v>35.9375</v>
      </c>
      <c r="J766" s="48">
        <v>0</v>
      </c>
      <c r="K766" s="45">
        <v>0</v>
      </c>
      <c r="L766" s="48">
        <v>0</v>
      </c>
      <c r="M766" s="48">
        <v>0</v>
      </c>
      <c r="N766" s="48">
        <v>0</v>
      </c>
      <c r="O766" s="48">
        <v>0</v>
      </c>
      <c r="P766" s="50" t="e">
        <v>#DIV/0!</v>
      </c>
      <c r="Q766" s="48">
        <v>0</v>
      </c>
      <c r="R766" s="53" t="e">
        <v>#DIV/0!</v>
      </c>
      <c r="S766" s="48">
        <v>0</v>
      </c>
      <c r="T766" s="53" t="e">
        <v>#DIV/0!</v>
      </c>
      <c r="U766" s="54">
        <v>0</v>
      </c>
    </row>
    <row r="767" customHeight="1" spans="1:21">
      <c r="A767" s="51"/>
      <c r="B767" s="51"/>
      <c r="C767" s="47" t="s">
        <v>82</v>
      </c>
      <c r="D767" s="48">
        <v>0</v>
      </c>
      <c r="E767" s="48">
        <v>10</v>
      </c>
      <c r="F767" s="48">
        <v>0</v>
      </c>
      <c r="G767" s="49">
        <v>0</v>
      </c>
      <c r="H767" s="50" t="e">
        <v>#DIV/0!</v>
      </c>
      <c r="I767" s="50">
        <v>0</v>
      </c>
      <c r="J767" s="48">
        <v>0</v>
      </c>
      <c r="K767" s="45">
        <v>0</v>
      </c>
      <c r="L767" s="48">
        <v>0</v>
      </c>
      <c r="M767" s="48">
        <v>0</v>
      </c>
      <c r="N767" s="48">
        <v>0</v>
      </c>
      <c r="O767" s="48">
        <v>0</v>
      </c>
      <c r="P767" s="50" t="e">
        <v>#DIV/0!</v>
      </c>
      <c r="Q767" s="48">
        <v>0</v>
      </c>
      <c r="R767" s="53" t="e">
        <v>#DIV/0!</v>
      </c>
      <c r="S767" s="48">
        <v>0</v>
      </c>
      <c r="T767" s="53" t="e">
        <v>#DIV/0!</v>
      </c>
      <c r="U767" s="54" t="e">
        <v>#DIV/0!</v>
      </c>
    </row>
    <row r="768" customHeight="1" spans="1:21">
      <c r="A768" s="51"/>
      <c r="B768" s="51"/>
      <c r="C768" s="47" t="s">
        <v>131</v>
      </c>
      <c r="D768" s="48">
        <v>0.21</v>
      </c>
      <c r="E768" s="48">
        <v>5</v>
      </c>
      <c r="F768" s="48">
        <v>2</v>
      </c>
      <c r="G768" s="49">
        <v>0.4</v>
      </c>
      <c r="H768" s="50">
        <v>0.105</v>
      </c>
      <c r="I768" s="50">
        <v>42</v>
      </c>
      <c r="J768" s="48">
        <v>0</v>
      </c>
      <c r="K768" s="45">
        <v>0</v>
      </c>
      <c r="L768" s="48">
        <v>0</v>
      </c>
      <c r="M768" s="48">
        <v>0</v>
      </c>
      <c r="N768" s="48">
        <v>0</v>
      </c>
      <c r="O768" s="48">
        <v>0</v>
      </c>
      <c r="P768" s="50" t="e">
        <v>#DIV/0!</v>
      </c>
      <c r="Q768" s="48">
        <v>0</v>
      </c>
      <c r="R768" s="53" t="e">
        <v>#DIV/0!</v>
      </c>
      <c r="S768" s="48">
        <v>0</v>
      </c>
      <c r="T768" s="53" t="e">
        <v>#DIV/0!</v>
      </c>
      <c r="U768" s="54">
        <v>0</v>
      </c>
    </row>
    <row r="769" customHeight="1" spans="1:21">
      <c r="A769" s="51"/>
      <c r="B769" s="51"/>
      <c r="C769" s="47" t="s">
        <v>132</v>
      </c>
      <c r="D769" s="48">
        <v>1.89</v>
      </c>
      <c r="E769" s="48">
        <v>53</v>
      </c>
      <c r="F769" s="48">
        <v>6</v>
      </c>
      <c r="G769" s="49">
        <v>0.113207547169811</v>
      </c>
      <c r="H769" s="50">
        <v>0.315</v>
      </c>
      <c r="I769" s="50">
        <v>35.6603773584906</v>
      </c>
      <c r="J769" s="48">
        <v>0</v>
      </c>
      <c r="K769" s="45">
        <v>0</v>
      </c>
      <c r="L769" s="48">
        <v>0</v>
      </c>
      <c r="M769" s="48">
        <v>0</v>
      </c>
      <c r="N769" s="48">
        <v>0</v>
      </c>
      <c r="O769" s="48">
        <v>0</v>
      </c>
      <c r="P769" s="50" t="e">
        <v>#DIV/0!</v>
      </c>
      <c r="Q769" s="48">
        <v>0</v>
      </c>
      <c r="R769" s="53" t="e">
        <v>#DIV/0!</v>
      </c>
      <c r="S769" s="48">
        <v>0</v>
      </c>
      <c r="T769" s="53" t="e">
        <v>#DIV/0!</v>
      </c>
      <c r="U769" s="54">
        <v>0</v>
      </c>
    </row>
    <row r="770" customHeight="1" spans="1:21">
      <c r="A770" s="51"/>
      <c r="B770" s="51"/>
      <c r="C770" s="47" t="s">
        <v>89</v>
      </c>
      <c r="D770" s="48">
        <v>0.46</v>
      </c>
      <c r="E770" s="48">
        <v>39</v>
      </c>
      <c r="F770" s="48">
        <v>1</v>
      </c>
      <c r="G770" s="49">
        <v>0.0256410256410256</v>
      </c>
      <c r="H770" s="50">
        <v>0.46</v>
      </c>
      <c r="I770" s="50">
        <v>11.7948717948718</v>
      </c>
      <c r="J770" s="48">
        <v>0</v>
      </c>
      <c r="K770" s="45">
        <v>0</v>
      </c>
      <c r="L770" s="48">
        <v>0</v>
      </c>
      <c r="M770" s="48">
        <v>0</v>
      </c>
      <c r="N770" s="48">
        <v>0</v>
      </c>
      <c r="O770" s="48">
        <v>0</v>
      </c>
      <c r="P770" s="50" t="e">
        <v>#DIV/0!</v>
      </c>
      <c r="Q770" s="48">
        <v>0</v>
      </c>
      <c r="R770" s="53" t="e">
        <v>#DIV/0!</v>
      </c>
      <c r="S770" s="48">
        <v>0</v>
      </c>
      <c r="T770" s="53" t="e">
        <v>#DIV/0!</v>
      </c>
      <c r="U770" s="54">
        <v>0</v>
      </c>
    </row>
    <row r="771" customHeight="1" spans="1:21">
      <c r="A771" s="51"/>
      <c r="B771" s="51"/>
      <c r="C771" s="47" t="s">
        <v>115</v>
      </c>
      <c r="D771" s="48">
        <v>16.88</v>
      </c>
      <c r="E771" s="48">
        <v>2351</v>
      </c>
      <c r="F771" s="48">
        <v>236</v>
      </c>
      <c r="G771" s="49">
        <v>0.100382815823054</v>
      </c>
      <c r="H771" s="50">
        <v>0.0715254237288136</v>
      </c>
      <c r="I771" s="50">
        <v>7.17992343683539</v>
      </c>
      <c r="J771" s="48">
        <v>1</v>
      </c>
      <c r="K771" s="45">
        <v>0</v>
      </c>
      <c r="L771" s="48">
        <v>0</v>
      </c>
      <c r="M771" s="48">
        <v>0</v>
      </c>
      <c r="N771" s="48">
        <v>0</v>
      </c>
      <c r="O771" s="48">
        <v>1</v>
      </c>
      <c r="P771" s="50">
        <v>16.88</v>
      </c>
      <c r="Q771" s="48">
        <v>2</v>
      </c>
      <c r="R771" s="53">
        <v>8.44</v>
      </c>
      <c r="S771" s="48">
        <v>0</v>
      </c>
      <c r="T771" s="53" t="e">
        <v>#DIV/0!</v>
      </c>
      <c r="U771" s="54">
        <v>0.00847457627118644</v>
      </c>
    </row>
    <row r="772" customHeight="1" spans="1:21">
      <c r="A772" s="51"/>
      <c r="B772" s="51"/>
      <c r="C772" s="47" t="s">
        <v>90</v>
      </c>
      <c r="D772" s="48">
        <v>0.49</v>
      </c>
      <c r="E772" s="48">
        <v>33</v>
      </c>
      <c r="F772" s="48">
        <v>1</v>
      </c>
      <c r="G772" s="49">
        <v>0.0303030303030303</v>
      </c>
      <c r="H772" s="50">
        <v>0.49</v>
      </c>
      <c r="I772" s="50">
        <v>14.8484848484849</v>
      </c>
      <c r="J772" s="48">
        <v>0</v>
      </c>
      <c r="K772" s="45">
        <v>0</v>
      </c>
      <c r="L772" s="48">
        <v>0</v>
      </c>
      <c r="M772" s="48">
        <v>0</v>
      </c>
      <c r="N772" s="48">
        <v>0</v>
      </c>
      <c r="O772" s="48">
        <v>0</v>
      </c>
      <c r="P772" s="50" t="e">
        <v>#DIV/0!</v>
      </c>
      <c r="Q772" s="48">
        <v>0</v>
      </c>
      <c r="R772" s="53" t="e">
        <v>#DIV/0!</v>
      </c>
      <c r="S772" s="48">
        <v>0</v>
      </c>
      <c r="T772" s="53" t="e">
        <v>#DIV/0!</v>
      </c>
      <c r="U772" s="54">
        <v>0</v>
      </c>
    </row>
    <row r="773" customHeight="1" spans="1:21">
      <c r="A773" s="51"/>
      <c r="B773" s="51"/>
      <c r="C773" s="47" t="s">
        <v>91</v>
      </c>
      <c r="D773" s="48">
        <v>0.74</v>
      </c>
      <c r="E773" s="48">
        <v>19</v>
      </c>
      <c r="F773" s="48">
        <v>3</v>
      </c>
      <c r="G773" s="49">
        <v>0.157894736842105</v>
      </c>
      <c r="H773" s="50">
        <v>0.246666666666667</v>
      </c>
      <c r="I773" s="50">
        <v>38.9473684210526</v>
      </c>
      <c r="J773" s="48">
        <v>0</v>
      </c>
      <c r="K773" s="45">
        <v>0</v>
      </c>
      <c r="L773" s="48">
        <v>0</v>
      </c>
      <c r="M773" s="48">
        <v>0</v>
      </c>
      <c r="N773" s="48">
        <v>0</v>
      </c>
      <c r="O773" s="48">
        <v>0</v>
      </c>
      <c r="P773" s="50" t="e">
        <v>#DIV/0!</v>
      </c>
      <c r="Q773" s="48">
        <v>0</v>
      </c>
      <c r="R773" s="53" t="e">
        <v>#DIV/0!</v>
      </c>
      <c r="S773" s="48">
        <v>0</v>
      </c>
      <c r="T773" s="53" t="e">
        <v>#DIV/0!</v>
      </c>
      <c r="U773" s="54">
        <v>0</v>
      </c>
    </row>
    <row r="774" customHeight="1" spans="1:21">
      <c r="A774" s="51"/>
      <c r="B774" s="51"/>
      <c r="C774" s="47" t="s">
        <v>75</v>
      </c>
      <c r="D774" s="48">
        <v>4</v>
      </c>
      <c r="E774" s="48">
        <v>135</v>
      </c>
      <c r="F774" s="48">
        <v>16</v>
      </c>
      <c r="G774" s="49">
        <v>0.118518518518519</v>
      </c>
      <c r="H774" s="50">
        <v>0.25</v>
      </c>
      <c r="I774" s="50">
        <v>29.6296296296296</v>
      </c>
      <c r="J774" s="48">
        <v>0</v>
      </c>
      <c r="K774" s="45">
        <v>0</v>
      </c>
      <c r="L774" s="48">
        <v>0</v>
      </c>
      <c r="M774" s="48">
        <v>0</v>
      </c>
      <c r="N774" s="48">
        <v>0</v>
      </c>
      <c r="O774" s="48">
        <v>0</v>
      </c>
      <c r="P774" s="50" t="e">
        <v>#DIV/0!</v>
      </c>
      <c r="Q774" s="48">
        <v>0</v>
      </c>
      <c r="R774" s="53" t="e">
        <v>#DIV/0!</v>
      </c>
      <c r="S774" s="48">
        <v>0</v>
      </c>
      <c r="T774" s="53" t="e">
        <v>#DIV/0!</v>
      </c>
      <c r="U774" s="54">
        <v>0</v>
      </c>
    </row>
    <row r="775" customHeight="1" spans="1:21">
      <c r="A775" s="51"/>
      <c r="B775" s="51"/>
      <c r="C775" s="47" t="s">
        <v>92</v>
      </c>
      <c r="D775" s="48">
        <v>1.48</v>
      </c>
      <c r="E775" s="48">
        <v>41</v>
      </c>
      <c r="F775" s="48">
        <v>3</v>
      </c>
      <c r="G775" s="49">
        <v>0.0731707317073171</v>
      </c>
      <c r="H775" s="50">
        <v>0.493333333333333</v>
      </c>
      <c r="I775" s="50">
        <v>36.0975609756098</v>
      </c>
      <c r="J775" s="48">
        <v>0</v>
      </c>
      <c r="K775" s="45">
        <v>0</v>
      </c>
      <c r="L775" s="48">
        <v>0</v>
      </c>
      <c r="M775" s="48">
        <v>0</v>
      </c>
      <c r="N775" s="48">
        <v>0</v>
      </c>
      <c r="O775" s="48">
        <v>0</v>
      </c>
      <c r="P775" s="50" t="e">
        <v>#DIV/0!</v>
      </c>
      <c r="Q775" s="48">
        <v>0</v>
      </c>
      <c r="R775" s="53" t="e">
        <v>#DIV/0!</v>
      </c>
      <c r="S775" s="48">
        <v>0</v>
      </c>
      <c r="T775" s="53" t="e">
        <v>#DIV/0!</v>
      </c>
      <c r="U775" s="54">
        <v>0</v>
      </c>
    </row>
    <row r="776" customHeight="1" spans="1:21">
      <c r="A776" s="51"/>
      <c r="B776" s="47" t="s">
        <v>80</v>
      </c>
      <c r="C776" s="51"/>
      <c r="D776" s="48">
        <v>255.31</v>
      </c>
      <c r="E776" s="48">
        <v>7828</v>
      </c>
      <c r="F776" s="48">
        <v>524</v>
      </c>
      <c r="G776" s="49">
        <v>0.0669391926417987</v>
      </c>
      <c r="H776" s="50">
        <v>0.487232824427481</v>
      </c>
      <c r="I776" s="50">
        <v>32.6149718957588</v>
      </c>
      <c r="J776" s="48">
        <v>1</v>
      </c>
      <c r="K776" s="45">
        <v>1</v>
      </c>
      <c r="L776" s="48">
        <v>0</v>
      </c>
      <c r="M776" s="48">
        <v>0</v>
      </c>
      <c r="N776" s="48">
        <v>0</v>
      </c>
      <c r="O776" s="48">
        <v>2</v>
      </c>
      <c r="P776" s="50">
        <v>127.655</v>
      </c>
      <c r="Q776" s="48">
        <v>8</v>
      </c>
      <c r="R776" s="53">
        <v>31.91375</v>
      </c>
      <c r="S776" s="48">
        <v>2</v>
      </c>
      <c r="T776" s="53">
        <v>127.655</v>
      </c>
      <c r="U776" s="54">
        <v>0.0152671755725191</v>
      </c>
    </row>
    <row r="777" customHeight="1" spans="1:21">
      <c r="A777" s="47" t="s">
        <v>150</v>
      </c>
      <c r="B777" s="51"/>
      <c r="C777" s="51"/>
      <c r="D777" s="48">
        <v>255.31</v>
      </c>
      <c r="E777" s="48">
        <v>7828</v>
      </c>
      <c r="F777" s="48">
        <v>524</v>
      </c>
      <c r="G777" s="49">
        <v>0.0669391926417987</v>
      </c>
      <c r="H777" s="50">
        <v>0.487232824427481</v>
      </c>
      <c r="I777" s="50">
        <v>32.6149718957588</v>
      </c>
      <c r="J777" s="48">
        <v>1</v>
      </c>
      <c r="K777" s="45">
        <v>1</v>
      </c>
      <c r="L777" s="48">
        <v>0</v>
      </c>
      <c r="M777" s="48">
        <v>0</v>
      </c>
      <c r="N777" s="48">
        <v>0</v>
      </c>
      <c r="O777" s="48">
        <v>2</v>
      </c>
      <c r="P777" s="50">
        <v>127.655</v>
      </c>
      <c r="Q777" s="48">
        <v>8</v>
      </c>
      <c r="R777" s="53">
        <v>31.91375</v>
      </c>
      <c r="S777" s="48">
        <v>2</v>
      </c>
      <c r="T777" s="53">
        <v>127.655</v>
      </c>
      <c r="U777" s="54">
        <v>0.0152671755725191</v>
      </c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  <row r="3977" customHeight="1" spans="21:21">
      <c r="U3977"/>
    </row>
    <row r="3978" customHeight="1" spans="21:21">
      <c r="U3978"/>
    </row>
    <row r="3979" customHeight="1" spans="21:21">
      <c r="U3979"/>
    </row>
    <row r="3980" customHeight="1" spans="21:21">
      <c r="U3980"/>
    </row>
    <row r="3981" customHeight="1" spans="21:21">
      <c r="U3981"/>
    </row>
    <row r="3982" customHeight="1" spans="21:21">
      <c r="U3982"/>
    </row>
    <row r="3983" customHeight="1" spans="21:21">
      <c r="U3983"/>
    </row>
    <row r="3984" customHeight="1" spans="21:21">
      <c r="U3984"/>
    </row>
    <row r="3985" customHeight="1" spans="21:21">
      <c r="U3985"/>
    </row>
    <row r="3986" customHeight="1" spans="21:21">
      <c r="U3986"/>
    </row>
    <row r="3987" customHeight="1" spans="21:21">
      <c r="U3987"/>
    </row>
    <row r="3988" customHeight="1" spans="21:21">
      <c r="U3988"/>
    </row>
    <row r="3989" customHeight="1" spans="21:21">
      <c r="U3989"/>
    </row>
    <row r="3990" customHeight="1" spans="21:21">
      <c r="U3990"/>
    </row>
    <row r="3991" customHeight="1" spans="21:21">
      <c r="U3991"/>
    </row>
    <row r="3992" customHeight="1" spans="21:21">
      <c r="U3992"/>
    </row>
    <row r="3993" customHeight="1" spans="21:21">
      <c r="U3993"/>
    </row>
    <row r="3994" customHeight="1" spans="21:21">
      <c r="U3994"/>
    </row>
    <row r="3995" customHeight="1" spans="21:21">
      <c r="U3995"/>
    </row>
    <row r="3996" customHeight="1" spans="21:21">
      <c r="U3996"/>
    </row>
    <row r="3997" customHeight="1" spans="21:21">
      <c r="U3997"/>
    </row>
    <row r="3998" customHeight="1" spans="21:21">
      <c r="U3998"/>
    </row>
    <row r="3999" customHeight="1" spans="21:21">
      <c r="U3999"/>
    </row>
    <row r="4000" customHeight="1" spans="21:21">
      <c r="U4000"/>
    </row>
    <row r="4001" customHeight="1" spans="21:21">
      <c r="U4001"/>
    </row>
    <row r="4002" customHeight="1" spans="21:21">
      <c r="U4002"/>
    </row>
    <row r="4003" customHeight="1" spans="21:21">
      <c r="U4003"/>
    </row>
    <row r="4004" customHeight="1" spans="21:21">
      <c r="U4004"/>
    </row>
    <row r="4005" customHeight="1" spans="21:21">
      <c r="U4005"/>
    </row>
    <row r="4006" customHeight="1" spans="21:21">
      <c r="U4006"/>
    </row>
    <row r="4007" customHeight="1" spans="21:21">
      <c r="U4007"/>
    </row>
    <row r="4008" customHeight="1" spans="21:21">
      <c r="U4008"/>
    </row>
    <row r="4009" customHeight="1" spans="21:21">
      <c r="U4009"/>
    </row>
    <row r="4010" customHeight="1" spans="21:21">
      <c r="U4010"/>
    </row>
    <row r="4011" customHeight="1" spans="21:21">
      <c r="U4011"/>
    </row>
    <row r="4012" customHeight="1" spans="21:21">
      <c r="U4012"/>
    </row>
    <row r="4013" customHeight="1" spans="21:21">
      <c r="U4013"/>
    </row>
    <row r="4014" customHeight="1" spans="21:21">
      <c r="U4014"/>
    </row>
    <row r="4015" customHeight="1" spans="21:21">
      <c r="U4015"/>
    </row>
    <row r="4016" customHeight="1" spans="21:21">
      <c r="U4016"/>
    </row>
    <row r="4017" customHeight="1" spans="21:21">
      <c r="U4017"/>
    </row>
    <row r="4018" customHeight="1" spans="21:21">
      <c r="U4018"/>
    </row>
    <row r="4019" customHeight="1" spans="21:21">
      <c r="U4019"/>
    </row>
    <row r="4020" customHeight="1" spans="21:21">
      <c r="U4020"/>
    </row>
    <row r="4021" customHeight="1" spans="21:21">
      <c r="U4021"/>
    </row>
    <row r="4022" customHeight="1" spans="21:21">
      <c r="U4022"/>
    </row>
    <row r="4023" customHeight="1" spans="21:21">
      <c r="U4023"/>
    </row>
    <row r="4024" customHeight="1" spans="21:21">
      <c r="U4024"/>
    </row>
    <row r="4025" customHeight="1" spans="21:21">
      <c r="U4025"/>
    </row>
    <row r="4026" customHeight="1" spans="21:21">
      <c r="U4026"/>
    </row>
    <row r="4027" customHeight="1" spans="21:21">
      <c r="U4027"/>
    </row>
    <row r="4028" customHeight="1" spans="21:21">
      <c r="U4028"/>
    </row>
    <row r="4029" customHeight="1" spans="21:21">
      <c r="U4029"/>
    </row>
    <row r="4030" customHeight="1" spans="21:21">
      <c r="U4030"/>
    </row>
    <row r="4031" customHeight="1" spans="21:21">
      <c r="U4031"/>
    </row>
    <row r="4032" customHeight="1" spans="21:21">
      <c r="U4032"/>
    </row>
    <row r="4033" customHeight="1" spans="21:21">
      <c r="U4033"/>
    </row>
    <row r="4034" customHeight="1" spans="21:21">
      <c r="U4034"/>
    </row>
    <row r="4035" customHeight="1" spans="21:21">
      <c r="U4035"/>
    </row>
    <row r="4036" customHeight="1" spans="21:21">
      <c r="U4036"/>
    </row>
    <row r="4037" customHeight="1" spans="21:21">
      <c r="U4037"/>
    </row>
    <row r="4038" customHeight="1" spans="21:21">
      <c r="U4038"/>
    </row>
    <row r="4039" customHeight="1" spans="21:21">
      <c r="U4039"/>
    </row>
    <row r="4040" customHeight="1" spans="21:21">
      <c r="U4040"/>
    </row>
    <row r="4041" customHeight="1" spans="21:21">
      <c r="U4041"/>
    </row>
    <row r="4042" customHeight="1" spans="21:21">
      <c r="U4042"/>
    </row>
    <row r="4043" customHeight="1" spans="21:21">
      <c r="U4043"/>
    </row>
    <row r="4044" customHeight="1" spans="21:21">
      <c r="U4044"/>
    </row>
    <row r="4045" customHeight="1" spans="21:21">
      <c r="U4045"/>
    </row>
    <row r="4046" customHeight="1" spans="21:21">
      <c r="U4046"/>
    </row>
    <row r="4047" customHeight="1" spans="21:21">
      <c r="U4047"/>
    </row>
    <row r="4048" customHeight="1" spans="21:21">
      <c r="U4048"/>
    </row>
    <row r="4049" customHeight="1" spans="21:21">
      <c r="U4049"/>
    </row>
    <row r="4050" customHeight="1" spans="21:21">
      <c r="U4050"/>
    </row>
    <row r="4051" customHeight="1" spans="21:21">
      <c r="U4051"/>
    </row>
    <row r="4052" customHeight="1" spans="21:21">
      <c r="U4052"/>
    </row>
    <row r="4053" customHeight="1" spans="21:21">
      <c r="U4053"/>
    </row>
    <row r="4054" customHeight="1" spans="21:21">
      <c r="U4054"/>
    </row>
    <row r="4055" customHeight="1" spans="21:21">
      <c r="U4055"/>
    </row>
    <row r="4056" customHeight="1" spans="21:21">
      <c r="U4056"/>
    </row>
    <row r="4057" customHeight="1" spans="21:21">
      <c r="U4057"/>
    </row>
    <row r="4058" customHeight="1" spans="21:21">
      <c r="U4058"/>
    </row>
    <row r="4059" customHeight="1" spans="21:21">
      <c r="U4059"/>
    </row>
    <row r="4060" customHeight="1" spans="21:21">
      <c r="U4060"/>
    </row>
    <row r="4061" customHeight="1" spans="21:21">
      <c r="U4061"/>
    </row>
    <row r="4062" customHeight="1" spans="21:21">
      <c r="U4062"/>
    </row>
    <row r="4063" customHeight="1" spans="21:21">
      <c r="U4063"/>
    </row>
    <row r="4064" customHeight="1" spans="21:21">
      <c r="U4064"/>
    </row>
    <row r="4065" customHeight="1" spans="21:21">
      <c r="U4065"/>
    </row>
    <row r="4066" customHeight="1" spans="21:21">
      <c r="U4066"/>
    </row>
    <row r="4067" customHeight="1" spans="21:21">
      <c r="U4067"/>
    </row>
    <row r="4068" customHeight="1" spans="21:21">
      <c r="U4068"/>
    </row>
    <row r="4069" customHeight="1" spans="21:21">
      <c r="U4069"/>
    </row>
    <row r="4070" customHeight="1" spans="21:21">
      <c r="U4070"/>
    </row>
    <row r="4071" customHeight="1" spans="21:21">
      <c r="U4071"/>
    </row>
    <row r="4072" customHeight="1" spans="21:21">
      <c r="U4072"/>
    </row>
    <row r="4073" customHeight="1" spans="21:21">
      <c r="U4073"/>
    </row>
    <row r="4074" customHeight="1" spans="21:21">
      <c r="U4074"/>
    </row>
    <row r="4075" customHeight="1" spans="21:21">
      <c r="U4075"/>
    </row>
    <row r="4076" customHeight="1" spans="21:21">
      <c r="U4076"/>
    </row>
    <row r="4077" customHeight="1" spans="21:21">
      <c r="U4077"/>
    </row>
    <row r="4078" customHeight="1" spans="21:21">
      <c r="U4078"/>
    </row>
    <row r="4079" customHeight="1" spans="21:21">
      <c r="U4079"/>
    </row>
    <row r="4080" customHeight="1" spans="21:21">
      <c r="U4080"/>
    </row>
    <row r="4081" customHeight="1" spans="21:21">
      <c r="U4081"/>
    </row>
    <row r="4082" customHeight="1" spans="21:21">
      <c r="U4082"/>
    </row>
    <row r="4083" customHeight="1" spans="21:21">
      <c r="U4083"/>
    </row>
    <row r="4084" customHeight="1" spans="21:21">
      <c r="U4084"/>
    </row>
    <row r="4085" customHeight="1" spans="21:21">
      <c r="U4085"/>
    </row>
    <row r="4086" customHeight="1" spans="21:21">
      <c r="U4086"/>
    </row>
    <row r="4087" customHeight="1" spans="21:21">
      <c r="U4087"/>
    </row>
    <row r="4088" customHeight="1" spans="21:21">
      <c r="U4088"/>
    </row>
    <row r="4089" customHeight="1" spans="21:21">
      <c r="U4089"/>
    </row>
    <row r="4090" customHeight="1" spans="21:21">
      <c r="U4090"/>
    </row>
    <row r="4091" customHeight="1" spans="21:21">
      <c r="U4091"/>
    </row>
    <row r="4092" customHeight="1" spans="21:21">
      <c r="U4092"/>
    </row>
    <row r="4093" customHeight="1" spans="21:21">
      <c r="U4093"/>
    </row>
    <row r="4094" customHeight="1" spans="21:21">
      <c r="U4094"/>
    </row>
    <row r="4095" customHeight="1" spans="21:21">
      <c r="U4095"/>
    </row>
    <row r="4096" customHeight="1" spans="21:21">
      <c r="U4096"/>
    </row>
    <row r="4097" customHeight="1" spans="21:21">
      <c r="U4097"/>
    </row>
    <row r="4098" customHeight="1" spans="21:21">
      <c r="U4098"/>
    </row>
    <row r="4099" customHeight="1" spans="21:21">
      <c r="U4099"/>
    </row>
    <row r="4100" customHeight="1" spans="21:21">
      <c r="U4100"/>
    </row>
    <row r="4101" customHeight="1" spans="21:21">
      <c r="U4101"/>
    </row>
    <row r="4102" customHeight="1" spans="21:21">
      <c r="U4102"/>
    </row>
    <row r="4103" customHeight="1" spans="21:21">
      <c r="U4103"/>
    </row>
    <row r="4104" customHeight="1" spans="21:21">
      <c r="U4104"/>
    </row>
    <row r="4105" customHeight="1" spans="21:21">
      <c r="U4105"/>
    </row>
    <row r="4106" customHeight="1" spans="21:21">
      <c r="U4106"/>
    </row>
    <row r="4107" customHeight="1" spans="21:21">
      <c r="U4107"/>
    </row>
    <row r="4108" customHeight="1" spans="21:21">
      <c r="U4108"/>
    </row>
    <row r="4109" customHeight="1" spans="21:21">
      <c r="U4109"/>
    </row>
    <row r="4110" customHeight="1" spans="21:21">
      <c r="U4110"/>
    </row>
    <row r="4111" customHeight="1" spans="21:21">
      <c r="U4111"/>
    </row>
    <row r="4112" customHeight="1" spans="21:21">
      <c r="U4112"/>
    </row>
    <row r="4113" customHeight="1" spans="21:21">
      <c r="U4113"/>
    </row>
    <row r="4114" customHeight="1" spans="21:21">
      <c r="U4114"/>
    </row>
    <row r="4115" customHeight="1" spans="21:21">
      <c r="U4115"/>
    </row>
    <row r="4116" customHeight="1" spans="21:21">
      <c r="U4116"/>
    </row>
    <row r="4117" customHeight="1" spans="21:21">
      <c r="U4117"/>
    </row>
    <row r="4118" customHeight="1" spans="21:21">
      <c r="U4118"/>
    </row>
    <row r="4119" customHeight="1" spans="21:21">
      <c r="U4119"/>
    </row>
    <row r="4120" customHeight="1" spans="21:21">
      <c r="U4120"/>
    </row>
    <row r="4121" customHeight="1" spans="21:21">
      <c r="U4121"/>
    </row>
    <row r="4122" customHeight="1" spans="21:21">
      <c r="U4122"/>
    </row>
    <row r="4123" customHeight="1" spans="21:21">
      <c r="U4123"/>
    </row>
    <row r="4124" customHeight="1" spans="21:21">
      <c r="U4124"/>
    </row>
    <row r="4125" customHeight="1" spans="21:21">
      <c r="U4125"/>
    </row>
    <row r="4126" customHeight="1" spans="21:21">
      <c r="U4126"/>
    </row>
    <row r="4127" customHeight="1" spans="21:21">
      <c r="U4127"/>
    </row>
    <row r="4128" customHeight="1" spans="21:21">
      <c r="U4128"/>
    </row>
    <row r="4129" customHeight="1" spans="21:21">
      <c r="U4129"/>
    </row>
    <row r="4130" customHeight="1" spans="21:21">
      <c r="U4130"/>
    </row>
    <row r="4131" customHeight="1" spans="21:21">
      <c r="U4131"/>
    </row>
    <row r="4132" customHeight="1" spans="21:21">
      <c r="U4132"/>
    </row>
    <row r="4133" customHeight="1" spans="21:21">
      <c r="U4133"/>
    </row>
    <row r="4134" customHeight="1" spans="21:21">
      <c r="U4134"/>
    </row>
    <row r="4135" customHeight="1" spans="21:21">
      <c r="U4135"/>
    </row>
    <row r="4136" customHeight="1" spans="21:21">
      <c r="U4136"/>
    </row>
    <row r="4137" customHeight="1" spans="21:21">
      <c r="U4137"/>
    </row>
    <row r="4138" customHeight="1" spans="21:21">
      <c r="U4138"/>
    </row>
    <row r="4139" customHeight="1" spans="21:21">
      <c r="U4139"/>
    </row>
    <row r="4140" customHeight="1" spans="21:21">
      <c r="U4140"/>
    </row>
    <row r="4141" customHeight="1" spans="21:21">
      <c r="U4141"/>
    </row>
    <row r="4142" customHeight="1" spans="21:21">
      <c r="U4142"/>
    </row>
    <row r="4143" customHeight="1" spans="21:21">
      <c r="U4143"/>
    </row>
    <row r="4144" customHeight="1" spans="21:21">
      <c r="U4144"/>
    </row>
    <row r="4145" customHeight="1" spans="21:21">
      <c r="U4145"/>
    </row>
    <row r="4146" customHeight="1" spans="21:21">
      <c r="U4146"/>
    </row>
    <row r="4147" customHeight="1" spans="21:21">
      <c r="U4147"/>
    </row>
    <row r="4148" customHeight="1" spans="21:21">
      <c r="U4148"/>
    </row>
    <row r="4149" customHeight="1" spans="21:21">
      <c r="U4149"/>
    </row>
    <row r="4150" customHeight="1" spans="21:21">
      <c r="U4150"/>
    </row>
    <row r="4151" customHeight="1" spans="21:21">
      <c r="U4151"/>
    </row>
    <row r="4152" customHeight="1" spans="21:21">
      <c r="U4152"/>
    </row>
    <row r="4153" customHeight="1" spans="21:21">
      <c r="U4153"/>
    </row>
    <row r="4154" customHeight="1" spans="21:21">
      <c r="U4154"/>
    </row>
    <row r="4155" customHeight="1" spans="21:21">
      <c r="U4155"/>
    </row>
    <row r="4156" customHeight="1" spans="21:21">
      <c r="U4156"/>
    </row>
    <row r="4157" customHeight="1" spans="21:21">
      <c r="U4157"/>
    </row>
    <row r="4158" customHeight="1" spans="21:21">
      <c r="U4158"/>
    </row>
    <row r="4159" customHeight="1" spans="21:21">
      <c r="U4159"/>
    </row>
    <row r="4160" customHeight="1" spans="21:21">
      <c r="U4160"/>
    </row>
    <row r="4161" customHeight="1" spans="21:21">
      <c r="U4161"/>
    </row>
    <row r="4162" customHeight="1" spans="21:21">
      <c r="U4162"/>
    </row>
    <row r="4163" customHeight="1" spans="21:21">
      <c r="U4163"/>
    </row>
    <row r="4164" customHeight="1" spans="21:21">
      <c r="U4164"/>
    </row>
    <row r="4165" customHeight="1" spans="21:21">
      <c r="U4165"/>
    </row>
    <row r="4166" customHeight="1" spans="21:21">
      <c r="U4166"/>
    </row>
    <row r="4167" customHeight="1" spans="21:21">
      <c r="U4167"/>
    </row>
    <row r="4168" customHeight="1" spans="21:21">
      <c r="U4168"/>
    </row>
    <row r="4169" customHeight="1" spans="21:21">
      <c r="U4169"/>
    </row>
    <row r="4170" customHeight="1" spans="21:21">
      <c r="U4170"/>
    </row>
    <row r="4171" customHeight="1" spans="21:21">
      <c r="U4171"/>
    </row>
    <row r="4172" customHeight="1" spans="21:21">
      <c r="U4172"/>
    </row>
    <row r="4173" customHeight="1" spans="21:21">
      <c r="U4173"/>
    </row>
    <row r="4174" customHeight="1" spans="21:21">
      <c r="U4174"/>
    </row>
    <row r="4175" customHeight="1" spans="21:21">
      <c r="U4175"/>
    </row>
    <row r="4176" customHeight="1" spans="21:21">
      <c r="U4176"/>
    </row>
    <row r="4177" customHeight="1" spans="21:21">
      <c r="U4177"/>
    </row>
    <row r="4178" customHeight="1" spans="21:21">
      <c r="U4178"/>
    </row>
    <row r="4179" customHeight="1" spans="21:21">
      <c r="U4179"/>
    </row>
    <row r="4180" customHeight="1" spans="21:21">
      <c r="U4180"/>
    </row>
    <row r="4181" customHeight="1" spans="21:21">
      <c r="U4181"/>
    </row>
    <row r="4182" customHeight="1" spans="21:21">
      <c r="U4182"/>
    </row>
    <row r="4183" customHeight="1" spans="21:21">
      <c r="U4183"/>
    </row>
    <row r="4184" customHeight="1" spans="21:21">
      <c r="U4184"/>
    </row>
    <row r="4185" customHeight="1" spans="21:21">
      <c r="U4185"/>
    </row>
    <row r="4186" customHeight="1" spans="21:21">
      <c r="U4186"/>
    </row>
    <row r="4187" customHeight="1" spans="21:21">
      <c r="U4187"/>
    </row>
    <row r="4188" customHeight="1" spans="21:21">
      <c r="U4188"/>
    </row>
    <row r="4189" customHeight="1" spans="21:21">
      <c r="U4189"/>
    </row>
    <row r="4190" customHeight="1" spans="21:21">
      <c r="U4190"/>
    </row>
    <row r="4191" customHeight="1" spans="21:21">
      <c r="U4191"/>
    </row>
    <row r="4192" customHeight="1" spans="21:21">
      <c r="U4192"/>
    </row>
    <row r="4193" customHeight="1" spans="21:21">
      <c r="U4193"/>
    </row>
    <row r="4194" customHeight="1" spans="21:21">
      <c r="U4194"/>
    </row>
    <row r="4195" customHeight="1" spans="21:21">
      <c r="U4195"/>
    </row>
    <row r="4196" customHeight="1" spans="21:21">
      <c r="U4196"/>
    </row>
    <row r="4197" customHeight="1" spans="21:21">
      <c r="U4197"/>
    </row>
    <row r="4198" customHeight="1" spans="21:21">
      <c r="U4198"/>
    </row>
    <row r="4199" customHeight="1" spans="21:21">
      <c r="U4199"/>
    </row>
    <row r="4200" customHeight="1" spans="21:21">
      <c r="U4200"/>
    </row>
    <row r="4201" customHeight="1" spans="21:21">
      <c r="U4201"/>
    </row>
    <row r="4202" customHeight="1" spans="21:21">
      <c r="U4202"/>
    </row>
    <row r="4203" customHeight="1" spans="21:21">
      <c r="U4203"/>
    </row>
    <row r="4204" customHeight="1" spans="21:21">
      <c r="U4204"/>
    </row>
    <row r="4205" customHeight="1" spans="21:21">
      <c r="U4205"/>
    </row>
    <row r="4206" customHeight="1" spans="21:21">
      <c r="U4206"/>
    </row>
    <row r="4207" customHeight="1" spans="21:21">
      <c r="U4207"/>
    </row>
    <row r="4208" customHeight="1" spans="21:21">
      <c r="U4208"/>
    </row>
    <row r="4209" customHeight="1" spans="21:21">
      <c r="U4209"/>
    </row>
    <row r="4210" customHeight="1" spans="21:21">
      <c r="U4210"/>
    </row>
    <row r="4211" customHeight="1" spans="21:21">
      <c r="U4211"/>
    </row>
    <row r="4212" customHeight="1" spans="21:21">
      <c r="U4212"/>
    </row>
    <row r="4213" customHeight="1" spans="21:21">
      <c r="U4213"/>
    </row>
    <row r="4214" customHeight="1" spans="21:21">
      <c r="U4214"/>
    </row>
    <row r="4215" customHeight="1" spans="21:21">
      <c r="U4215"/>
    </row>
    <row r="4216" customHeight="1" spans="21:21">
      <c r="U4216"/>
    </row>
    <row r="4217" customHeight="1" spans="21:21">
      <c r="U4217"/>
    </row>
    <row r="4218" customHeight="1" spans="21:21">
      <c r="U4218"/>
    </row>
    <row r="4219" customHeight="1" spans="21:21">
      <c r="U4219"/>
    </row>
    <row r="4220" customHeight="1" spans="21:21">
      <c r="U4220"/>
    </row>
    <row r="4221" customHeight="1" spans="21:21">
      <c r="U4221"/>
    </row>
    <row r="4222" customHeight="1" spans="21:21">
      <c r="U4222"/>
    </row>
    <row r="4223" customHeight="1" spans="21:21">
      <c r="U4223"/>
    </row>
    <row r="4224" customHeight="1" spans="21:21">
      <c r="U4224"/>
    </row>
    <row r="4225" customHeight="1" spans="21:21">
      <c r="U4225"/>
    </row>
    <row r="4226" customHeight="1" spans="21:21">
      <c r="U4226"/>
    </row>
    <row r="4227" customHeight="1" spans="21:21">
      <c r="U4227"/>
    </row>
    <row r="4228" customHeight="1" spans="21:21">
      <c r="U4228"/>
    </row>
    <row r="4229" customHeight="1" spans="21:21">
      <c r="U4229"/>
    </row>
    <row r="4230" customHeight="1" spans="21:21">
      <c r="U4230"/>
    </row>
    <row r="4231" customHeight="1" spans="21:21">
      <c r="U4231"/>
    </row>
    <row r="4232" customHeight="1" spans="21:21">
      <c r="U4232"/>
    </row>
    <row r="4233" customHeight="1" spans="21:21">
      <c r="U4233"/>
    </row>
    <row r="4234" customHeight="1" spans="21:21">
      <c r="U4234"/>
    </row>
    <row r="4235" customHeight="1" spans="21:21">
      <c r="U4235"/>
    </row>
    <row r="4236" customHeight="1" spans="21:21">
      <c r="U4236"/>
    </row>
    <row r="4237" customHeight="1" spans="21:21">
      <c r="U4237"/>
    </row>
    <row r="4238" customHeight="1" spans="21:21">
      <c r="U4238"/>
    </row>
    <row r="4239" customHeight="1" spans="21:21">
      <c r="U4239"/>
    </row>
    <row r="4240" customHeight="1" spans="21:21">
      <c r="U4240"/>
    </row>
    <row r="4241" customHeight="1" spans="21:21">
      <c r="U4241"/>
    </row>
    <row r="4242" customHeight="1" spans="21:21">
      <c r="U4242"/>
    </row>
    <row r="4243" customHeight="1" spans="21:21">
      <c r="U4243"/>
    </row>
    <row r="4244" customHeight="1" spans="21:21">
      <c r="U4244"/>
    </row>
    <row r="4245" customHeight="1" spans="21:21">
      <c r="U4245"/>
    </row>
    <row r="4246" customHeight="1" spans="21:21">
      <c r="U4246"/>
    </row>
    <row r="4247" customHeight="1" spans="21:21">
      <c r="U4247"/>
    </row>
    <row r="4248" customHeight="1" spans="21:21">
      <c r="U4248"/>
    </row>
    <row r="4249" customHeight="1" spans="21:21">
      <c r="U4249"/>
    </row>
    <row r="4250" customHeight="1" spans="21:21">
      <c r="U4250"/>
    </row>
    <row r="4251" customHeight="1" spans="21:21">
      <c r="U4251"/>
    </row>
    <row r="4252" customHeight="1" spans="21:21">
      <c r="U4252"/>
    </row>
    <row r="4253" customHeight="1" spans="21:21">
      <c r="U4253"/>
    </row>
    <row r="4254" customHeight="1" spans="21:21">
      <c r="U4254"/>
    </row>
    <row r="4255" customHeight="1" spans="21:21">
      <c r="U4255"/>
    </row>
    <row r="4256" customHeight="1" spans="21:21">
      <c r="U4256"/>
    </row>
    <row r="4257" customHeight="1" spans="21:21">
      <c r="U4257"/>
    </row>
    <row r="4258" customHeight="1" spans="21:21">
      <c r="U4258"/>
    </row>
    <row r="4259" customHeight="1" spans="21:21">
      <c r="U4259"/>
    </row>
    <row r="4260" customHeight="1" spans="21:21">
      <c r="U4260"/>
    </row>
    <row r="4261" customHeight="1" spans="21:21">
      <c r="U4261"/>
    </row>
    <row r="4262" customHeight="1" spans="21:21">
      <c r="U4262"/>
    </row>
    <row r="4263" customHeight="1" spans="21:21">
      <c r="U4263"/>
    </row>
    <row r="4264" customHeight="1" spans="21:21">
      <c r="U4264"/>
    </row>
    <row r="4265" customHeight="1" spans="21:21">
      <c r="U4265"/>
    </row>
    <row r="4266" customHeight="1" spans="21:21">
      <c r="U4266"/>
    </row>
    <row r="4267" customHeight="1" spans="21:21">
      <c r="U4267"/>
    </row>
    <row r="4268" customHeight="1" spans="21:21">
      <c r="U4268"/>
    </row>
    <row r="4269" customHeight="1" spans="21:21">
      <c r="U4269"/>
    </row>
    <row r="4270" customHeight="1" spans="21:21">
      <c r="U4270"/>
    </row>
    <row r="4271" customHeight="1" spans="21:21">
      <c r="U4271"/>
    </row>
    <row r="4272" customHeight="1" spans="21:21">
      <c r="U4272"/>
    </row>
    <row r="4273" customHeight="1" spans="21:21">
      <c r="U4273"/>
    </row>
    <row r="4274" customHeight="1" spans="21:21">
      <c r="U4274"/>
    </row>
    <row r="4275" customHeight="1" spans="21:21">
      <c r="U4275"/>
    </row>
    <row r="4276" customHeight="1" spans="21:21">
      <c r="U4276"/>
    </row>
    <row r="4277" customHeight="1" spans="21:21">
      <c r="U4277"/>
    </row>
    <row r="4278" customHeight="1" spans="21:21">
      <c r="U4278"/>
    </row>
    <row r="4279" customHeight="1" spans="21:21">
      <c r="U4279"/>
    </row>
    <row r="4280" customHeight="1" spans="21:21">
      <c r="U4280"/>
    </row>
    <row r="4281" customHeight="1" spans="21:21">
      <c r="U4281"/>
    </row>
    <row r="4282" customHeight="1" spans="21:21">
      <c r="U4282"/>
    </row>
    <row r="4283" customHeight="1" spans="21:21">
      <c r="U4283"/>
    </row>
    <row r="4284" customHeight="1" spans="21:21">
      <c r="U4284"/>
    </row>
    <row r="4285" customHeight="1" spans="21:21">
      <c r="U4285"/>
    </row>
    <row r="4286" customHeight="1" spans="21:21">
      <c r="U4286"/>
    </row>
    <row r="4287" customHeight="1" spans="21:21">
      <c r="U4287"/>
    </row>
    <row r="4288" customHeight="1" spans="21:21">
      <c r="U4288"/>
    </row>
    <row r="4289" customHeight="1" spans="21:21">
      <c r="U4289"/>
    </row>
    <row r="4290" customHeight="1" spans="21:21">
      <c r="U4290"/>
    </row>
    <row r="4291" customHeight="1" spans="21:21">
      <c r="U4291"/>
    </row>
    <row r="4292" customHeight="1" spans="21:21">
      <c r="U4292"/>
    </row>
    <row r="4293" customHeight="1" spans="21:21">
      <c r="U4293"/>
    </row>
    <row r="4294" customHeight="1" spans="21:21">
      <c r="U4294"/>
    </row>
    <row r="4295" customHeight="1" spans="21:21">
      <c r="U4295"/>
    </row>
    <row r="4296" customHeight="1" spans="21:21">
      <c r="U4296"/>
    </row>
    <row r="4297" customHeight="1" spans="21:21">
      <c r="U4297"/>
    </row>
    <row r="4298" customHeight="1" spans="21:21">
      <c r="U4298"/>
    </row>
    <row r="4299" customHeight="1" spans="21:21">
      <c r="U4299"/>
    </row>
    <row r="4300" customHeight="1" spans="21:21">
      <c r="U4300"/>
    </row>
    <row r="4301" customHeight="1" spans="21:21">
      <c r="U4301"/>
    </row>
    <row r="4302" customHeight="1" spans="21:21">
      <c r="U4302"/>
    </row>
    <row r="4303" customHeight="1" spans="21:21">
      <c r="U4303"/>
    </row>
    <row r="4304" customHeight="1" spans="21:21">
      <c r="U4304"/>
    </row>
    <row r="4305" customHeight="1" spans="21:21">
      <c r="U4305"/>
    </row>
    <row r="4306" customHeight="1" spans="21:21">
      <c r="U4306"/>
    </row>
    <row r="4307" customHeight="1" spans="21:21">
      <c r="U4307"/>
    </row>
    <row r="4308" customHeight="1" spans="21:21">
      <c r="U4308"/>
    </row>
    <row r="4309" customHeight="1" spans="21:21">
      <c r="U4309"/>
    </row>
    <row r="4310" customHeight="1" spans="21:21">
      <c r="U4310"/>
    </row>
    <row r="4311" customHeight="1" spans="21:21">
      <c r="U4311"/>
    </row>
    <row r="4312" customHeight="1" spans="21:21">
      <c r="U4312"/>
    </row>
    <row r="4313" customHeight="1" spans="21:21">
      <c r="U4313"/>
    </row>
    <row r="4314" customHeight="1" spans="21:21">
      <c r="U4314"/>
    </row>
    <row r="4315" customHeight="1" spans="21:21">
      <c r="U4315"/>
    </row>
    <row r="4316" customHeight="1" spans="21:21">
      <c r="U4316"/>
    </row>
    <row r="4317" customHeight="1" spans="21:21">
      <c r="U4317"/>
    </row>
    <row r="4318" customHeight="1" spans="21:21">
      <c r="U4318"/>
    </row>
    <row r="4319" customHeight="1" spans="21:21">
      <c r="U4319"/>
    </row>
    <row r="4320" customHeight="1" spans="21:21">
      <c r="U4320"/>
    </row>
  </sheetData>
  <mergeCells count="193">
    <mergeCell ref="B9:C9"/>
    <mergeCell ref="A10:C10"/>
    <mergeCell ref="B18:C18"/>
    <mergeCell ref="A19:C19"/>
    <mergeCell ref="B36:C36"/>
    <mergeCell ref="A37:C37"/>
    <mergeCell ref="B53:C53"/>
    <mergeCell ref="A54:C54"/>
    <mergeCell ref="B70:C70"/>
    <mergeCell ref="A71:C71"/>
    <mergeCell ref="B87:C87"/>
    <mergeCell ref="A88:C88"/>
    <mergeCell ref="B104:C104"/>
    <mergeCell ref="A105:C105"/>
    <mergeCell ref="B121:C121"/>
    <mergeCell ref="A122:C122"/>
    <mergeCell ref="B138:C138"/>
    <mergeCell ref="A139:C139"/>
    <mergeCell ref="B155:C155"/>
    <mergeCell ref="A156:C156"/>
    <mergeCell ref="B173:C173"/>
    <mergeCell ref="A174:C174"/>
    <mergeCell ref="B190:C190"/>
    <mergeCell ref="A191:C191"/>
    <mergeCell ref="B206:C206"/>
    <mergeCell ref="A207:C207"/>
    <mergeCell ref="B220:C220"/>
    <mergeCell ref="A221:C221"/>
    <mergeCell ref="B234:C234"/>
    <mergeCell ref="A235:C235"/>
    <mergeCell ref="B248:C248"/>
    <mergeCell ref="A249:C249"/>
    <mergeCell ref="B262:C262"/>
    <mergeCell ref="A263:C263"/>
    <mergeCell ref="B278:C278"/>
    <mergeCell ref="A279:C279"/>
    <mergeCell ref="B293:C293"/>
    <mergeCell ref="A294:C294"/>
    <mergeCell ref="B310:C310"/>
    <mergeCell ref="A311:C311"/>
    <mergeCell ref="B326:C326"/>
    <mergeCell ref="A327:C327"/>
    <mergeCell ref="B342:C342"/>
    <mergeCell ref="A343:C343"/>
    <mergeCell ref="B358:C358"/>
    <mergeCell ref="A359:C359"/>
    <mergeCell ref="B374:C374"/>
    <mergeCell ref="A375:C375"/>
    <mergeCell ref="B390:C390"/>
    <mergeCell ref="A391:C391"/>
    <mergeCell ref="B406:C406"/>
    <mergeCell ref="A407:C407"/>
    <mergeCell ref="B423:C423"/>
    <mergeCell ref="A424:C424"/>
    <mergeCell ref="B439:C439"/>
    <mergeCell ref="A440:C440"/>
    <mergeCell ref="B455:C455"/>
    <mergeCell ref="A456:C456"/>
    <mergeCell ref="B471:C471"/>
    <mergeCell ref="A472:C472"/>
    <mergeCell ref="B487:C487"/>
    <mergeCell ref="A488:C488"/>
    <mergeCell ref="B503:C503"/>
    <mergeCell ref="A504:C504"/>
    <mergeCell ref="B519:C519"/>
    <mergeCell ref="A520:C520"/>
    <mergeCell ref="B536:C536"/>
    <mergeCell ref="A537:C537"/>
    <mergeCell ref="B553:C553"/>
    <mergeCell ref="A554:C554"/>
    <mergeCell ref="B571:C571"/>
    <mergeCell ref="A572:C572"/>
    <mergeCell ref="B588:C588"/>
    <mergeCell ref="A589:C589"/>
    <mergeCell ref="B605:C605"/>
    <mergeCell ref="A606:C606"/>
    <mergeCell ref="B622:C622"/>
    <mergeCell ref="A623:C623"/>
    <mergeCell ref="B640:C640"/>
    <mergeCell ref="A641:C641"/>
    <mergeCell ref="B657:C657"/>
    <mergeCell ref="A658:C658"/>
    <mergeCell ref="B674:C674"/>
    <mergeCell ref="A675:C675"/>
    <mergeCell ref="B691:C691"/>
    <mergeCell ref="A692:C692"/>
    <mergeCell ref="B708:C708"/>
    <mergeCell ref="A709:C709"/>
    <mergeCell ref="B725:C725"/>
    <mergeCell ref="A726:C726"/>
    <mergeCell ref="B742:C742"/>
    <mergeCell ref="A743:C743"/>
    <mergeCell ref="B759:C759"/>
    <mergeCell ref="A760:C760"/>
    <mergeCell ref="B776:C776"/>
    <mergeCell ref="A777:C777"/>
    <mergeCell ref="A4:A9"/>
    <mergeCell ref="A11:A18"/>
    <mergeCell ref="A20:A36"/>
    <mergeCell ref="A38:A53"/>
    <mergeCell ref="A55:A70"/>
    <mergeCell ref="A72:A87"/>
    <mergeCell ref="A89:A104"/>
    <mergeCell ref="A106:A121"/>
    <mergeCell ref="A123:A138"/>
    <mergeCell ref="A140:A155"/>
    <mergeCell ref="A157:A173"/>
    <mergeCell ref="A175:A190"/>
    <mergeCell ref="A192:A206"/>
    <mergeCell ref="A208:A220"/>
    <mergeCell ref="A222:A234"/>
    <mergeCell ref="A236:A248"/>
    <mergeCell ref="A250:A262"/>
    <mergeCell ref="A264:A278"/>
    <mergeCell ref="A280:A293"/>
    <mergeCell ref="A295:A310"/>
    <mergeCell ref="A312:A326"/>
    <mergeCell ref="A328:A342"/>
    <mergeCell ref="A344:A358"/>
    <mergeCell ref="A360:A374"/>
    <mergeCell ref="A376:A390"/>
    <mergeCell ref="A392:A406"/>
    <mergeCell ref="A408:A423"/>
    <mergeCell ref="A425:A439"/>
    <mergeCell ref="A441:A455"/>
    <mergeCell ref="A457:A471"/>
    <mergeCell ref="A473:A487"/>
    <mergeCell ref="A489:A503"/>
    <mergeCell ref="A505:A519"/>
    <mergeCell ref="A521:A536"/>
    <mergeCell ref="A538:A553"/>
    <mergeCell ref="A555:A571"/>
    <mergeCell ref="A573:A588"/>
    <mergeCell ref="A590:A605"/>
    <mergeCell ref="A607:A622"/>
    <mergeCell ref="A624:A640"/>
    <mergeCell ref="A642:A657"/>
    <mergeCell ref="A659:A674"/>
    <mergeCell ref="A676:A691"/>
    <mergeCell ref="A693:A708"/>
    <mergeCell ref="A710:A725"/>
    <mergeCell ref="A727:A742"/>
    <mergeCell ref="A744:A759"/>
    <mergeCell ref="A761:A776"/>
    <mergeCell ref="B4:B8"/>
    <mergeCell ref="B11:B17"/>
    <mergeCell ref="B20:B35"/>
    <mergeCell ref="B38:B52"/>
    <mergeCell ref="B55:B69"/>
    <mergeCell ref="B72:B86"/>
    <mergeCell ref="B89:B103"/>
    <mergeCell ref="B106:B120"/>
    <mergeCell ref="B123:B137"/>
    <mergeCell ref="B140:B154"/>
    <mergeCell ref="B157:B172"/>
    <mergeCell ref="B175:B189"/>
    <mergeCell ref="B192:B205"/>
    <mergeCell ref="B208:B219"/>
    <mergeCell ref="B222:B233"/>
    <mergeCell ref="B236:B247"/>
    <mergeCell ref="B250:B261"/>
    <mergeCell ref="B264:B277"/>
    <mergeCell ref="B280:B292"/>
    <mergeCell ref="B295:B309"/>
    <mergeCell ref="B312:B325"/>
    <mergeCell ref="B328:B341"/>
    <mergeCell ref="B344:B357"/>
    <mergeCell ref="B360:B373"/>
    <mergeCell ref="B376:B389"/>
    <mergeCell ref="B392:B405"/>
    <mergeCell ref="B408:B422"/>
    <mergeCell ref="B425:B438"/>
    <mergeCell ref="B441:B454"/>
    <mergeCell ref="B457:B470"/>
    <mergeCell ref="B473:B486"/>
    <mergeCell ref="B489:B502"/>
    <mergeCell ref="B505:B518"/>
    <mergeCell ref="B521:B535"/>
    <mergeCell ref="B538:B552"/>
    <mergeCell ref="B555:B570"/>
    <mergeCell ref="B573:B587"/>
    <mergeCell ref="B590:B604"/>
    <mergeCell ref="B607:B621"/>
    <mergeCell ref="B624:B639"/>
    <mergeCell ref="B642:B656"/>
    <mergeCell ref="B659:B673"/>
    <mergeCell ref="B676:B690"/>
    <mergeCell ref="B693:B707"/>
    <mergeCell ref="B710:B724"/>
    <mergeCell ref="B727:B741"/>
    <mergeCell ref="B744:B758"/>
    <mergeCell ref="B761:B775"/>
    <mergeCell ref="A1:U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241"/>
  <sheetViews>
    <sheetView zoomScale="85" zoomScaleNormal="85" workbookViewId="0">
      <pane ySplit="3" topLeftCell="A4" activePane="bottomLeft" state="frozen"/>
      <selection/>
      <selection pane="bottomLeft" activeCell="D16" sqref="D16"/>
    </sheetView>
  </sheetViews>
  <sheetFormatPr defaultColWidth="9" defaultRowHeight="20" customHeight="1"/>
  <cols>
    <col min="1" max="1" width="15.0462962962963"/>
    <col min="2" max="2" width="15.1296296296296" customWidth="1"/>
    <col min="3" max="3" width="28" customWidth="1"/>
    <col min="4" max="4" width="39.3796296296296" customWidth="1"/>
    <col min="5" max="5" width="8.12962962962963" customWidth="1"/>
    <col min="6" max="6" width="6.75925925925926" customWidth="1"/>
    <col min="7" max="10" width="8.62962962962963" customWidth="1"/>
    <col min="11" max="14" width="4.87962962962963" customWidth="1"/>
    <col min="15" max="15" width="6.75925925925926" customWidth="1"/>
    <col min="16" max="19" width="8.62962962962963" customWidth="1"/>
    <col min="20" max="20" width="9.12962962962963"/>
    <col min="21" max="21" width="8.62962962962963" style="1" customWidth="1"/>
    <col min="22" max="22" width="9.12962962962963"/>
  </cols>
  <sheetData>
    <row r="1" customHeight="1" spans="1:22">
      <c r="A1" s="44" t="s">
        <v>151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</row>
    <row r="2" customHeight="1" spans="1:22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</row>
    <row r="3" customHeight="1" spans="1:22">
      <c r="A3" s="7" t="s">
        <v>1</v>
      </c>
      <c r="B3" s="7" t="s">
        <v>71</v>
      </c>
      <c r="C3" s="7" t="s">
        <v>152</v>
      </c>
      <c r="D3" s="7" t="s">
        <v>153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73</v>
      </c>
      <c r="U3" s="3" t="s">
        <v>18</v>
      </c>
      <c r="V3" s="9" t="s">
        <v>19</v>
      </c>
    </row>
    <row r="4" customHeight="1" spans="1:22">
      <c r="A4" s="4" t="s">
        <v>64</v>
      </c>
      <c r="B4" s="4" t="s">
        <v>74</v>
      </c>
      <c r="C4" s="4" t="s">
        <v>154</v>
      </c>
      <c r="D4" s="4" t="s">
        <v>155</v>
      </c>
      <c r="E4" s="2">
        <v>94.94</v>
      </c>
      <c r="F4" s="2">
        <v>2658</v>
      </c>
      <c r="G4" s="2">
        <v>102</v>
      </c>
      <c r="H4" s="5">
        <v>0.0383747178329571</v>
      </c>
      <c r="I4" s="6">
        <v>0.93078431372549</v>
      </c>
      <c r="J4" s="6">
        <v>35.7185854025583</v>
      </c>
      <c r="K4" s="2">
        <v>0</v>
      </c>
      <c r="L4" s="7">
        <v>1</v>
      </c>
      <c r="M4" s="2">
        <v>1</v>
      </c>
      <c r="N4" s="2">
        <v>0</v>
      </c>
      <c r="O4" s="2">
        <v>0</v>
      </c>
      <c r="P4" s="2">
        <v>2</v>
      </c>
      <c r="Q4" s="6">
        <v>47.47</v>
      </c>
      <c r="R4" s="2">
        <v>1</v>
      </c>
      <c r="S4" s="8">
        <v>94.94</v>
      </c>
      <c r="T4" s="2">
        <v>0</v>
      </c>
      <c r="U4" s="8" t="e">
        <v>#DIV/0!</v>
      </c>
      <c r="V4" s="10">
        <v>0.00980392156862745</v>
      </c>
    </row>
    <row r="5" customHeight="1" spans="1:22">
      <c r="A5" s="2"/>
      <c r="B5" s="2"/>
      <c r="C5" s="4" t="s">
        <v>156</v>
      </c>
      <c r="D5" s="4" t="s">
        <v>157</v>
      </c>
      <c r="E5" s="2">
        <v>54.73</v>
      </c>
      <c r="F5" s="2">
        <v>3048</v>
      </c>
      <c r="G5" s="2">
        <v>173</v>
      </c>
      <c r="H5" s="5">
        <v>0.056758530183727</v>
      </c>
      <c r="I5" s="6">
        <v>0.31635838150289</v>
      </c>
      <c r="J5" s="6">
        <v>17.9560367454068</v>
      </c>
      <c r="K5" s="2">
        <v>1</v>
      </c>
      <c r="L5" s="7">
        <v>1</v>
      </c>
      <c r="M5" s="2">
        <v>1</v>
      </c>
      <c r="N5" s="2">
        <v>0</v>
      </c>
      <c r="O5" s="2">
        <v>1</v>
      </c>
      <c r="P5" s="2">
        <v>4</v>
      </c>
      <c r="Q5" s="6">
        <v>13.6825</v>
      </c>
      <c r="R5" s="2">
        <v>1</v>
      </c>
      <c r="S5" s="8">
        <v>54.73</v>
      </c>
      <c r="T5" s="2">
        <v>1</v>
      </c>
      <c r="U5" s="8">
        <v>54.73</v>
      </c>
      <c r="V5" s="10">
        <v>0.00578034682080925</v>
      </c>
    </row>
    <row r="6" customHeight="1" spans="1:22">
      <c r="A6" s="2"/>
      <c r="B6" s="2"/>
      <c r="C6" s="4" t="s">
        <v>158</v>
      </c>
      <c r="D6" s="4" t="s">
        <v>159</v>
      </c>
      <c r="E6" s="2">
        <v>102.1</v>
      </c>
      <c r="F6" s="2">
        <v>5824</v>
      </c>
      <c r="G6" s="2">
        <v>309</v>
      </c>
      <c r="H6" s="5">
        <v>0.0530563186813187</v>
      </c>
      <c r="I6" s="6">
        <v>0.33042071197411</v>
      </c>
      <c r="J6" s="6">
        <v>17.5309065934066</v>
      </c>
      <c r="K6" s="2">
        <v>0</v>
      </c>
      <c r="L6" s="7">
        <v>1</v>
      </c>
      <c r="M6" s="2">
        <v>0</v>
      </c>
      <c r="N6" s="2">
        <v>0</v>
      </c>
      <c r="O6" s="2">
        <v>2</v>
      </c>
      <c r="P6" s="2">
        <v>3</v>
      </c>
      <c r="Q6" s="6">
        <v>34.0333333333333</v>
      </c>
      <c r="R6" s="2">
        <v>6</v>
      </c>
      <c r="S6" s="8">
        <v>17.0166666666667</v>
      </c>
      <c r="T6" s="2">
        <v>1</v>
      </c>
      <c r="U6" s="8">
        <v>102.1</v>
      </c>
      <c r="V6" s="10">
        <v>0.0194174757281553</v>
      </c>
    </row>
    <row r="7" customHeight="1" spans="1:22">
      <c r="A7" s="2"/>
      <c r="B7" s="2"/>
      <c r="C7" s="4" t="s">
        <v>160</v>
      </c>
      <c r="D7" s="4" t="s">
        <v>161</v>
      </c>
      <c r="E7" s="2">
        <v>27.72</v>
      </c>
      <c r="F7" s="2">
        <v>743</v>
      </c>
      <c r="G7" s="2">
        <v>58</v>
      </c>
      <c r="H7" s="5">
        <v>0.0780619111709287</v>
      </c>
      <c r="I7" s="6">
        <v>0.477931034482759</v>
      </c>
      <c r="J7" s="6">
        <v>37.3082099596232</v>
      </c>
      <c r="K7" s="2">
        <v>0</v>
      </c>
      <c r="L7" s="7">
        <v>0</v>
      </c>
      <c r="M7" s="2">
        <v>0</v>
      </c>
      <c r="N7" s="2">
        <v>0</v>
      </c>
      <c r="O7" s="2">
        <v>0</v>
      </c>
      <c r="P7" s="2">
        <v>0</v>
      </c>
      <c r="Q7" s="6" t="e">
        <v>#DIV/0!</v>
      </c>
      <c r="R7" s="2">
        <v>0</v>
      </c>
      <c r="S7" s="8" t="e">
        <v>#DIV/0!</v>
      </c>
      <c r="T7" s="2">
        <v>0</v>
      </c>
      <c r="U7" s="8" t="e">
        <v>#DIV/0!</v>
      </c>
      <c r="V7" s="10">
        <v>0</v>
      </c>
    </row>
    <row r="8" customHeight="1" spans="1:22">
      <c r="A8" s="2"/>
      <c r="B8" s="2"/>
      <c r="C8" s="4" t="s">
        <v>162</v>
      </c>
      <c r="D8" s="4" t="s">
        <v>163</v>
      </c>
      <c r="E8" s="2">
        <v>20.07</v>
      </c>
      <c r="F8" s="2">
        <v>1040</v>
      </c>
      <c r="G8" s="2">
        <v>66</v>
      </c>
      <c r="H8" s="5">
        <v>0.0634615384615385</v>
      </c>
      <c r="I8" s="6">
        <v>0.304090909090909</v>
      </c>
      <c r="J8" s="6">
        <v>19.2980769230769</v>
      </c>
      <c r="K8" s="2">
        <v>1</v>
      </c>
      <c r="L8" s="7">
        <v>0</v>
      </c>
      <c r="M8" s="2">
        <v>0</v>
      </c>
      <c r="N8" s="2">
        <v>1</v>
      </c>
      <c r="O8" s="2">
        <v>0</v>
      </c>
      <c r="P8" s="2">
        <v>2</v>
      </c>
      <c r="Q8" s="6">
        <v>10.035</v>
      </c>
      <c r="R8" s="2">
        <v>0</v>
      </c>
      <c r="S8" s="8" t="e">
        <v>#DIV/0!</v>
      </c>
      <c r="T8" s="2">
        <v>0</v>
      </c>
      <c r="U8" s="8" t="e">
        <v>#DIV/0!</v>
      </c>
      <c r="V8" s="10">
        <v>0</v>
      </c>
    </row>
    <row r="9" customHeight="1" spans="1:22">
      <c r="A9" s="2"/>
      <c r="B9" s="2"/>
      <c r="C9" s="4" t="s">
        <v>164</v>
      </c>
      <c r="D9" s="4" t="s">
        <v>165</v>
      </c>
      <c r="E9" s="2">
        <v>23.09</v>
      </c>
      <c r="F9" s="2">
        <v>1070</v>
      </c>
      <c r="G9" s="2">
        <v>66</v>
      </c>
      <c r="H9" s="5">
        <v>0.0616822429906542</v>
      </c>
      <c r="I9" s="6">
        <v>0.349848484848485</v>
      </c>
      <c r="J9" s="6">
        <v>21.5794392523365</v>
      </c>
      <c r="K9" s="2">
        <v>0</v>
      </c>
      <c r="L9" s="7">
        <v>0</v>
      </c>
      <c r="M9" s="2">
        <v>0</v>
      </c>
      <c r="N9" s="2">
        <v>0</v>
      </c>
      <c r="O9" s="2">
        <v>0</v>
      </c>
      <c r="P9" s="2">
        <v>0</v>
      </c>
      <c r="Q9" s="6" t="e">
        <v>#DIV/0!</v>
      </c>
      <c r="R9" s="2">
        <v>0</v>
      </c>
      <c r="S9" s="8" t="e">
        <v>#DIV/0!</v>
      </c>
      <c r="T9" s="2">
        <v>0</v>
      </c>
      <c r="U9" s="8" t="e">
        <v>#DIV/0!</v>
      </c>
      <c r="V9" s="10">
        <v>0</v>
      </c>
    </row>
    <row r="10" customHeight="1" spans="1:22">
      <c r="A10" s="2"/>
      <c r="B10" s="2"/>
      <c r="C10" s="4" t="s">
        <v>166</v>
      </c>
      <c r="D10" s="4" t="s">
        <v>167</v>
      </c>
      <c r="E10" s="2">
        <v>17.77</v>
      </c>
      <c r="F10" s="2">
        <v>541</v>
      </c>
      <c r="G10" s="2">
        <v>44</v>
      </c>
      <c r="H10" s="5">
        <v>0.0813308687615527</v>
      </c>
      <c r="I10" s="6">
        <v>0.403863636363636</v>
      </c>
      <c r="J10" s="6">
        <v>32.8465804066543</v>
      </c>
      <c r="K10" s="2">
        <v>0</v>
      </c>
      <c r="L10" s="7">
        <v>0</v>
      </c>
      <c r="M10" s="2">
        <v>0</v>
      </c>
      <c r="N10" s="2">
        <v>0</v>
      </c>
      <c r="O10" s="2">
        <v>0</v>
      </c>
      <c r="P10" s="2">
        <v>0</v>
      </c>
      <c r="Q10" s="6" t="e">
        <v>#DIV/0!</v>
      </c>
      <c r="R10" s="2">
        <v>0</v>
      </c>
      <c r="S10" s="8" t="e">
        <v>#DIV/0!</v>
      </c>
      <c r="T10" s="2">
        <v>0</v>
      </c>
      <c r="U10" s="8" t="e">
        <v>#DIV/0!</v>
      </c>
      <c r="V10" s="10">
        <v>0</v>
      </c>
    </row>
    <row r="11" customHeight="1" spans="1:22">
      <c r="A11" s="2"/>
      <c r="B11" s="2"/>
      <c r="C11" s="4" t="s">
        <v>168</v>
      </c>
      <c r="D11" s="4" t="s">
        <v>169</v>
      </c>
      <c r="E11" s="2">
        <v>16.69</v>
      </c>
      <c r="F11" s="2">
        <v>513</v>
      </c>
      <c r="G11" s="2">
        <v>40</v>
      </c>
      <c r="H11" s="5">
        <v>0.0779727095516569</v>
      </c>
      <c r="I11" s="6">
        <v>0.41725</v>
      </c>
      <c r="J11" s="6">
        <v>32.5341130604289</v>
      </c>
      <c r="K11" s="2">
        <v>0</v>
      </c>
      <c r="L11" s="7">
        <v>1</v>
      </c>
      <c r="M11" s="2">
        <v>0</v>
      </c>
      <c r="N11" s="2">
        <v>0</v>
      </c>
      <c r="O11" s="2">
        <v>0</v>
      </c>
      <c r="P11" s="2">
        <v>1</v>
      </c>
      <c r="Q11" s="6">
        <v>16.69</v>
      </c>
      <c r="R11" s="2">
        <v>0</v>
      </c>
      <c r="S11" s="8" t="e">
        <v>#DIV/0!</v>
      </c>
      <c r="T11" s="2">
        <v>0</v>
      </c>
      <c r="U11" s="8" t="e">
        <v>#DIV/0!</v>
      </c>
      <c r="V11" s="10">
        <v>0</v>
      </c>
    </row>
    <row r="12" customHeight="1" spans="1:22">
      <c r="A12" s="2"/>
      <c r="B12" s="2"/>
      <c r="C12" s="4" t="s">
        <v>170</v>
      </c>
      <c r="D12" s="4" t="s">
        <v>171</v>
      </c>
      <c r="E12" s="2">
        <v>28.49</v>
      </c>
      <c r="F12" s="2">
        <v>1085</v>
      </c>
      <c r="G12" s="2">
        <v>62</v>
      </c>
      <c r="H12" s="5">
        <v>0.0571428571428571</v>
      </c>
      <c r="I12" s="6">
        <v>0.459516129032258</v>
      </c>
      <c r="J12" s="6">
        <v>26.258064516129</v>
      </c>
      <c r="K12" s="2">
        <v>0</v>
      </c>
      <c r="L12" s="7">
        <v>0</v>
      </c>
      <c r="M12" s="2">
        <v>0</v>
      </c>
      <c r="N12" s="2">
        <v>1</v>
      </c>
      <c r="O12" s="2">
        <v>0</v>
      </c>
      <c r="P12" s="2">
        <v>1</v>
      </c>
      <c r="Q12" s="6">
        <v>28.49</v>
      </c>
      <c r="R12" s="2">
        <v>2</v>
      </c>
      <c r="S12" s="8">
        <v>14.245</v>
      </c>
      <c r="T12" s="2">
        <v>0</v>
      </c>
      <c r="U12" s="8" t="e">
        <v>#DIV/0!</v>
      </c>
      <c r="V12" s="10">
        <v>0.032258064516129</v>
      </c>
    </row>
    <row r="13" customHeight="1" spans="1:22">
      <c r="A13" s="2"/>
      <c r="B13" s="2"/>
      <c r="C13" s="4" t="s">
        <v>172</v>
      </c>
      <c r="D13" s="4" t="s">
        <v>173</v>
      </c>
      <c r="E13" s="2">
        <v>23.02</v>
      </c>
      <c r="F13" s="2">
        <v>656</v>
      </c>
      <c r="G13" s="2">
        <v>51</v>
      </c>
      <c r="H13" s="5">
        <v>0.0777439024390244</v>
      </c>
      <c r="I13" s="6">
        <v>0.451372549019608</v>
      </c>
      <c r="J13" s="6">
        <v>35.0914634146341</v>
      </c>
      <c r="K13" s="2">
        <v>1</v>
      </c>
      <c r="L13" s="7">
        <v>0</v>
      </c>
      <c r="M13" s="2">
        <v>0</v>
      </c>
      <c r="N13" s="2">
        <v>0</v>
      </c>
      <c r="O13" s="2">
        <v>0</v>
      </c>
      <c r="P13" s="2">
        <v>1</v>
      </c>
      <c r="Q13" s="6">
        <v>23.02</v>
      </c>
      <c r="R13" s="2">
        <v>0</v>
      </c>
      <c r="S13" s="8" t="e">
        <v>#DIV/0!</v>
      </c>
      <c r="T13" s="2">
        <v>0</v>
      </c>
      <c r="U13" s="8" t="e">
        <v>#DIV/0!</v>
      </c>
      <c r="V13" s="10">
        <v>0</v>
      </c>
    </row>
    <row r="14" customHeight="1" spans="1:22">
      <c r="A14" s="2"/>
      <c r="B14" s="2"/>
      <c r="C14" s="4" t="s">
        <v>174</v>
      </c>
      <c r="D14" s="4" t="s">
        <v>175</v>
      </c>
      <c r="E14" s="2">
        <v>51.1</v>
      </c>
      <c r="F14" s="2">
        <v>1389</v>
      </c>
      <c r="G14" s="2">
        <v>96</v>
      </c>
      <c r="H14" s="5">
        <v>0.0691144708423326</v>
      </c>
      <c r="I14" s="6">
        <v>0.532291666666667</v>
      </c>
      <c r="J14" s="6">
        <v>36.78905687545</v>
      </c>
      <c r="K14" s="2">
        <v>0</v>
      </c>
      <c r="L14" s="7">
        <v>0</v>
      </c>
      <c r="M14" s="2">
        <v>0</v>
      </c>
      <c r="N14" s="2">
        <v>1</v>
      </c>
      <c r="O14" s="2">
        <v>0</v>
      </c>
      <c r="P14" s="2">
        <v>1</v>
      </c>
      <c r="Q14" s="6">
        <v>51.1</v>
      </c>
      <c r="R14" s="2">
        <v>2</v>
      </c>
      <c r="S14" s="8">
        <v>25.55</v>
      </c>
      <c r="T14" s="2">
        <v>1</v>
      </c>
      <c r="U14" s="8">
        <v>51.1</v>
      </c>
      <c r="V14" s="10">
        <v>0.0208333333333333</v>
      </c>
    </row>
    <row r="15" customHeight="1" spans="1:22">
      <c r="A15" s="2"/>
      <c r="B15" s="2"/>
      <c r="C15" s="4" t="s">
        <v>176</v>
      </c>
      <c r="D15" s="4" t="s">
        <v>177</v>
      </c>
      <c r="E15" s="2">
        <v>81.68</v>
      </c>
      <c r="F15" s="2">
        <v>5006</v>
      </c>
      <c r="G15" s="2">
        <v>260</v>
      </c>
      <c r="H15" s="5">
        <v>0.0519376747902517</v>
      </c>
      <c r="I15" s="6">
        <v>0.314153846153846</v>
      </c>
      <c r="J15" s="6">
        <v>16.3164202956452</v>
      </c>
      <c r="K15" s="2">
        <v>1</v>
      </c>
      <c r="L15" s="7">
        <v>0</v>
      </c>
      <c r="M15" s="2">
        <v>1</v>
      </c>
      <c r="N15" s="2">
        <v>1</v>
      </c>
      <c r="O15" s="2">
        <v>0</v>
      </c>
      <c r="P15" s="2">
        <v>3</v>
      </c>
      <c r="Q15" s="6">
        <v>27.2266666666667</v>
      </c>
      <c r="R15" s="2">
        <v>1</v>
      </c>
      <c r="S15" s="8">
        <v>81.68</v>
      </c>
      <c r="T15" s="2">
        <v>1</v>
      </c>
      <c r="U15" s="8">
        <v>81.68</v>
      </c>
      <c r="V15" s="10">
        <v>0.00384615384615385</v>
      </c>
    </row>
    <row r="16" customHeight="1" spans="1:22">
      <c r="A16" s="2"/>
      <c r="B16" s="2"/>
      <c r="C16" s="4" t="s">
        <v>178</v>
      </c>
      <c r="D16" s="4" t="s">
        <v>179</v>
      </c>
      <c r="E16" s="2">
        <v>182.54</v>
      </c>
      <c r="F16" s="2">
        <v>10695</v>
      </c>
      <c r="G16" s="2">
        <v>640</v>
      </c>
      <c r="H16" s="5">
        <v>0.0598410472183263</v>
      </c>
      <c r="I16" s="6">
        <v>0.28521875</v>
      </c>
      <c r="J16" s="6">
        <v>17.067788686302</v>
      </c>
      <c r="K16" s="2">
        <v>1</v>
      </c>
      <c r="L16" s="7">
        <v>1</v>
      </c>
      <c r="M16" s="2">
        <v>1</v>
      </c>
      <c r="N16" s="2">
        <v>0</v>
      </c>
      <c r="O16" s="2">
        <v>0</v>
      </c>
      <c r="P16" s="2">
        <v>3</v>
      </c>
      <c r="Q16" s="6">
        <v>60.8466666666667</v>
      </c>
      <c r="R16" s="2">
        <v>9</v>
      </c>
      <c r="S16" s="8">
        <v>20.2822222222222</v>
      </c>
      <c r="T16" s="2">
        <v>3</v>
      </c>
      <c r="U16" s="8">
        <v>60.8466666666667</v>
      </c>
      <c r="V16" s="10">
        <v>0.0140625</v>
      </c>
    </row>
    <row r="17" customHeight="1" spans="1:22">
      <c r="A17" s="2"/>
      <c r="B17" s="2"/>
      <c r="C17" s="4" t="s">
        <v>180</v>
      </c>
      <c r="D17" s="4" t="s">
        <v>181</v>
      </c>
      <c r="E17" s="2">
        <v>29.17</v>
      </c>
      <c r="F17" s="2">
        <v>1007</v>
      </c>
      <c r="G17" s="2">
        <v>71</v>
      </c>
      <c r="H17" s="5">
        <v>0.070506454816286</v>
      </c>
      <c r="I17" s="6">
        <v>0.410845070422535</v>
      </c>
      <c r="J17" s="6">
        <v>28.9672293942403</v>
      </c>
      <c r="K17" s="2">
        <v>1</v>
      </c>
      <c r="L17" s="7">
        <v>1</v>
      </c>
      <c r="M17" s="2">
        <v>0</v>
      </c>
      <c r="N17" s="2">
        <v>0</v>
      </c>
      <c r="O17" s="2">
        <v>0</v>
      </c>
      <c r="P17" s="2">
        <v>2</v>
      </c>
      <c r="Q17" s="6">
        <v>14.585</v>
      </c>
      <c r="R17" s="2">
        <v>0</v>
      </c>
      <c r="S17" s="8" t="e">
        <v>#DIV/0!</v>
      </c>
      <c r="T17" s="2">
        <v>0</v>
      </c>
      <c r="U17" s="8" t="e">
        <v>#DIV/0!</v>
      </c>
      <c r="V17" s="10">
        <v>0</v>
      </c>
    </row>
    <row r="18" customHeight="1" spans="1:22">
      <c r="A18" s="2"/>
      <c r="B18" s="2"/>
      <c r="C18" s="4" t="s">
        <v>182</v>
      </c>
      <c r="D18" s="4" t="s">
        <v>183</v>
      </c>
      <c r="E18" s="2">
        <v>52.07</v>
      </c>
      <c r="F18" s="2">
        <v>3012</v>
      </c>
      <c r="G18" s="2">
        <v>233</v>
      </c>
      <c r="H18" s="5">
        <v>0.0773572377158035</v>
      </c>
      <c r="I18" s="6">
        <v>0.223476394849785</v>
      </c>
      <c r="J18" s="6">
        <v>17.2875166002656</v>
      </c>
      <c r="K18" s="2">
        <v>0</v>
      </c>
      <c r="L18" s="7">
        <v>0</v>
      </c>
      <c r="M18" s="2">
        <v>0</v>
      </c>
      <c r="N18" s="2">
        <v>1</v>
      </c>
      <c r="O18" s="2">
        <v>0</v>
      </c>
      <c r="P18" s="2">
        <v>1</v>
      </c>
      <c r="Q18" s="6">
        <v>52.07</v>
      </c>
      <c r="R18" s="2">
        <v>2</v>
      </c>
      <c r="S18" s="8">
        <v>26.035</v>
      </c>
      <c r="T18" s="2">
        <v>0</v>
      </c>
      <c r="U18" s="8" t="e">
        <v>#DIV/0!</v>
      </c>
      <c r="V18" s="10">
        <v>0.00858369098712446</v>
      </c>
    </row>
    <row r="19" customHeight="1" spans="1:22">
      <c r="A19" s="2"/>
      <c r="B19" s="4" t="s">
        <v>80</v>
      </c>
      <c r="C19" s="2"/>
      <c r="D19" s="2"/>
      <c r="E19" s="2">
        <v>805.18</v>
      </c>
      <c r="F19" s="2">
        <v>38287</v>
      </c>
      <c r="G19" s="2">
        <v>2271</v>
      </c>
      <c r="H19" s="5">
        <v>0.0593151722516781</v>
      </c>
      <c r="I19" s="6">
        <v>0.354548656979304</v>
      </c>
      <c r="J19" s="6">
        <v>21.0301146603286</v>
      </c>
      <c r="K19" s="2">
        <v>6</v>
      </c>
      <c r="L19" s="7">
        <v>6</v>
      </c>
      <c r="M19" s="2">
        <v>4</v>
      </c>
      <c r="N19" s="2">
        <v>5</v>
      </c>
      <c r="O19" s="2">
        <v>3</v>
      </c>
      <c r="P19" s="2">
        <v>24</v>
      </c>
      <c r="Q19" s="6">
        <v>33.5491666666667</v>
      </c>
      <c r="R19" s="2">
        <v>24</v>
      </c>
      <c r="S19" s="8">
        <v>33.5491666666667</v>
      </c>
      <c r="T19" s="2">
        <v>7</v>
      </c>
      <c r="U19" s="8">
        <v>115.025714285714</v>
      </c>
      <c r="V19" s="10">
        <v>0.0105680317040951</v>
      </c>
    </row>
    <row r="20" customHeight="1" spans="1:22">
      <c r="A20" s="4" t="s">
        <v>95</v>
      </c>
      <c r="B20" s="2"/>
      <c r="C20" s="2"/>
      <c r="D20" s="2"/>
      <c r="E20" s="2">
        <v>805.18</v>
      </c>
      <c r="F20" s="2">
        <v>38287</v>
      </c>
      <c r="G20" s="2">
        <v>2271</v>
      </c>
      <c r="H20" s="5">
        <v>0.0593151722516781</v>
      </c>
      <c r="I20" s="6">
        <v>0.354548656979304</v>
      </c>
      <c r="J20" s="6">
        <v>21.0301146603286</v>
      </c>
      <c r="K20" s="2">
        <v>6</v>
      </c>
      <c r="L20" s="7">
        <v>6</v>
      </c>
      <c r="M20" s="2">
        <v>4</v>
      </c>
      <c r="N20" s="2">
        <v>5</v>
      </c>
      <c r="O20" s="2">
        <v>3</v>
      </c>
      <c r="P20" s="2">
        <v>24</v>
      </c>
      <c r="Q20" s="6">
        <v>33.5491666666667</v>
      </c>
      <c r="R20" s="2">
        <v>24</v>
      </c>
      <c r="S20" s="8">
        <v>33.5491666666667</v>
      </c>
      <c r="T20" s="2">
        <v>7</v>
      </c>
      <c r="U20" s="8">
        <v>115.025714285714</v>
      </c>
      <c r="V20" s="10">
        <v>0.0105680317040951</v>
      </c>
    </row>
    <row r="21" customHeight="1" spans="1:22">
      <c r="A21" s="4" t="s">
        <v>63</v>
      </c>
      <c r="B21" s="4" t="s">
        <v>74</v>
      </c>
      <c r="C21" s="4" t="s">
        <v>154</v>
      </c>
      <c r="D21" s="4" t="s">
        <v>155</v>
      </c>
      <c r="E21" s="2">
        <v>99.26</v>
      </c>
      <c r="F21" s="2">
        <v>2173</v>
      </c>
      <c r="G21" s="2">
        <v>84</v>
      </c>
      <c r="H21" s="5">
        <v>0.03865623561896</v>
      </c>
      <c r="I21" s="6">
        <v>1.18166666666667</v>
      </c>
      <c r="J21" s="6">
        <v>45.6787850897377</v>
      </c>
      <c r="K21" s="2">
        <v>1</v>
      </c>
      <c r="L21" s="7">
        <v>0</v>
      </c>
      <c r="M21" s="2">
        <v>0</v>
      </c>
      <c r="N21" s="2">
        <v>0</v>
      </c>
      <c r="O21" s="2">
        <v>0</v>
      </c>
      <c r="P21" s="2">
        <v>1</v>
      </c>
      <c r="Q21" s="6">
        <v>99.26</v>
      </c>
      <c r="R21" s="2">
        <v>3</v>
      </c>
      <c r="S21" s="8">
        <v>33.0866666666667</v>
      </c>
      <c r="T21" s="2">
        <v>2</v>
      </c>
      <c r="U21" s="8">
        <v>49.63</v>
      </c>
      <c r="V21" s="10">
        <v>0.0357142857142857</v>
      </c>
    </row>
    <row r="22" customHeight="1" spans="1:22">
      <c r="A22" s="2"/>
      <c r="B22" s="2"/>
      <c r="C22" s="4" t="s">
        <v>156</v>
      </c>
      <c r="D22" s="4" t="s">
        <v>157</v>
      </c>
      <c r="E22" s="2">
        <v>42.56</v>
      </c>
      <c r="F22" s="2">
        <v>2053</v>
      </c>
      <c r="G22" s="2">
        <v>136</v>
      </c>
      <c r="H22" s="5">
        <v>0.0662445202143205</v>
      </c>
      <c r="I22" s="6">
        <v>0.312941176470588</v>
      </c>
      <c r="J22" s="6">
        <v>20.7306380905991</v>
      </c>
      <c r="K22" s="2">
        <v>1</v>
      </c>
      <c r="L22" s="7">
        <v>0</v>
      </c>
      <c r="M22" s="2">
        <v>0</v>
      </c>
      <c r="N22" s="2">
        <v>1</v>
      </c>
      <c r="O22" s="2">
        <v>0</v>
      </c>
      <c r="P22" s="2">
        <v>2</v>
      </c>
      <c r="Q22" s="6">
        <v>21.28</v>
      </c>
      <c r="R22" s="2">
        <v>2</v>
      </c>
      <c r="S22" s="8">
        <v>21.28</v>
      </c>
      <c r="T22" s="2">
        <v>0</v>
      </c>
      <c r="U22" s="8" t="e">
        <v>#DIV/0!</v>
      </c>
      <c r="V22" s="10">
        <v>0.0147058823529412</v>
      </c>
    </row>
    <row r="23" customHeight="1" spans="1:22">
      <c r="A23" s="2"/>
      <c r="B23" s="2"/>
      <c r="C23" s="4" t="s">
        <v>158</v>
      </c>
      <c r="D23" s="4" t="s">
        <v>159</v>
      </c>
      <c r="E23" s="2">
        <v>97.29</v>
      </c>
      <c r="F23" s="2">
        <v>4127</v>
      </c>
      <c r="G23" s="2">
        <v>283</v>
      </c>
      <c r="H23" s="5">
        <v>0.0685728131814878</v>
      </c>
      <c r="I23" s="6">
        <v>0.343780918727915</v>
      </c>
      <c r="J23" s="6">
        <v>23.5740247152896</v>
      </c>
      <c r="K23" s="2">
        <v>1</v>
      </c>
      <c r="L23" s="7">
        <v>4</v>
      </c>
      <c r="M23" s="2">
        <v>0</v>
      </c>
      <c r="N23" s="2">
        <v>2</v>
      </c>
      <c r="O23" s="2">
        <v>0</v>
      </c>
      <c r="P23" s="2">
        <v>7</v>
      </c>
      <c r="Q23" s="6">
        <v>13.8985714285714</v>
      </c>
      <c r="R23" s="2">
        <v>5</v>
      </c>
      <c r="S23" s="8">
        <v>19.458</v>
      </c>
      <c r="T23" s="2">
        <v>3</v>
      </c>
      <c r="U23" s="8">
        <v>32.43</v>
      </c>
      <c r="V23" s="10">
        <v>0.0176678445229682</v>
      </c>
    </row>
    <row r="24" customHeight="1" spans="1:22">
      <c r="A24" s="2"/>
      <c r="B24" s="2"/>
      <c r="C24" s="4" t="s">
        <v>160</v>
      </c>
      <c r="D24" s="4" t="s">
        <v>161</v>
      </c>
      <c r="E24" s="2">
        <v>30.09</v>
      </c>
      <c r="F24" s="2">
        <v>652</v>
      </c>
      <c r="G24" s="2">
        <v>53</v>
      </c>
      <c r="H24" s="5">
        <v>0.0812883435582822</v>
      </c>
      <c r="I24" s="6">
        <v>0.567735849056604</v>
      </c>
      <c r="J24" s="6">
        <v>46.1503067484663</v>
      </c>
      <c r="K24" s="2">
        <v>0</v>
      </c>
      <c r="L24" s="7">
        <v>0</v>
      </c>
      <c r="M24" s="2">
        <v>0</v>
      </c>
      <c r="N24" s="2">
        <v>0</v>
      </c>
      <c r="O24" s="2">
        <v>0</v>
      </c>
      <c r="P24" s="2">
        <v>0</v>
      </c>
      <c r="Q24" s="6" t="e">
        <v>#DIV/0!</v>
      </c>
      <c r="R24" s="2">
        <v>0</v>
      </c>
      <c r="S24" s="8" t="e">
        <v>#DIV/0!</v>
      </c>
      <c r="T24" s="2">
        <v>0</v>
      </c>
      <c r="U24" s="8" t="e">
        <v>#DIV/0!</v>
      </c>
      <c r="V24" s="10">
        <v>0</v>
      </c>
    </row>
    <row r="25" customHeight="1" spans="1:22">
      <c r="A25" s="2"/>
      <c r="B25" s="2"/>
      <c r="C25" s="4" t="s">
        <v>162</v>
      </c>
      <c r="D25" s="4" t="s">
        <v>163</v>
      </c>
      <c r="E25" s="2">
        <v>17.91</v>
      </c>
      <c r="F25" s="2">
        <v>932</v>
      </c>
      <c r="G25" s="2">
        <v>57</v>
      </c>
      <c r="H25" s="5">
        <v>0.0611587982832618</v>
      </c>
      <c r="I25" s="6">
        <v>0.31421052631579</v>
      </c>
      <c r="J25" s="6">
        <v>19.2167381974249</v>
      </c>
      <c r="K25" s="2">
        <v>2</v>
      </c>
      <c r="L25" s="7">
        <v>1</v>
      </c>
      <c r="M25" s="2">
        <v>0</v>
      </c>
      <c r="N25" s="2">
        <v>0</v>
      </c>
      <c r="O25" s="2">
        <v>0</v>
      </c>
      <c r="P25" s="2">
        <v>3</v>
      </c>
      <c r="Q25" s="6">
        <v>5.97</v>
      </c>
      <c r="R25" s="2">
        <v>2</v>
      </c>
      <c r="S25" s="8">
        <v>8.955</v>
      </c>
      <c r="T25" s="2">
        <v>1</v>
      </c>
      <c r="U25" s="8">
        <v>17.91</v>
      </c>
      <c r="V25" s="10">
        <v>0.0350877192982456</v>
      </c>
    </row>
    <row r="26" customHeight="1" spans="1:22">
      <c r="A26" s="2"/>
      <c r="B26" s="2"/>
      <c r="C26" s="4" t="s">
        <v>164</v>
      </c>
      <c r="D26" s="4" t="s">
        <v>165</v>
      </c>
      <c r="E26" s="2">
        <v>18.47</v>
      </c>
      <c r="F26" s="2">
        <v>858</v>
      </c>
      <c r="G26" s="2">
        <v>58</v>
      </c>
      <c r="H26" s="5">
        <v>0.0675990675990676</v>
      </c>
      <c r="I26" s="6">
        <v>0.318448275862069</v>
      </c>
      <c r="J26" s="6">
        <v>21.5268065268065</v>
      </c>
      <c r="K26" s="2">
        <v>0</v>
      </c>
      <c r="L26" s="7">
        <v>0</v>
      </c>
      <c r="M26" s="2">
        <v>0</v>
      </c>
      <c r="N26" s="2">
        <v>0</v>
      </c>
      <c r="O26" s="2">
        <v>1</v>
      </c>
      <c r="P26" s="2">
        <v>1</v>
      </c>
      <c r="Q26" s="6">
        <v>18.47</v>
      </c>
      <c r="R26" s="2">
        <v>0</v>
      </c>
      <c r="S26" s="8" t="e">
        <v>#DIV/0!</v>
      </c>
      <c r="T26" s="2">
        <v>0</v>
      </c>
      <c r="U26" s="8" t="e">
        <v>#DIV/0!</v>
      </c>
      <c r="V26" s="10">
        <v>0</v>
      </c>
    </row>
    <row r="27" customHeight="1" spans="1:22">
      <c r="A27" s="2"/>
      <c r="B27" s="2"/>
      <c r="C27" s="4" t="s">
        <v>166</v>
      </c>
      <c r="D27" s="4" t="s">
        <v>167</v>
      </c>
      <c r="E27" s="2">
        <v>11.11</v>
      </c>
      <c r="F27" s="2">
        <v>439</v>
      </c>
      <c r="G27" s="2">
        <v>33</v>
      </c>
      <c r="H27" s="5">
        <v>0.0751708428246014</v>
      </c>
      <c r="I27" s="6">
        <v>0.336666666666667</v>
      </c>
      <c r="J27" s="6">
        <v>25.3075170842825</v>
      </c>
      <c r="K27" s="2">
        <v>0</v>
      </c>
      <c r="L27" s="7">
        <v>0</v>
      </c>
      <c r="M27" s="2">
        <v>0</v>
      </c>
      <c r="N27" s="2">
        <v>0</v>
      </c>
      <c r="O27" s="2">
        <v>0</v>
      </c>
      <c r="P27" s="2">
        <v>0</v>
      </c>
      <c r="Q27" s="6" t="e">
        <v>#DIV/0!</v>
      </c>
      <c r="R27" s="2">
        <v>1</v>
      </c>
      <c r="S27" s="8">
        <v>11.11</v>
      </c>
      <c r="T27" s="2">
        <v>0</v>
      </c>
      <c r="U27" s="8" t="e">
        <v>#DIV/0!</v>
      </c>
      <c r="V27" s="10">
        <v>0.0303030303030303</v>
      </c>
    </row>
    <row r="28" customHeight="1" spans="1:22">
      <c r="A28" s="2"/>
      <c r="B28" s="2"/>
      <c r="C28" s="4" t="s">
        <v>168</v>
      </c>
      <c r="D28" s="4" t="s">
        <v>169</v>
      </c>
      <c r="E28" s="2">
        <v>15.5</v>
      </c>
      <c r="F28" s="2">
        <v>393</v>
      </c>
      <c r="G28" s="2">
        <v>40</v>
      </c>
      <c r="H28" s="5">
        <v>0.101781170483461</v>
      </c>
      <c r="I28" s="6">
        <v>0.3875</v>
      </c>
      <c r="J28" s="6">
        <v>39.440203562341</v>
      </c>
      <c r="K28" s="2">
        <v>0</v>
      </c>
      <c r="L28" s="7">
        <v>0</v>
      </c>
      <c r="M28" s="2">
        <v>0</v>
      </c>
      <c r="N28" s="2">
        <v>1</v>
      </c>
      <c r="O28" s="2">
        <v>0</v>
      </c>
      <c r="P28" s="2">
        <v>1</v>
      </c>
      <c r="Q28" s="6">
        <v>15.5</v>
      </c>
      <c r="R28" s="2">
        <v>0</v>
      </c>
      <c r="S28" s="8" t="e">
        <v>#DIV/0!</v>
      </c>
      <c r="T28" s="2">
        <v>0</v>
      </c>
      <c r="U28" s="8" t="e">
        <v>#DIV/0!</v>
      </c>
      <c r="V28" s="10">
        <v>0</v>
      </c>
    </row>
    <row r="29" customHeight="1" spans="1:22">
      <c r="A29" s="2"/>
      <c r="B29" s="2"/>
      <c r="C29" s="4" t="s">
        <v>170</v>
      </c>
      <c r="D29" s="4" t="s">
        <v>171</v>
      </c>
      <c r="E29" s="2">
        <v>33.45</v>
      </c>
      <c r="F29" s="2">
        <v>1025</v>
      </c>
      <c r="G29" s="2">
        <v>73</v>
      </c>
      <c r="H29" s="5">
        <v>0.071219512195122</v>
      </c>
      <c r="I29" s="6">
        <v>0.458219178082192</v>
      </c>
      <c r="J29" s="6">
        <v>32.6341463414634</v>
      </c>
      <c r="K29" s="2">
        <v>0</v>
      </c>
      <c r="L29" s="7">
        <v>1</v>
      </c>
      <c r="M29" s="2">
        <v>0</v>
      </c>
      <c r="N29" s="2">
        <v>0</v>
      </c>
      <c r="O29" s="2">
        <v>0</v>
      </c>
      <c r="P29" s="2">
        <v>1</v>
      </c>
      <c r="Q29" s="6">
        <v>33.45</v>
      </c>
      <c r="R29" s="2">
        <v>1</v>
      </c>
      <c r="S29" s="8">
        <v>33.45</v>
      </c>
      <c r="T29" s="2">
        <v>0</v>
      </c>
      <c r="U29" s="8" t="e">
        <v>#DIV/0!</v>
      </c>
      <c r="V29" s="10">
        <v>0.0136986301369863</v>
      </c>
    </row>
    <row r="30" customHeight="1" spans="1:22">
      <c r="A30" s="2"/>
      <c r="B30" s="2"/>
      <c r="C30" s="4" t="s">
        <v>172</v>
      </c>
      <c r="D30" s="4" t="s">
        <v>173</v>
      </c>
      <c r="E30" s="2">
        <v>46.09</v>
      </c>
      <c r="F30" s="2">
        <v>1118</v>
      </c>
      <c r="G30" s="2">
        <v>89</v>
      </c>
      <c r="H30" s="5">
        <v>0.0796064400715564</v>
      </c>
      <c r="I30" s="6">
        <v>0.517865168539326</v>
      </c>
      <c r="J30" s="6">
        <v>41.2254025044723</v>
      </c>
      <c r="K30" s="2">
        <v>0</v>
      </c>
      <c r="L30" s="7">
        <v>0</v>
      </c>
      <c r="M30" s="2">
        <v>0</v>
      </c>
      <c r="N30" s="2">
        <v>0</v>
      </c>
      <c r="O30" s="2">
        <v>0</v>
      </c>
      <c r="P30" s="2">
        <v>0</v>
      </c>
      <c r="Q30" s="6" t="e">
        <v>#DIV/0!</v>
      </c>
      <c r="R30" s="2">
        <v>0</v>
      </c>
      <c r="S30" s="8" t="e">
        <v>#DIV/0!</v>
      </c>
      <c r="T30" s="2">
        <v>0</v>
      </c>
      <c r="U30" s="8" t="e">
        <v>#DIV/0!</v>
      </c>
      <c r="V30" s="10">
        <v>0</v>
      </c>
    </row>
    <row r="31" customHeight="1" spans="1:22">
      <c r="A31" s="2"/>
      <c r="B31" s="2"/>
      <c r="C31" s="4" t="s">
        <v>174</v>
      </c>
      <c r="D31" s="4" t="s">
        <v>175</v>
      </c>
      <c r="E31" s="2">
        <v>56.81</v>
      </c>
      <c r="F31" s="2">
        <v>1772</v>
      </c>
      <c r="G31" s="2">
        <v>110</v>
      </c>
      <c r="H31" s="5">
        <v>0.0620767494356659</v>
      </c>
      <c r="I31" s="6">
        <v>0.516454545454546</v>
      </c>
      <c r="J31" s="6">
        <v>32.0598194130926</v>
      </c>
      <c r="K31" s="2">
        <v>1</v>
      </c>
      <c r="L31" s="7">
        <v>0</v>
      </c>
      <c r="M31" s="2">
        <v>0</v>
      </c>
      <c r="N31" s="2">
        <v>1</v>
      </c>
      <c r="O31" s="2">
        <v>0</v>
      </c>
      <c r="P31" s="2">
        <v>2</v>
      </c>
      <c r="Q31" s="6">
        <v>28.405</v>
      </c>
      <c r="R31" s="2">
        <v>0</v>
      </c>
      <c r="S31" s="8" t="e">
        <v>#DIV/0!</v>
      </c>
      <c r="T31" s="2">
        <v>0</v>
      </c>
      <c r="U31" s="8" t="e">
        <v>#DIV/0!</v>
      </c>
      <c r="V31" s="10">
        <v>0</v>
      </c>
    </row>
    <row r="32" customHeight="1" spans="1:22">
      <c r="A32" s="2"/>
      <c r="B32" s="2"/>
      <c r="C32" s="4" t="s">
        <v>176</v>
      </c>
      <c r="D32" s="4" t="s">
        <v>177</v>
      </c>
      <c r="E32" s="2">
        <v>71.57</v>
      </c>
      <c r="F32" s="2">
        <v>4236</v>
      </c>
      <c r="G32" s="2">
        <v>233</v>
      </c>
      <c r="H32" s="5">
        <v>0.0550047214353163</v>
      </c>
      <c r="I32" s="6">
        <v>0.307167381974249</v>
      </c>
      <c r="J32" s="6">
        <v>16.895656279509</v>
      </c>
      <c r="K32" s="2">
        <v>2</v>
      </c>
      <c r="L32" s="7">
        <v>0</v>
      </c>
      <c r="M32" s="2">
        <v>0</v>
      </c>
      <c r="N32" s="2">
        <v>2</v>
      </c>
      <c r="O32" s="2">
        <v>1</v>
      </c>
      <c r="P32" s="2">
        <v>5</v>
      </c>
      <c r="Q32" s="6">
        <v>14.314</v>
      </c>
      <c r="R32" s="2">
        <v>3</v>
      </c>
      <c r="S32" s="8">
        <v>23.8566666666667</v>
      </c>
      <c r="T32" s="2">
        <v>2</v>
      </c>
      <c r="U32" s="8">
        <v>35.785</v>
      </c>
      <c r="V32" s="10">
        <v>0.0128755364806867</v>
      </c>
    </row>
    <row r="33" customHeight="1" spans="1:22">
      <c r="A33" s="2"/>
      <c r="B33" s="2"/>
      <c r="C33" s="4" t="s">
        <v>178</v>
      </c>
      <c r="D33" s="4" t="s">
        <v>179</v>
      </c>
      <c r="E33" s="2">
        <v>182.07</v>
      </c>
      <c r="F33" s="2">
        <v>10020</v>
      </c>
      <c r="G33" s="2">
        <v>688</v>
      </c>
      <c r="H33" s="5">
        <v>0.0686626746506986</v>
      </c>
      <c r="I33" s="6">
        <v>0.264636627906977</v>
      </c>
      <c r="J33" s="6">
        <v>18.1706586826347</v>
      </c>
      <c r="K33" s="2">
        <v>4</v>
      </c>
      <c r="L33" s="7">
        <v>2</v>
      </c>
      <c r="M33" s="2">
        <v>2</v>
      </c>
      <c r="N33" s="2">
        <v>1</v>
      </c>
      <c r="O33" s="2">
        <v>0</v>
      </c>
      <c r="P33" s="2">
        <v>9</v>
      </c>
      <c r="Q33" s="6">
        <v>20.23</v>
      </c>
      <c r="R33" s="2">
        <v>8</v>
      </c>
      <c r="S33" s="8">
        <v>22.75875</v>
      </c>
      <c r="T33" s="2">
        <v>2</v>
      </c>
      <c r="U33" s="8">
        <v>91.035</v>
      </c>
      <c r="V33" s="10">
        <v>0.0116279069767442</v>
      </c>
    </row>
    <row r="34" customHeight="1" spans="1:22">
      <c r="A34" s="2"/>
      <c r="B34" s="2"/>
      <c r="C34" s="4" t="s">
        <v>180</v>
      </c>
      <c r="D34" s="4" t="s">
        <v>181</v>
      </c>
      <c r="E34" s="2">
        <v>23.86</v>
      </c>
      <c r="F34" s="2">
        <v>911</v>
      </c>
      <c r="G34" s="2">
        <v>56</v>
      </c>
      <c r="H34" s="5">
        <v>0.0614709110867179</v>
      </c>
      <c r="I34" s="6">
        <v>0.426071428571429</v>
      </c>
      <c r="J34" s="6">
        <v>26.1909989023052</v>
      </c>
      <c r="K34" s="2">
        <v>0</v>
      </c>
      <c r="L34" s="7">
        <v>1</v>
      </c>
      <c r="M34" s="2">
        <v>0</v>
      </c>
      <c r="N34" s="2">
        <v>0</v>
      </c>
      <c r="O34" s="2">
        <v>0</v>
      </c>
      <c r="P34" s="2">
        <v>1</v>
      </c>
      <c r="Q34" s="6">
        <v>23.86</v>
      </c>
      <c r="R34" s="2">
        <v>0</v>
      </c>
      <c r="S34" s="8" t="e">
        <v>#DIV/0!</v>
      </c>
      <c r="T34" s="2">
        <v>0</v>
      </c>
      <c r="U34" s="8" t="e">
        <v>#DIV/0!</v>
      </c>
      <c r="V34" s="10">
        <v>0</v>
      </c>
    </row>
    <row r="35" customHeight="1" spans="1:22">
      <c r="A35" s="2"/>
      <c r="B35" s="2"/>
      <c r="C35" s="4" t="s">
        <v>182</v>
      </c>
      <c r="D35" s="4" t="s">
        <v>183</v>
      </c>
      <c r="E35" s="2">
        <v>61.21</v>
      </c>
      <c r="F35" s="2">
        <v>3138</v>
      </c>
      <c r="G35" s="2">
        <v>261</v>
      </c>
      <c r="H35" s="5">
        <v>0.0831739961759082</v>
      </c>
      <c r="I35" s="6">
        <v>0.234521072796935</v>
      </c>
      <c r="J35" s="6">
        <v>19.5060548119822</v>
      </c>
      <c r="K35" s="2">
        <v>2</v>
      </c>
      <c r="L35" s="7">
        <v>3</v>
      </c>
      <c r="M35" s="2">
        <v>0</v>
      </c>
      <c r="N35" s="2">
        <v>1</v>
      </c>
      <c r="O35" s="2">
        <v>0</v>
      </c>
      <c r="P35" s="2">
        <v>6</v>
      </c>
      <c r="Q35" s="6">
        <v>10.2016666666667</v>
      </c>
      <c r="R35" s="2">
        <v>1</v>
      </c>
      <c r="S35" s="8">
        <v>61.21</v>
      </c>
      <c r="T35" s="2">
        <v>1</v>
      </c>
      <c r="U35" s="8">
        <v>61.21</v>
      </c>
      <c r="V35" s="10">
        <v>0.00383141762452107</v>
      </c>
    </row>
    <row r="36" customHeight="1" spans="1:22">
      <c r="A36" s="2"/>
      <c r="B36" s="4" t="s">
        <v>80</v>
      </c>
      <c r="C36" s="2"/>
      <c r="D36" s="2"/>
      <c r="E36" s="2">
        <v>807.25</v>
      </c>
      <c r="F36" s="2">
        <v>33847</v>
      </c>
      <c r="G36" s="2">
        <v>2254</v>
      </c>
      <c r="H36" s="5">
        <v>0.066593789700712</v>
      </c>
      <c r="I36" s="6">
        <v>0.358141082519965</v>
      </c>
      <c r="J36" s="6">
        <v>23.8499719325199</v>
      </c>
      <c r="K36" s="2">
        <v>14</v>
      </c>
      <c r="L36" s="7">
        <v>12</v>
      </c>
      <c r="M36" s="2">
        <v>2</v>
      </c>
      <c r="N36" s="2">
        <v>9</v>
      </c>
      <c r="O36" s="2">
        <v>2</v>
      </c>
      <c r="P36" s="2">
        <v>39</v>
      </c>
      <c r="Q36" s="6">
        <v>20.698717948718</v>
      </c>
      <c r="R36" s="2">
        <v>26</v>
      </c>
      <c r="S36" s="8">
        <v>31.0480769230769</v>
      </c>
      <c r="T36" s="2">
        <v>11</v>
      </c>
      <c r="U36" s="8">
        <v>73.3863636363636</v>
      </c>
      <c r="V36" s="10">
        <v>0.0115350488021295</v>
      </c>
    </row>
    <row r="37" customHeight="1" spans="1:22">
      <c r="A37" s="4" t="s">
        <v>96</v>
      </c>
      <c r="B37" s="2"/>
      <c r="C37" s="2"/>
      <c r="D37" s="2"/>
      <c r="E37" s="2">
        <v>807.25</v>
      </c>
      <c r="F37" s="2">
        <v>33847</v>
      </c>
      <c r="G37" s="2">
        <v>2254</v>
      </c>
      <c r="H37" s="5">
        <v>0.066593789700712</v>
      </c>
      <c r="I37" s="6">
        <v>0.358141082519965</v>
      </c>
      <c r="J37" s="6">
        <v>23.8499719325199</v>
      </c>
      <c r="K37" s="2">
        <v>14</v>
      </c>
      <c r="L37" s="7">
        <v>12</v>
      </c>
      <c r="M37" s="2">
        <v>2</v>
      </c>
      <c r="N37" s="2">
        <v>9</v>
      </c>
      <c r="O37" s="2">
        <v>2</v>
      </c>
      <c r="P37" s="2">
        <v>39</v>
      </c>
      <c r="Q37" s="6">
        <v>20.698717948718</v>
      </c>
      <c r="R37" s="2">
        <v>26</v>
      </c>
      <c r="S37" s="8">
        <v>31.0480769230769</v>
      </c>
      <c r="T37" s="2">
        <v>11</v>
      </c>
      <c r="U37" s="8">
        <v>73.3863636363636</v>
      </c>
      <c r="V37" s="10">
        <v>0.0115350488021295</v>
      </c>
    </row>
    <row r="38" customHeight="1" spans="1:22">
      <c r="A38" s="4" t="s">
        <v>62</v>
      </c>
      <c r="B38" s="4" t="s">
        <v>74</v>
      </c>
      <c r="C38" s="4" t="s">
        <v>154</v>
      </c>
      <c r="D38" s="4" t="s">
        <v>155</v>
      </c>
      <c r="E38" s="2">
        <v>89.66</v>
      </c>
      <c r="F38" s="2">
        <v>1984</v>
      </c>
      <c r="G38" s="2">
        <v>79</v>
      </c>
      <c r="H38" s="5">
        <v>0.0398185483870968</v>
      </c>
      <c r="I38" s="6">
        <v>1.13493670886076</v>
      </c>
      <c r="J38" s="6">
        <v>45.1915322580645</v>
      </c>
      <c r="K38" s="2">
        <v>1</v>
      </c>
      <c r="L38" s="7">
        <v>0</v>
      </c>
      <c r="M38" s="2">
        <v>0</v>
      </c>
      <c r="N38" s="2">
        <v>1</v>
      </c>
      <c r="O38" s="2">
        <v>0</v>
      </c>
      <c r="P38" s="2">
        <v>2</v>
      </c>
      <c r="Q38" s="6">
        <v>44.83</v>
      </c>
      <c r="R38" s="2">
        <v>2</v>
      </c>
      <c r="S38" s="8">
        <v>44.83</v>
      </c>
      <c r="T38" s="2">
        <v>0</v>
      </c>
      <c r="U38" s="8" t="e">
        <v>#DIV/0!</v>
      </c>
      <c r="V38" s="10">
        <v>0.0253164556962025</v>
      </c>
    </row>
    <row r="39" customHeight="1" spans="1:22">
      <c r="A39" s="2"/>
      <c r="B39" s="2"/>
      <c r="C39" s="4" t="s">
        <v>156</v>
      </c>
      <c r="D39" s="4" t="s">
        <v>157</v>
      </c>
      <c r="E39" s="2">
        <v>31.96</v>
      </c>
      <c r="F39" s="2">
        <v>1697</v>
      </c>
      <c r="G39" s="2">
        <v>96</v>
      </c>
      <c r="H39" s="5">
        <v>0.056570418385386</v>
      </c>
      <c r="I39" s="6">
        <v>0.332916666666667</v>
      </c>
      <c r="J39" s="6">
        <v>18.8332351208014</v>
      </c>
      <c r="K39" s="2">
        <v>1</v>
      </c>
      <c r="L39" s="7">
        <v>1</v>
      </c>
      <c r="M39" s="2">
        <v>1</v>
      </c>
      <c r="N39" s="2">
        <v>1</v>
      </c>
      <c r="O39" s="2">
        <v>0</v>
      </c>
      <c r="P39" s="2">
        <v>4</v>
      </c>
      <c r="Q39" s="6">
        <v>7.99</v>
      </c>
      <c r="R39" s="2">
        <v>2</v>
      </c>
      <c r="S39" s="8">
        <v>15.98</v>
      </c>
      <c r="T39" s="2">
        <v>0</v>
      </c>
      <c r="U39" s="8" t="e">
        <v>#DIV/0!</v>
      </c>
      <c r="V39" s="10">
        <v>0.0208333333333333</v>
      </c>
    </row>
    <row r="40" customHeight="1" spans="1:22">
      <c r="A40" s="2"/>
      <c r="B40" s="2"/>
      <c r="C40" s="4" t="s">
        <v>158</v>
      </c>
      <c r="D40" s="4" t="s">
        <v>159</v>
      </c>
      <c r="E40" s="2">
        <v>100.57</v>
      </c>
      <c r="F40" s="2">
        <v>5458</v>
      </c>
      <c r="G40" s="2">
        <v>285</v>
      </c>
      <c r="H40" s="5">
        <v>0.0522169292781239</v>
      </c>
      <c r="I40" s="6">
        <v>0.352877192982456</v>
      </c>
      <c r="J40" s="6">
        <v>18.4261634298278</v>
      </c>
      <c r="K40" s="2">
        <v>2</v>
      </c>
      <c r="L40" s="7">
        <v>1</v>
      </c>
      <c r="M40" s="2">
        <v>0</v>
      </c>
      <c r="N40" s="2">
        <v>2</v>
      </c>
      <c r="O40" s="2">
        <v>0</v>
      </c>
      <c r="P40" s="2">
        <v>5</v>
      </c>
      <c r="Q40" s="6">
        <v>20.114</v>
      </c>
      <c r="R40" s="2">
        <v>3</v>
      </c>
      <c r="S40" s="8">
        <v>33.5233333333333</v>
      </c>
      <c r="T40" s="2">
        <v>2</v>
      </c>
      <c r="U40" s="8">
        <v>50.285</v>
      </c>
      <c r="V40" s="10">
        <v>0.0105263157894737</v>
      </c>
    </row>
    <row r="41" customHeight="1" spans="1:22">
      <c r="A41" s="2"/>
      <c r="B41" s="2"/>
      <c r="C41" s="4" t="s">
        <v>160</v>
      </c>
      <c r="D41" s="4" t="s">
        <v>161</v>
      </c>
      <c r="E41" s="2">
        <v>31.46</v>
      </c>
      <c r="F41" s="2">
        <v>1223</v>
      </c>
      <c r="G41" s="2">
        <v>61</v>
      </c>
      <c r="H41" s="5">
        <v>0.0498773507767784</v>
      </c>
      <c r="I41" s="6">
        <v>0.515737704918033</v>
      </c>
      <c r="J41" s="6">
        <v>25.7236304170074</v>
      </c>
      <c r="K41" s="2">
        <v>0</v>
      </c>
      <c r="L41" s="7">
        <v>0</v>
      </c>
      <c r="M41" s="2">
        <v>0</v>
      </c>
      <c r="N41" s="2">
        <v>-1</v>
      </c>
      <c r="O41" s="2">
        <v>0</v>
      </c>
      <c r="P41" s="2">
        <v>-1</v>
      </c>
      <c r="Q41" s="6">
        <v>-31.46</v>
      </c>
      <c r="R41" s="2">
        <v>0</v>
      </c>
      <c r="S41" s="8" t="e">
        <v>#DIV/0!</v>
      </c>
      <c r="T41" s="2">
        <v>0</v>
      </c>
      <c r="U41" s="8" t="e">
        <v>#DIV/0!</v>
      </c>
      <c r="V41" s="10">
        <v>0</v>
      </c>
    </row>
    <row r="42" customHeight="1" spans="1:22">
      <c r="A42" s="2"/>
      <c r="B42" s="2"/>
      <c r="C42" s="4" t="s">
        <v>162</v>
      </c>
      <c r="D42" s="4" t="s">
        <v>163</v>
      </c>
      <c r="E42" s="2">
        <v>12.56</v>
      </c>
      <c r="F42" s="2">
        <v>585</v>
      </c>
      <c r="G42" s="2">
        <v>37</v>
      </c>
      <c r="H42" s="5">
        <v>0.0632478632478633</v>
      </c>
      <c r="I42" s="6">
        <v>0.33945945945946</v>
      </c>
      <c r="J42" s="6">
        <v>21.4700854700855</v>
      </c>
      <c r="K42" s="2">
        <v>0</v>
      </c>
      <c r="L42" s="7">
        <v>0</v>
      </c>
      <c r="M42" s="2">
        <v>0</v>
      </c>
      <c r="N42" s="2">
        <v>0</v>
      </c>
      <c r="O42" s="2">
        <v>0</v>
      </c>
      <c r="P42" s="2">
        <v>0</v>
      </c>
      <c r="Q42" s="6" t="e">
        <v>#DIV/0!</v>
      </c>
      <c r="R42" s="2">
        <v>1</v>
      </c>
      <c r="S42" s="8">
        <v>12.56</v>
      </c>
      <c r="T42" s="2">
        <v>0</v>
      </c>
      <c r="U42" s="8" t="e">
        <v>#DIV/0!</v>
      </c>
      <c r="V42" s="10">
        <v>0.027027027027027</v>
      </c>
    </row>
    <row r="43" customHeight="1" spans="1:22">
      <c r="A43" s="2"/>
      <c r="B43" s="2"/>
      <c r="C43" s="4" t="s">
        <v>164</v>
      </c>
      <c r="D43" s="4" t="s">
        <v>165</v>
      </c>
      <c r="E43" s="2">
        <v>15.02</v>
      </c>
      <c r="F43" s="2">
        <v>836</v>
      </c>
      <c r="G43" s="2">
        <v>41</v>
      </c>
      <c r="H43" s="5">
        <v>0.0490430622009569</v>
      </c>
      <c r="I43" s="6">
        <v>0.366341463414634</v>
      </c>
      <c r="J43" s="6">
        <v>17.9665071770335</v>
      </c>
      <c r="K43" s="2">
        <v>0</v>
      </c>
      <c r="L43" s="7">
        <v>0</v>
      </c>
      <c r="M43" s="2">
        <v>0</v>
      </c>
      <c r="N43" s="2">
        <v>0</v>
      </c>
      <c r="O43" s="2">
        <v>0</v>
      </c>
      <c r="P43" s="2">
        <v>0</v>
      </c>
      <c r="Q43" s="6" t="e">
        <v>#DIV/0!</v>
      </c>
      <c r="R43" s="2">
        <v>0</v>
      </c>
      <c r="S43" s="8" t="e">
        <v>#DIV/0!</v>
      </c>
      <c r="T43" s="2">
        <v>0</v>
      </c>
      <c r="U43" s="8" t="e">
        <v>#DIV/0!</v>
      </c>
      <c r="V43" s="10">
        <v>0</v>
      </c>
    </row>
    <row r="44" customHeight="1" spans="1:22">
      <c r="A44" s="2"/>
      <c r="B44" s="2"/>
      <c r="C44" s="4" t="s">
        <v>166</v>
      </c>
      <c r="D44" s="4" t="s">
        <v>167</v>
      </c>
      <c r="E44" s="2">
        <v>9.96</v>
      </c>
      <c r="F44" s="2">
        <v>328</v>
      </c>
      <c r="G44" s="2">
        <v>27</v>
      </c>
      <c r="H44" s="5">
        <v>0.0823170731707317</v>
      </c>
      <c r="I44" s="6">
        <v>0.368888888888889</v>
      </c>
      <c r="J44" s="6">
        <v>30.3658536585366</v>
      </c>
      <c r="K44" s="2">
        <v>0</v>
      </c>
      <c r="L44" s="7">
        <v>1</v>
      </c>
      <c r="M44" s="2">
        <v>2</v>
      </c>
      <c r="N44" s="2">
        <v>0</v>
      </c>
      <c r="O44" s="2">
        <v>0</v>
      </c>
      <c r="P44" s="2">
        <v>3</v>
      </c>
      <c r="Q44" s="6">
        <v>3.32</v>
      </c>
      <c r="R44" s="2">
        <v>2</v>
      </c>
      <c r="S44" s="8">
        <v>4.98</v>
      </c>
      <c r="T44" s="2">
        <v>0</v>
      </c>
      <c r="U44" s="8" t="e">
        <v>#DIV/0!</v>
      </c>
      <c r="V44" s="10">
        <v>0.0740740740740741</v>
      </c>
    </row>
    <row r="45" customHeight="1" spans="1:22">
      <c r="A45" s="2"/>
      <c r="B45" s="2"/>
      <c r="C45" s="4" t="s">
        <v>168</v>
      </c>
      <c r="D45" s="4" t="s">
        <v>169</v>
      </c>
      <c r="E45" s="2">
        <v>13.01</v>
      </c>
      <c r="F45" s="2">
        <v>313</v>
      </c>
      <c r="G45" s="2">
        <v>32</v>
      </c>
      <c r="H45" s="5">
        <v>0.10223642172524</v>
      </c>
      <c r="I45" s="6">
        <v>0.4065625</v>
      </c>
      <c r="J45" s="6">
        <v>41.5654952076677</v>
      </c>
      <c r="K45" s="2">
        <v>0</v>
      </c>
      <c r="L45" s="7">
        <v>0</v>
      </c>
      <c r="M45" s="2">
        <v>0</v>
      </c>
      <c r="N45" s="2">
        <v>0</v>
      </c>
      <c r="O45" s="2">
        <v>0</v>
      </c>
      <c r="P45" s="2">
        <v>0</v>
      </c>
      <c r="Q45" s="6" t="e">
        <v>#DIV/0!</v>
      </c>
      <c r="R45" s="2">
        <v>0</v>
      </c>
      <c r="S45" s="8" t="e">
        <v>#DIV/0!</v>
      </c>
      <c r="T45" s="2">
        <v>0</v>
      </c>
      <c r="U45" s="8" t="e">
        <v>#DIV/0!</v>
      </c>
      <c r="V45" s="10">
        <v>0</v>
      </c>
    </row>
    <row r="46" customHeight="1" spans="1:22">
      <c r="A46" s="2"/>
      <c r="B46" s="2"/>
      <c r="C46" s="4" t="s">
        <v>170</v>
      </c>
      <c r="D46" s="4" t="s">
        <v>171</v>
      </c>
      <c r="E46" s="2">
        <v>25.04</v>
      </c>
      <c r="F46" s="2">
        <v>996</v>
      </c>
      <c r="G46" s="2">
        <v>49</v>
      </c>
      <c r="H46" s="5">
        <v>0.0491967871485944</v>
      </c>
      <c r="I46" s="6">
        <v>0.511020408163265</v>
      </c>
      <c r="J46" s="6">
        <v>25.140562248996</v>
      </c>
      <c r="K46" s="2">
        <v>0</v>
      </c>
      <c r="L46" s="7">
        <v>0</v>
      </c>
      <c r="M46" s="2">
        <v>0</v>
      </c>
      <c r="N46" s="2">
        <v>0</v>
      </c>
      <c r="O46" s="2">
        <v>0</v>
      </c>
      <c r="P46" s="2">
        <v>0</v>
      </c>
      <c r="Q46" s="6" t="e">
        <v>#DIV/0!</v>
      </c>
      <c r="R46" s="2">
        <v>2</v>
      </c>
      <c r="S46" s="8">
        <v>12.52</v>
      </c>
      <c r="T46" s="2">
        <v>0</v>
      </c>
      <c r="U46" s="8" t="e">
        <v>#DIV/0!</v>
      </c>
      <c r="V46" s="10">
        <v>0.0408163265306122</v>
      </c>
    </row>
    <row r="47" customHeight="1" spans="1:22">
      <c r="A47" s="2"/>
      <c r="B47" s="2"/>
      <c r="C47" s="4" t="s">
        <v>172</v>
      </c>
      <c r="D47" s="4" t="s">
        <v>173</v>
      </c>
      <c r="E47" s="2">
        <v>105.06</v>
      </c>
      <c r="F47" s="2">
        <v>2801</v>
      </c>
      <c r="G47" s="2">
        <v>177</v>
      </c>
      <c r="H47" s="5">
        <v>0.0631917172438415</v>
      </c>
      <c r="I47" s="6">
        <v>0.593559322033898</v>
      </c>
      <c r="J47" s="6">
        <v>37.5080328454124</v>
      </c>
      <c r="K47" s="2">
        <v>2</v>
      </c>
      <c r="L47" s="7">
        <v>0</v>
      </c>
      <c r="M47" s="2">
        <v>3</v>
      </c>
      <c r="N47" s="2">
        <v>1</v>
      </c>
      <c r="O47" s="2">
        <v>0</v>
      </c>
      <c r="P47" s="2">
        <v>6</v>
      </c>
      <c r="Q47" s="6">
        <v>17.51</v>
      </c>
      <c r="R47" s="2">
        <v>1</v>
      </c>
      <c r="S47" s="8">
        <v>105.06</v>
      </c>
      <c r="T47" s="2">
        <v>1</v>
      </c>
      <c r="U47" s="8">
        <v>105.06</v>
      </c>
      <c r="V47" s="10">
        <v>0.00564971751412429</v>
      </c>
    </row>
    <row r="48" customHeight="1" spans="1:22">
      <c r="A48" s="2"/>
      <c r="B48" s="2"/>
      <c r="C48" s="4" t="s">
        <v>174</v>
      </c>
      <c r="D48" s="4" t="s">
        <v>175</v>
      </c>
      <c r="E48" s="2">
        <v>42.55</v>
      </c>
      <c r="F48" s="2">
        <v>1394</v>
      </c>
      <c r="G48" s="2">
        <v>85</v>
      </c>
      <c r="H48" s="5">
        <v>0.0609756097560976</v>
      </c>
      <c r="I48" s="6">
        <v>0.500588235294118</v>
      </c>
      <c r="J48" s="6">
        <v>30.5236728837877</v>
      </c>
      <c r="K48" s="2">
        <v>0</v>
      </c>
      <c r="L48" s="7">
        <v>1</v>
      </c>
      <c r="M48" s="2">
        <v>0</v>
      </c>
      <c r="N48" s="2">
        <v>2</v>
      </c>
      <c r="O48" s="2">
        <v>0</v>
      </c>
      <c r="P48" s="2">
        <v>3</v>
      </c>
      <c r="Q48" s="6">
        <v>14.1833333333333</v>
      </c>
      <c r="R48" s="2">
        <v>1</v>
      </c>
      <c r="S48" s="8">
        <v>42.55</v>
      </c>
      <c r="T48" s="2">
        <v>0</v>
      </c>
      <c r="U48" s="8" t="e">
        <v>#DIV/0!</v>
      </c>
      <c r="V48" s="10">
        <v>0.0117647058823529</v>
      </c>
    </row>
    <row r="49" customHeight="1" spans="1:22">
      <c r="A49" s="2"/>
      <c r="B49" s="2"/>
      <c r="C49" s="4" t="s">
        <v>176</v>
      </c>
      <c r="D49" s="4" t="s">
        <v>177</v>
      </c>
      <c r="E49" s="2">
        <v>68.17</v>
      </c>
      <c r="F49" s="2">
        <v>3491</v>
      </c>
      <c r="G49" s="2">
        <v>218</v>
      </c>
      <c r="H49" s="5">
        <v>0.0624462904611859</v>
      </c>
      <c r="I49" s="6">
        <v>0.312706422018349</v>
      </c>
      <c r="J49" s="6">
        <v>19.527356058436</v>
      </c>
      <c r="K49" s="2">
        <v>1</v>
      </c>
      <c r="L49" s="7">
        <v>0</v>
      </c>
      <c r="M49" s="2">
        <v>0</v>
      </c>
      <c r="N49" s="2">
        <v>0</v>
      </c>
      <c r="O49" s="2">
        <v>0</v>
      </c>
      <c r="P49" s="2">
        <v>1</v>
      </c>
      <c r="Q49" s="6">
        <v>68.17</v>
      </c>
      <c r="R49" s="2">
        <v>3</v>
      </c>
      <c r="S49" s="8">
        <v>22.7233333333333</v>
      </c>
      <c r="T49" s="2">
        <v>0</v>
      </c>
      <c r="U49" s="8" t="e">
        <v>#DIV/0!</v>
      </c>
      <c r="V49" s="10">
        <v>0.0137614678899083</v>
      </c>
    </row>
    <row r="50" customHeight="1" spans="1:22">
      <c r="A50" s="2"/>
      <c r="B50" s="2"/>
      <c r="C50" s="4" t="s">
        <v>178</v>
      </c>
      <c r="D50" s="4" t="s">
        <v>179</v>
      </c>
      <c r="E50" s="2">
        <v>170.89</v>
      </c>
      <c r="F50" s="2">
        <v>9534</v>
      </c>
      <c r="G50" s="2">
        <v>688</v>
      </c>
      <c r="H50" s="5">
        <v>0.0721627858191735</v>
      </c>
      <c r="I50" s="6">
        <v>0.248386627906977</v>
      </c>
      <c r="J50" s="6">
        <v>17.9242710299979</v>
      </c>
      <c r="K50" s="2">
        <v>1</v>
      </c>
      <c r="L50" s="7">
        <v>1</v>
      </c>
      <c r="M50" s="2">
        <v>0</v>
      </c>
      <c r="N50" s="2">
        <v>1</v>
      </c>
      <c r="O50" s="2">
        <v>1</v>
      </c>
      <c r="P50" s="2">
        <v>4</v>
      </c>
      <c r="Q50" s="6">
        <v>42.7225</v>
      </c>
      <c r="R50" s="2">
        <v>5</v>
      </c>
      <c r="S50" s="8">
        <v>34.178</v>
      </c>
      <c r="T50" s="2">
        <v>1</v>
      </c>
      <c r="U50" s="8">
        <v>170.89</v>
      </c>
      <c r="V50" s="10">
        <v>0.00726744186046512</v>
      </c>
    </row>
    <row r="51" customHeight="1" spans="1:22">
      <c r="A51" s="2"/>
      <c r="B51" s="2"/>
      <c r="C51" s="4" t="s">
        <v>180</v>
      </c>
      <c r="D51" s="4" t="s">
        <v>181</v>
      </c>
      <c r="E51" s="2">
        <v>27.75</v>
      </c>
      <c r="F51" s="2">
        <v>989</v>
      </c>
      <c r="G51" s="2">
        <v>75</v>
      </c>
      <c r="H51" s="5">
        <v>0.0758341759352882</v>
      </c>
      <c r="I51" s="6">
        <v>0.37</v>
      </c>
      <c r="J51" s="6">
        <v>28.0586450960566</v>
      </c>
      <c r="K51" s="2">
        <v>1</v>
      </c>
      <c r="L51" s="7">
        <v>0</v>
      </c>
      <c r="M51" s="2">
        <v>0</v>
      </c>
      <c r="N51" s="2">
        <v>0</v>
      </c>
      <c r="O51" s="2">
        <v>0</v>
      </c>
      <c r="P51" s="2">
        <v>1</v>
      </c>
      <c r="Q51" s="6">
        <v>27.75</v>
      </c>
      <c r="R51" s="2">
        <v>0</v>
      </c>
      <c r="S51" s="8" t="e">
        <v>#DIV/0!</v>
      </c>
      <c r="T51" s="2">
        <v>0</v>
      </c>
      <c r="U51" s="8" t="e">
        <v>#DIV/0!</v>
      </c>
      <c r="V51" s="10">
        <v>0</v>
      </c>
    </row>
    <row r="52" customHeight="1" spans="1:22">
      <c r="A52" s="2"/>
      <c r="B52" s="2"/>
      <c r="C52" s="4" t="s">
        <v>182</v>
      </c>
      <c r="D52" s="4" t="s">
        <v>183</v>
      </c>
      <c r="E52" s="2">
        <v>70.66</v>
      </c>
      <c r="F52" s="2">
        <v>3657</v>
      </c>
      <c r="G52" s="2">
        <v>299</v>
      </c>
      <c r="H52" s="5">
        <v>0.0817610062893082</v>
      </c>
      <c r="I52" s="6">
        <v>0.236321070234114</v>
      </c>
      <c r="J52" s="6">
        <v>19.3218485097074</v>
      </c>
      <c r="K52" s="2">
        <v>2</v>
      </c>
      <c r="L52" s="7">
        <v>2</v>
      </c>
      <c r="M52" s="2">
        <v>3</v>
      </c>
      <c r="N52" s="2">
        <v>1</v>
      </c>
      <c r="O52" s="2">
        <v>0</v>
      </c>
      <c r="P52" s="2">
        <v>8</v>
      </c>
      <c r="Q52" s="6">
        <v>8.8325</v>
      </c>
      <c r="R52" s="2">
        <v>2</v>
      </c>
      <c r="S52" s="8">
        <v>35.33</v>
      </c>
      <c r="T52" s="2">
        <v>0</v>
      </c>
      <c r="U52" s="8" t="e">
        <v>#DIV/0!</v>
      </c>
      <c r="V52" s="10">
        <v>0.00668896321070234</v>
      </c>
    </row>
    <row r="53" customHeight="1" spans="1:22">
      <c r="A53" s="2"/>
      <c r="B53" s="4" t="s">
        <v>80</v>
      </c>
      <c r="C53" s="2"/>
      <c r="D53" s="2"/>
      <c r="E53" s="2">
        <v>814.32</v>
      </c>
      <c r="F53" s="2">
        <v>35286</v>
      </c>
      <c r="G53" s="2">
        <v>2249</v>
      </c>
      <c r="H53" s="5">
        <v>0.0637363260216517</v>
      </c>
      <c r="I53" s="6">
        <v>0.362080924855491</v>
      </c>
      <c r="J53" s="6">
        <v>23.0777078728107</v>
      </c>
      <c r="K53" s="2">
        <v>11</v>
      </c>
      <c r="L53" s="7">
        <v>7</v>
      </c>
      <c r="M53" s="2">
        <v>9</v>
      </c>
      <c r="N53" s="2">
        <v>8</v>
      </c>
      <c r="O53" s="2">
        <v>1</v>
      </c>
      <c r="P53" s="2">
        <v>36</v>
      </c>
      <c r="Q53" s="6">
        <v>22.62</v>
      </c>
      <c r="R53" s="2">
        <v>24</v>
      </c>
      <c r="S53" s="8">
        <v>33.93</v>
      </c>
      <c r="T53" s="2">
        <v>4</v>
      </c>
      <c r="U53" s="8">
        <v>203.58</v>
      </c>
      <c r="V53" s="10">
        <v>0.0106714095153402</v>
      </c>
    </row>
    <row r="54" customHeight="1" spans="1:22">
      <c r="A54" s="4" t="s">
        <v>97</v>
      </c>
      <c r="B54" s="2"/>
      <c r="C54" s="2"/>
      <c r="D54" s="2"/>
      <c r="E54" s="2">
        <v>814.32</v>
      </c>
      <c r="F54" s="2">
        <v>35286</v>
      </c>
      <c r="G54" s="2">
        <v>2249</v>
      </c>
      <c r="H54" s="5">
        <v>0.0637363260216517</v>
      </c>
      <c r="I54" s="6">
        <v>0.362080924855491</v>
      </c>
      <c r="J54" s="6">
        <v>23.0777078728107</v>
      </c>
      <c r="K54" s="2">
        <v>11</v>
      </c>
      <c r="L54" s="7">
        <v>7</v>
      </c>
      <c r="M54" s="2">
        <v>9</v>
      </c>
      <c r="N54" s="2">
        <v>8</v>
      </c>
      <c r="O54" s="2">
        <v>1</v>
      </c>
      <c r="P54" s="2">
        <v>36</v>
      </c>
      <c r="Q54" s="6">
        <v>22.62</v>
      </c>
      <c r="R54" s="2">
        <v>24</v>
      </c>
      <c r="S54" s="8">
        <v>33.93</v>
      </c>
      <c r="T54" s="2">
        <v>4</v>
      </c>
      <c r="U54" s="8">
        <v>203.58</v>
      </c>
      <c r="V54" s="10">
        <v>0.0106714095153402</v>
      </c>
    </row>
    <row r="55" customHeight="1" spans="1:22">
      <c r="A55" s="4" t="s">
        <v>61</v>
      </c>
      <c r="B55" s="4" t="s">
        <v>74</v>
      </c>
      <c r="C55" s="4" t="s">
        <v>154</v>
      </c>
      <c r="D55" s="4" t="s">
        <v>155</v>
      </c>
      <c r="E55" s="2">
        <v>95.01</v>
      </c>
      <c r="F55" s="2">
        <v>1900</v>
      </c>
      <c r="G55" s="2">
        <v>84</v>
      </c>
      <c r="H55" s="5">
        <v>0.0442105263157895</v>
      </c>
      <c r="I55" s="6">
        <v>1.13107142857143</v>
      </c>
      <c r="J55" s="6">
        <v>50.0052631578947</v>
      </c>
      <c r="K55" s="2">
        <v>0</v>
      </c>
      <c r="L55" s="7">
        <v>0</v>
      </c>
      <c r="M55" s="2">
        <v>0</v>
      </c>
      <c r="N55" s="2">
        <v>1</v>
      </c>
      <c r="O55" s="2">
        <v>0</v>
      </c>
      <c r="P55" s="2">
        <v>1</v>
      </c>
      <c r="Q55" s="6">
        <v>95.01</v>
      </c>
      <c r="R55" s="2">
        <v>1</v>
      </c>
      <c r="S55" s="8">
        <v>95.01</v>
      </c>
      <c r="T55" s="2">
        <v>1</v>
      </c>
      <c r="U55" s="8">
        <v>95.01</v>
      </c>
      <c r="V55" s="10">
        <v>0.0119047619047619</v>
      </c>
    </row>
    <row r="56" customHeight="1" spans="1:22">
      <c r="A56" s="2"/>
      <c r="B56" s="2"/>
      <c r="C56" s="4" t="s">
        <v>156</v>
      </c>
      <c r="D56" s="4" t="s">
        <v>157</v>
      </c>
      <c r="E56" s="2">
        <v>40.27</v>
      </c>
      <c r="F56" s="2">
        <v>2105</v>
      </c>
      <c r="G56" s="2">
        <v>129</v>
      </c>
      <c r="H56" s="5">
        <v>0.0612826603325416</v>
      </c>
      <c r="I56" s="6">
        <v>0.312170542635659</v>
      </c>
      <c r="J56" s="6">
        <v>19.1306413301663</v>
      </c>
      <c r="K56" s="2">
        <v>1</v>
      </c>
      <c r="L56" s="7">
        <v>0</v>
      </c>
      <c r="M56" s="2">
        <v>0</v>
      </c>
      <c r="N56" s="2">
        <v>1</v>
      </c>
      <c r="O56" s="2">
        <v>0</v>
      </c>
      <c r="P56" s="2">
        <v>2</v>
      </c>
      <c r="Q56" s="6">
        <v>20.135</v>
      </c>
      <c r="R56" s="2">
        <v>1</v>
      </c>
      <c r="S56" s="8">
        <v>40.27</v>
      </c>
      <c r="T56" s="2">
        <v>0</v>
      </c>
      <c r="U56" s="8" t="e">
        <v>#DIV/0!</v>
      </c>
      <c r="V56" s="10">
        <v>0.00775193798449612</v>
      </c>
    </row>
    <row r="57" customHeight="1" spans="1:22">
      <c r="A57" s="2"/>
      <c r="B57" s="2"/>
      <c r="C57" s="4" t="s">
        <v>158</v>
      </c>
      <c r="D57" s="4" t="s">
        <v>159</v>
      </c>
      <c r="E57" s="2">
        <v>101.45</v>
      </c>
      <c r="F57" s="2">
        <v>2923</v>
      </c>
      <c r="G57" s="2">
        <v>205</v>
      </c>
      <c r="H57" s="5">
        <v>0.0701334245638043</v>
      </c>
      <c r="I57" s="6">
        <v>0.494878048780488</v>
      </c>
      <c r="J57" s="6">
        <v>34.707492302429</v>
      </c>
      <c r="K57" s="2">
        <v>2</v>
      </c>
      <c r="L57" s="7">
        <v>0</v>
      </c>
      <c r="M57" s="2">
        <v>0</v>
      </c>
      <c r="N57" s="2">
        <v>0</v>
      </c>
      <c r="O57" s="2">
        <v>0</v>
      </c>
      <c r="P57" s="2">
        <v>2</v>
      </c>
      <c r="Q57" s="6">
        <v>50.725</v>
      </c>
      <c r="R57" s="2">
        <v>6</v>
      </c>
      <c r="S57" s="8">
        <v>16.9083333333333</v>
      </c>
      <c r="T57" s="2">
        <v>2</v>
      </c>
      <c r="U57" s="8">
        <v>50.725</v>
      </c>
      <c r="V57" s="10">
        <v>0.0292682926829268</v>
      </c>
    </row>
    <row r="58" customHeight="1" spans="1:22">
      <c r="A58" s="2"/>
      <c r="B58" s="2"/>
      <c r="C58" s="4" t="s">
        <v>160</v>
      </c>
      <c r="D58" s="4" t="s">
        <v>161</v>
      </c>
      <c r="E58" s="2">
        <v>17.23</v>
      </c>
      <c r="F58" s="2">
        <v>473</v>
      </c>
      <c r="G58" s="2">
        <v>33</v>
      </c>
      <c r="H58" s="5">
        <v>0.0697674418604651</v>
      </c>
      <c r="I58" s="6">
        <v>0.522121212121212</v>
      </c>
      <c r="J58" s="6">
        <v>36.4270613107822</v>
      </c>
      <c r="K58" s="2">
        <v>0</v>
      </c>
      <c r="L58" s="7">
        <v>0</v>
      </c>
      <c r="M58" s="2">
        <v>0</v>
      </c>
      <c r="N58" s="2">
        <v>0</v>
      </c>
      <c r="O58" s="2">
        <v>0</v>
      </c>
      <c r="P58" s="2">
        <v>0</v>
      </c>
      <c r="Q58" s="6" t="e">
        <v>#DIV/0!</v>
      </c>
      <c r="R58" s="2">
        <v>0</v>
      </c>
      <c r="S58" s="8" t="e">
        <v>#DIV/0!</v>
      </c>
      <c r="T58" s="2">
        <v>0</v>
      </c>
      <c r="U58" s="8" t="e">
        <v>#DIV/0!</v>
      </c>
      <c r="V58" s="10">
        <v>0</v>
      </c>
    </row>
    <row r="59" customHeight="1" spans="1:22">
      <c r="A59" s="2"/>
      <c r="B59" s="2"/>
      <c r="C59" s="4" t="s">
        <v>162</v>
      </c>
      <c r="D59" s="4" t="s">
        <v>163</v>
      </c>
      <c r="E59" s="2">
        <v>10.34</v>
      </c>
      <c r="F59" s="2">
        <v>311</v>
      </c>
      <c r="G59" s="2">
        <v>27</v>
      </c>
      <c r="H59" s="5">
        <v>0.0868167202572347</v>
      </c>
      <c r="I59" s="6">
        <v>0.382962962962963</v>
      </c>
      <c r="J59" s="6">
        <v>33.2475884244373</v>
      </c>
      <c r="K59" s="2">
        <v>0</v>
      </c>
      <c r="L59" s="7">
        <v>0</v>
      </c>
      <c r="M59" s="2">
        <v>1</v>
      </c>
      <c r="N59" s="2">
        <v>0</v>
      </c>
      <c r="O59" s="2">
        <v>0</v>
      </c>
      <c r="P59" s="2">
        <v>1</v>
      </c>
      <c r="Q59" s="6">
        <v>10.34</v>
      </c>
      <c r="R59" s="2">
        <v>0</v>
      </c>
      <c r="S59" s="8" t="e">
        <v>#DIV/0!</v>
      </c>
      <c r="T59" s="2">
        <v>0</v>
      </c>
      <c r="U59" s="8" t="e">
        <v>#DIV/0!</v>
      </c>
      <c r="V59" s="10">
        <v>0</v>
      </c>
    </row>
    <row r="60" customHeight="1" spans="1:22">
      <c r="A60" s="2"/>
      <c r="B60" s="2"/>
      <c r="C60" s="4" t="s">
        <v>164</v>
      </c>
      <c r="D60" s="4" t="s">
        <v>165</v>
      </c>
      <c r="E60" s="2">
        <v>13.43</v>
      </c>
      <c r="F60" s="2">
        <v>558</v>
      </c>
      <c r="G60" s="2">
        <v>37</v>
      </c>
      <c r="H60" s="5">
        <v>0.0663082437275986</v>
      </c>
      <c r="I60" s="6">
        <v>0.362972972972973</v>
      </c>
      <c r="J60" s="6">
        <v>24.0681003584229</v>
      </c>
      <c r="K60" s="2">
        <v>0</v>
      </c>
      <c r="L60" s="7">
        <v>0</v>
      </c>
      <c r="M60" s="2">
        <v>0</v>
      </c>
      <c r="N60" s="2">
        <v>0</v>
      </c>
      <c r="O60" s="2">
        <v>0</v>
      </c>
      <c r="P60" s="2">
        <v>0</v>
      </c>
      <c r="Q60" s="6" t="e">
        <v>#DIV/0!</v>
      </c>
      <c r="R60" s="2">
        <v>0</v>
      </c>
      <c r="S60" s="8" t="e">
        <v>#DIV/0!</v>
      </c>
      <c r="T60" s="2">
        <v>0</v>
      </c>
      <c r="U60" s="8" t="e">
        <v>#DIV/0!</v>
      </c>
      <c r="V60" s="10">
        <v>0</v>
      </c>
    </row>
    <row r="61" customHeight="1" spans="1:22">
      <c r="A61" s="2"/>
      <c r="B61" s="2"/>
      <c r="C61" s="4" t="s">
        <v>166</v>
      </c>
      <c r="D61" s="4" t="s">
        <v>167</v>
      </c>
      <c r="E61" s="2">
        <v>7.62</v>
      </c>
      <c r="F61" s="2">
        <v>316</v>
      </c>
      <c r="G61" s="2">
        <v>23</v>
      </c>
      <c r="H61" s="5">
        <v>0.0727848101265823</v>
      </c>
      <c r="I61" s="6">
        <v>0.331304347826087</v>
      </c>
      <c r="J61" s="6">
        <v>24.1139240506329</v>
      </c>
      <c r="K61" s="2">
        <v>0</v>
      </c>
      <c r="L61" s="7">
        <v>0</v>
      </c>
      <c r="M61" s="2">
        <v>0</v>
      </c>
      <c r="N61" s="2">
        <v>0</v>
      </c>
      <c r="O61" s="2">
        <v>0</v>
      </c>
      <c r="P61" s="2">
        <v>0</v>
      </c>
      <c r="Q61" s="6" t="e">
        <v>#DIV/0!</v>
      </c>
      <c r="R61" s="2">
        <v>0</v>
      </c>
      <c r="S61" s="8" t="e">
        <v>#DIV/0!</v>
      </c>
      <c r="T61" s="2">
        <v>0</v>
      </c>
      <c r="U61" s="8" t="e">
        <v>#DIV/0!</v>
      </c>
      <c r="V61" s="10">
        <v>0</v>
      </c>
    </row>
    <row r="62" customHeight="1" spans="1:22">
      <c r="A62" s="2"/>
      <c r="B62" s="2"/>
      <c r="C62" s="4" t="s">
        <v>168</v>
      </c>
      <c r="D62" s="4" t="s">
        <v>169</v>
      </c>
      <c r="E62" s="2">
        <v>13.66</v>
      </c>
      <c r="F62" s="2">
        <v>274</v>
      </c>
      <c r="G62" s="2">
        <v>37</v>
      </c>
      <c r="H62" s="5">
        <v>0.135036496350365</v>
      </c>
      <c r="I62" s="6">
        <v>0.369189189189189</v>
      </c>
      <c r="J62" s="6">
        <v>49.8540145985401</v>
      </c>
      <c r="K62" s="2">
        <v>0</v>
      </c>
      <c r="L62" s="7">
        <v>0</v>
      </c>
      <c r="M62" s="2">
        <v>0</v>
      </c>
      <c r="N62" s="2">
        <v>0</v>
      </c>
      <c r="O62" s="2">
        <v>0</v>
      </c>
      <c r="P62" s="2">
        <v>0</v>
      </c>
      <c r="Q62" s="6" t="e">
        <v>#DIV/0!</v>
      </c>
      <c r="R62" s="2">
        <v>1</v>
      </c>
      <c r="S62" s="8">
        <v>13.66</v>
      </c>
      <c r="T62" s="2">
        <v>0</v>
      </c>
      <c r="U62" s="8" t="e">
        <v>#DIV/0!</v>
      </c>
      <c r="V62" s="10">
        <v>0.027027027027027</v>
      </c>
    </row>
    <row r="63" customHeight="1" spans="1:22">
      <c r="A63" s="2"/>
      <c r="B63" s="2"/>
      <c r="C63" s="4" t="s">
        <v>170</v>
      </c>
      <c r="D63" s="4" t="s">
        <v>171</v>
      </c>
      <c r="E63" s="2">
        <v>30.11</v>
      </c>
      <c r="F63" s="2">
        <v>740</v>
      </c>
      <c r="G63" s="2">
        <v>67</v>
      </c>
      <c r="H63" s="5">
        <v>0.0905405405405406</v>
      </c>
      <c r="I63" s="6">
        <v>0.449402985074627</v>
      </c>
      <c r="J63" s="6">
        <v>40.6891891891892</v>
      </c>
      <c r="K63" s="2">
        <v>1</v>
      </c>
      <c r="L63" s="7">
        <v>0</v>
      </c>
      <c r="M63" s="2">
        <v>0</v>
      </c>
      <c r="N63" s="2">
        <v>1</v>
      </c>
      <c r="O63" s="2">
        <v>0</v>
      </c>
      <c r="P63" s="2">
        <v>2</v>
      </c>
      <c r="Q63" s="6">
        <v>15.055</v>
      </c>
      <c r="R63" s="2">
        <v>1</v>
      </c>
      <c r="S63" s="8">
        <v>30.11</v>
      </c>
      <c r="T63" s="2">
        <v>1</v>
      </c>
      <c r="U63" s="8">
        <v>30.11</v>
      </c>
      <c r="V63" s="10">
        <v>0.0149253731343284</v>
      </c>
    </row>
    <row r="64" customHeight="1" spans="1:22">
      <c r="A64" s="2"/>
      <c r="B64" s="2"/>
      <c r="C64" s="4" t="s">
        <v>172</v>
      </c>
      <c r="D64" s="4" t="s">
        <v>173</v>
      </c>
      <c r="E64" s="2">
        <v>60.36</v>
      </c>
      <c r="F64" s="2">
        <v>1455</v>
      </c>
      <c r="G64" s="2">
        <v>97</v>
      </c>
      <c r="H64" s="5">
        <v>0.0666666666666667</v>
      </c>
      <c r="I64" s="6">
        <v>0.622268041237113</v>
      </c>
      <c r="J64" s="6">
        <v>41.4845360824742</v>
      </c>
      <c r="K64" s="2">
        <v>2</v>
      </c>
      <c r="L64" s="7">
        <v>2</v>
      </c>
      <c r="M64" s="2">
        <v>2</v>
      </c>
      <c r="N64" s="2">
        <v>2</v>
      </c>
      <c r="O64" s="2">
        <v>1</v>
      </c>
      <c r="P64" s="2">
        <v>9</v>
      </c>
      <c r="Q64" s="6">
        <v>6.70666666666667</v>
      </c>
      <c r="R64" s="2">
        <v>1</v>
      </c>
      <c r="S64" s="8">
        <v>60.36</v>
      </c>
      <c r="T64" s="2">
        <v>1</v>
      </c>
      <c r="U64" s="8">
        <v>60.36</v>
      </c>
      <c r="V64" s="10">
        <v>0.0103092783505155</v>
      </c>
    </row>
    <row r="65" customHeight="1" spans="1:22">
      <c r="A65" s="2"/>
      <c r="B65" s="2"/>
      <c r="C65" s="4" t="s">
        <v>174</v>
      </c>
      <c r="D65" s="4" t="s">
        <v>175</v>
      </c>
      <c r="E65" s="2">
        <v>69.05</v>
      </c>
      <c r="F65" s="2">
        <v>1565</v>
      </c>
      <c r="G65" s="2">
        <v>133</v>
      </c>
      <c r="H65" s="5">
        <v>0.0849840255591054</v>
      </c>
      <c r="I65" s="6">
        <v>0.519172932330827</v>
      </c>
      <c r="J65" s="6">
        <v>44.1214057507987</v>
      </c>
      <c r="K65" s="2">
        <v>0</v>
      </c>
      <c r="L65" s="7">
        <v>0</v>
      </c>
      <c r="M65" s="2">
        <v>0</v>
      </c>
      <c r="N65" s="2">
        <v>0</v>
      </c>
      <c r="O65" s="2">
        <v>0</v>
      </c>
      <c r="P65" s="2">
        <v>0</v>
      </c>
      <c r="Q65" s="6" t="e">
        <v>#DIV/0!</v>
      </c>
      <c r="R65" s="2">
        <v>3</v>
      </c>
      <c r="S65" s="8">
        <v>23.0166666666667</v>
      </c>
      <c r="T65" s="2">
        <v>0</v>
      </c>
      <c r="U65" s="8" t="e">
        <v>#DIV/0!</v>
      </c>
      <c r="V65" s="10">
        <v>0.0225563909774436</v>
      </c>
    </row>
    <row r="66" customHeight="1" spans="1:22">
      <c r="A66" s="2"/>
      <c r="B66" s="2"/>
      <c r="C66" s="4" t="s">
        <v>176</v>
      </c>
      <c r="D66" s="4" t="s">
        <v>177</v>
      </c>
      <c r="E66" s="2">
        <v>48.12</v>
      </c>
      <c r="F66" s="2">
        <v>2154</v>
      </c>
      <c r="G66" s="2">
        <v>151</v>
      </c>
      <c r="H66" s="5">
        <v>0.0701021355617456</v>
      </c>
      <c r="I66" s="6">
        <v>0.318675496688742</v>
      </c>
      <c r="J66" s="6">
        <v>22.3398328690808</v>
      </c>
      <c r="K66" s="2">
        <v>0</v>
      </c>
      <c r="L66" s="7">
        <v>0</v>
      </c>
      <c r="M66" s="2">
        <v>0</v>
      </c>
      <c r="N66" s="2">
        <v>1</v>
      </c>
      <c r="O66" s="2">
        <v>0</v>
      </c>
      <c r="P66" s="2">
        <v>1</v>
      </c>
      <c r="Q66" s="6">
        <v>48.12</v>
      </c>
      <c r="R66" s="2">
        <v>2</v>
      </c>
      <c r="S66" s="8">
        <v>24.06</v>
      </c>
      <c r="T66" s="2">
        <v>1</v>
      </c>
      <c r="U66" s="8">
        <v>48.12</v>
      </c>
      <c r="V66" s="10">
        <v>0.0132450331125828</v>
      </c>
    </row>
    <row r="67" customHeight="1" spans="1:22">
      <c r="A67" s="2"/>
      <c r="B67" s="2"/>
      <c r="C67" s="4" t="s">
        <v>178</v>
      </c>
      <c r="D67" s="4" t="s">
        <v>179</v>
      </c>
      <c r="E67" s="2">
        <v>179.21</v>
      </c>
      <c r="F67" s="2">
        <v>7318</v>
      </c>
      <c r="G67" s="2">
        <v>665</v>
      </c>
      <c r="H67" s="5">
        <v>0.0908718229024324</v>
      </c>
      <c r="I67" s="6">
        <v>0.269488721804511</v>
      </c>
      <c r="J67" s="6">
        <v>24.4889314020224</v>
      </c>
      <c r="K67" s="2">
        <v>5</v>
      </c>
      <c r="L67" s="7">
        <v>1</v>
      </c>
      <c r="M67" s="2">
        <v>0</v>
      </c>
      <c r="N67" s="2">
        <v>1</v>
      </c>
      <c r="O67" s="2">
        <v>1</v>
      </c>
      <c r="P67" s="2">
        <v>8</v>
      </c>
      <c r="Q67" s="6">
        <v>22.40125</v>
      </c>
      <c r="R67" s="2">
        <v>12</v>
      </c>
      <c r="S67" s="8">
        <v>14.9341666666667</v>
      </c>
      <c r="T67" s="2">
        <v>5</v>
      </c>
      <c r="U67" s="8">
        <v>35.842</v>
      </c>
      <c r="V67" s="10">
        <v>0.0180451127819549</v>
      </c>
    </row>
    <row r="68" customHeight="1" spans="1:22">
      <c r="A68" s="2"/>
      <c r="B68" s="2"/>
      <c r="C68" s="4" t="s">
        <v>180</v>
      </c>
      <c r="D68" s="4" t="s">
        <v>181</v>
      </c>
      <c r="E68" s="2">
        <v>18.67</v>
      </c>
      <c r="F68" s="2">
        <v>497</v>
      </c>
      <c r="G68" s="2">
        <v>41</v>
      </c>
      <c r="H68" s="5">
        <v>0.0824949698189135</v>
      </c>
      <c r="I68" s="6">
        <v>0.455365853658537</v>
      </c>
      <c r="J68" s="6">
        <v>37.5653923541248</v>
      </c>
      <c r="K68" s="2">
        <v>3</v>
      </c>
      <c r="L68" s="7">
        <v>0</v>
      </c>
      <c r="M68" s="2">
        <v>0</v>
      </c>
      <c r="N68" s="2">
        <v>0</v>
      </c>
      <c r="O68" s="2">
        <v>0</v>
      </c>
      <c r="P68" s="2">
        <v>3</v>
      </c>
      <c r="Q68" s="6">
        <v>6.22333333333333</v>
      </c>
      <c r="R68" s="2">
        <v>1</v>
      </c>
      <c r="S68" s="8">
        <v>18.67</v>
      </c>
      <c r="T68" s="2">
        <v>0</v>
      </c>
      <c r="U68" s="8" t="e">
        <v>#DIV/0!</v>
      </c>
      <c r="V68" s="10">
        <v>0.024390243902439</v>
      </c>
    </row>
    <row r="69" customHeight="1" spans="1:22">
      <c r="A69" s="2"/>
      <c r="B69" s="2"/>
      <c r="C69" s="4" t="s">
        <v>182</v>
      </c>
      <c r="D69" s="4" t="s">
        <v>183</v>
      </c>
      <c r="E69" s="2">
        <v>97.98</v>
      </c>
      <c r="F69" s="2">
        <v>4235</v>
      </c>
      <c r="G69" s="2">
        <v>368</v>
      </c>
      <c r="H69" s="5">
        <v>0.0868949232585596</v>
      </c>
      <c r="I69" s="6">
        <v>0.26625</v>
      </c>
      <c r="J69" s="6">
        <v>23.1357733175915</v>
      </c>
      <c r="K69" s="2">
        <v>1</v>
      </c>
      <c r="L69" s="7">
        <v>0</v>
      </c>
      <c r="M69" s="2">
        <v>2</v>
      </c>
      <c r="N69" s="2">
        <v>1</v>
      </c>
      <c r="O69" s="2">
        <v>2</v>
      </c>
      <c r="P69" s="2">
        <v>6</v>
      </c>
      <c r="Q69" s="6">
        <v>16.33</v>
      </c>
      <c r="R69" s="2">
        <v>1</v>
      </c>
      <c r="S69" s="8">
        <v>97.98</v>
      </c>
      <c r="T69" s="2">
        <v>0</v>
      </c>
      <c r="U69" s="8" t="e">
        <v>#DIV/0!</v>
      </c>
      <c r="V69" s="10">
        <v>0.00271739130434783</v>
      </c>
    </row>
    <row r="70" customHeight="1" spans="1:22">
      <c r="A70" s="2"/>
      <c r="B70" s="4" t="s">
        <v>80</v>
      </c>
      <c r="C70" s="2"/>
      <c r="D70" s="2"/>
      <c r="E70" s="2">
        <v>802.51</v>
      </c>
      <c r="F70" s="2">
        <v>26824</v>
      </c>
      <c r="G70" s="2">
        <v>2097</v>
      </c>
      <c r="H70" s="5">
        <v>0.0781762600656129</v>
      </c>
      <c r="I70" s="6">
        <v>0.382694325226514</v>
      </c>
      <c r="J70" s="6">
        <v>29.9176110945422</v>
      </c>
      <c r="K70" s="2">
        <v>15</v>
      </c>
      <c r="L70" s="7">
        <v>3</v>
      </c>
      <c r="M70" s="2">
        <v>5</v>
      </c>
      <c r="N70" s="2">
        <v>8</v>
      </c>
      <c r="O70" s="2">
        <v>4</v>
      </c>
      <c r="P70" s="2">
        <v>35</v>
      </c>
      <c r="Q70" s="6">
        <v>22.9288571428571</v>
      </c>
      <c r="R70" s="2">
        <v>30</v>
      </c>
      <c r="S70" s="8">
        <v>26.7503333333333</v>
      </c>
      <c r="T70" s="2">
        <v>11</v>
      </c>
      <c r="U70" s="8">
        <v>72.9554545454545</v>
      </c>
      <c r="V70" s="10">
        <v>0.0143061516452074</v>
      </c>
    </row>
    <row r="71" customHeight="1" spans="1:22">
      <c r="A71" s="4" t="s">
        <v>98</v>
      </c>
      <c r="B71" s="2"/>
      <c r="C71" s="2"/>
      <c r="D71" s="2"/>
      <c r="E71" s="2">
        <v>802.51</v>
      </c>
      <c r="F71" s="2">
        <v>26824</v>
      </c>
      <c r="G71" s="2">
        <v>2097</v>
      </c>
      <c r="H71" s="5">
        <v>0.0781762600656129</v>
      </c>
      <c r="I71" s="6">
        <v>0.382694325226514</v>
      </c>
      <c r="J71" s="6">
        <v>29.9176110945422</v>
      </c>
      <c r="K71" s="2">
        <v>15</v>
      </c>
      <c r="L71" s="7">
        <v>3</v>
      </c>
      <c r="M71" s="2">
        <v>5</v>
      </c>
      <c r="N71" s="2">
        <v>8</v>
      </c>
      <c r="O71" s="2">
        <v>4</v>
      </c>
      <c r="P71" s="2">
        <v>35</v>
      </c>
      <c r="Q71" s="6">
        <v>22.9288571428571</v>
      </c>
      <c r="R71" s="2">
        <v>30</v>
      </c>
      <c r="S71" s="8">
        <v>26.7503333333333</v>
      </c>
      <c r="T71" s="2">
        <v>11</v>
      </c>
      <c r="U71" s="8">
        <v>72.9554545454545</v>
      </c>
      <c r="V71" s="10">
        <v>0.0143061516452074</v>
      </c>
    </row>
    <row r="72" customHeight="1" spans="1:22">
      <c r="A72" s="4" t="s">
        <v>60</v>
      </c>
      <c r="B72" s="4" t="s">
        <v>74</v>
      </c>
      <c r="C72" s="4" t="s">
        <v>154</v>
      </c>
      <c r="D72" s="4" t="s">
        <v>155</v>
      </c>
      <c r="E72" s="2">
        <v>90.4</v>
      </c>
      <c r="F72" s="2">
        <v>1535</v>
      </c>
      <c r="G72" s="2">
        <v>73</v>
      </c>
      <c r="H72" s="5">
        <v>0.047557003257329</v>
      </c>
      <c r="I72" s="6">
        <v>1.23835616438356</v>
      </c>
      <c r="J72" s="6">
        <v>58.8925081433225</v>
      </c>
      <c r="K72" s="2">
        <v>1</v>
      </c>
      <c r="L72" s="7">
        <v>1</v>
      </c>
      <c r="M72" s="2">
        <v>0</v>
      </c>
      <c r="N72" s="2">
        <v>1</v>
      </c>
      <c r="O72" s="2">
        <v>1</v>
      </c>
      <c r="P72" s="2">
        <v>4</v>
      </c>
      <c r="Q72" s="6">
        <v>22.6</v>
      </c>
      <c r="R72" s="2">
        <v>7</v>
      </c>
      <c r="S72" s="8">
        <v>12.9142857142857</v>
      </c>
      <c r="T72" s="2">
        <v>3</v>
      </c>
      <c r="U72" s="8">
        <v>30.1333333333333</v>
      </c>
      <c r="V72" s="10">
        <v>0.0958904109589041</v>
      </c>
    </row>
    <row r="73" customHeight="1" spans="1:22">
      <c r="A73" s="2"/>
      <c r="B73" s="2"/>
      <c r="C73" s="4" t="s">
        <v>156</v>
      </c>
      <c r="D73" s="4" t="s">
        <v>157</v>
      </c>
      <c r="E73" s="2">
        <v>36.21</v>
      </c>
      <c r="F73" s="2">
        <v>1563</v>
      </c>
      <c r="G73" s="2">
        <v>112</v>
      </c>
      <c r="H73" s="5">
        <v>0.071657069737684</v>
      </c>
      <c r="I73" s="6">
        <v>0.323303571428571</v>
      </c>
      <c r="J73" s="6">
        <v>23.1669865642994</v>
      </c>
      <c r="K73" s="2">
        <v>2</v>
      </c>
      <c r="L73" s="7">
        <v>0</v>
      </c>
      <c r="M73" s="2">
        <v>0</v>
      </c>
      <c r="N73" s="2">
        <v>1</v>
      </c>
      <c r="O73" s="2">
        <v>1</v>
      </c>
      <c r="P73" s="2">
        <v>4</v>
      </c>
      <c r="Q73" s="6">
        <v>9.0525</v>
      </c>
      <c r="R73" s="2">
        <v>1</v>
      </c>
      <c r="S73" s="8">
        <v>36.21</v>
      </c>
      <c r="T73" s="2">
        <v>0</v>
      </c>
      <c r="U73" s="8" t="e">
        <v>#DIV/0!</v>
      </c>
      <c r="V73" s="10">
        <v>0.00892857142857143</v>
      </c>
    </row>
    <row r="74" customHeight="1" spans="1:22">
      <c r="A74" s="2"/>
      <c r="B74" s="2"/>
      <c r="C74" s="4" t="s">
        <v>158</v>
      </c>
      <c r="D74" s="4" t="s">
        <v>159</v>
      </c>
      <c r="E74" s="2">
        <v>81.23</v>
      </c>
      <c r="F74" s="2">
        <v>4186</v>
      </c>
      <c r="G74" s="2">
        <v>229</v>
      </c>
      <c r="H74" s="5">
        <v>0.0547061634018156</v>
      </c>
      <c r="I74" s="6">
        <v>0.35471615720524</v>
      </c>
      <c r="J74" s="6">
        <v>19.405160057334</v>
      </c>
      <c r="K74" s="2">
        <v>1</v>
      </c>
      <c r="L74" s="7">
        <v>3</v>
      </c>
      <c r="M74" s="2">
        <v>0</v>
      </c>
      <c r="N74" s="2">
        <v>0</v>
      </c>
      <c r="O74" s="2">
        <v>0</v>
      </c>
      <c r="P74" s="2">
        <v>4</v>
      </c>
      <c r="Q74" s="6">
        <v>20.3075</v>
      </c>
      <c r="R74" s="2">
        <v>1</v>
      </c>
      <c r="S74" s="8">
        <v>81.23</v>
      </c>
      <c r="T74" s="2">
        <v>1</v>
      </c>
      <c r="U74" s="8">
        <v>81.23</v>
      </c>
      <c r="V74" s="10">
        <v>0.00436681222707424</v>
      </c>
    </row>
    <row r="75" customHeight="1" spans="1:22">
      <c r="A75" s="2"/>
      <c r="B75" s="2"/>
      <c r="C75" s="4" t="s">
        <v>160</v>
      </c>
      <c r="D75" s="4" t="s">
        <v>161</v>
      </c>
      <c r="E75" s="2">
        <v>17.89</v>
      </c>
      <c r="F75" s="2">
        <v>413</v>
      </c>
      <c r="G75" s="2">
        <v>27</v>
      </c>
      <c r="H75" s="5">
        <v>0.0653753026634383</v>
      </c>
      <c r="I75" s="6">
        <v>0.662592592592593</v>
      </c>
      <c r="J75" s="6">
        <v>43.317191283293</v>
      </c>
      <c r="K75" s="2">
        <v>0</v>
      </c>
      <c r="L75" s="7">
        <v>0</v>
      </c>
      <c r="M75" s="2">
        <v>0</v>
      </c>
      <c r="N75" s="2">
        <v>0</v>
      </c>
      <c r="O75" s="2">
        <v>0</v>
      </c>
      <c r="P75" s="2">
        <v>0</v>
      </c>
      <c r="Q75" s="6" t="e">
        <v>#DIV/0!</v>
      </c>
      <c r="R75" s="2">
        <v>0</v>
      </c>
      <c r="S75" s="8" t="e">
        <v>#DIV/0!</v>
      </c>
      <c r="T75" s="2">
        <v>0</v>
      </c>
      <c r="U75" s="8" t="e">
        <v>#DIV/0!</v>
      </c>
      <c r="V75" s="10">
        <v>0</v>
      </c>
    </row>
    <row r="76" customHeight="1" spans="1:22">
      <c r="A76" s="2"/>
      <c r="B76" s="2"/>
      <c r="C76" s="4" t="s">
        <v>162</v>
      </c>
      <c r="D76" s="4" t="s">
        <v>163</v>
      </c>
      <c r="E76" s="2">
        <v>10.94</v>
      </c>
      <c r="F76" s="2">
        <v>380</v>
      </c>
      <c r="G76" s="2">
        <v>36</v>
      </c>
      <c r="H76" s="5">
        <v>0.0947368421052632</v>
      </c>
      <c r="I76" s="6">
        <v>0.303888888888889</v>
      </c>
      <c r="J76" s="6">
        <v>28.7894736842105</v>
      </c>
      <c r="K76" s="2">
        <v>0</v>
      </c>
      <c r="L76" s="7">
        <v>0</v>
      </c>
      <c r="M76" s="2">
        <v>0</v>
      </c>
      <c r="N76" s="2">
        <v>0</v>
      </c>
      <c r="O76" s="2">
        <v>0</v>
      </c>
      <c r="P76" s="2">
        <v>0</v>
      </c>
      <c r="Q76" s="6" t="e">
        <v>#DIV/0!</v>
      </c>
      <c r="R76" s="2">
        <v>0</v>
      </c>
      <c r="S76" s="8" t="e">
        <v>#DIV/0!</v>
      </c>
      <c r="T76" s="2">
        <v>0</v>
      </c>
      <c r="U76" s="8" t="e">
        <v>#DIV/0!</v>
      </c>
      <c r="V76" s="10">
        <v>0</v>
      </c>
    </row>
    <row r="77" customHeight="1" spans="1:22">
      <c r="A77" s="2"/>
      <c r="B77" s="2"/>
      <c r="C77" s="4" t="s">
        <v>164</v>
      </c>
      <c r="D77" s="4" t="s">
        <v>165</v>
      </c>
      <c r="E77" s="2">
        <v>15</v>
      </c>
      <c r="F77" s="2">
        <v>600</v>
      </c>
      <c r="G77" s="2">
        <v>35</v>
      </c>
      <c r="H77" s="5">
        <v>0.0583333333333333</v>
      </c>
      <c r="I77" s="6">
        <v>0.428571428571429</v>
      </c>
      <c r="J77" s="6">
        <v>25</v>
      </c>
      <c r="K77" s="2">
        <v>1</v>
      </c>
      <c r="L77" s="7">
        <v>0</v>
      </c>
      <c r="M77" s="2">
        <v>0</v>
      </c>
      <c r="N77" s="2">
        <v>0</v>
      </c>
      <c r="O77" s="2">
        <v>0</v>
      </c>
      <c r="P77" s="2">
        <v>1</v>
      </c>
      <c r="Q77" s="6">
        <v>15</v>
      </c>
      <c r="R77" s="2">
        <v>1</v>
      </c>
      <c r="S77" s="8">
        <v>15</v>
      </c>
      <c r="T77" s="2">
        <v>0</v>
      </c>
      <c r="U77" s="8" t="e">
        <v>#DIV/0!</v>
      </c>
      <c r="V77" s="10">
        <v>0.0285714285714286</v>
      </c>
    </row>
    <row r="78" customHeight="1" spans="1:22">
      <c r="A78" s="2"/>
      <c r="B78" s="2"/>
      <c r="C78" s="4" t="s">
        <v>166</v>
      </c>
      <c r="D78" s="4" t="s">
        <v>167</v>
      </c>
      <c r="E78" s="2">
        <v>6.67</v>
      </c>
      <c r="F78" s="2">
        <v>287</v>
      </c>
      <c r="G78" s="2">
        <v>20</v>
      </c>
      <c r="H78" s="5">
        <v>0.0696864111498258</v>
      </c>
      <c r="I78" s="6">
        <v>0.3335</v>
      </c>
      <c r="J78" s="6">
        <v>23.2404181184669</v>
      </c>
      <c r="K78" s="2">
        <v>0</v>
      </c>
      <c r="L78" s="7">
        <v>0</v>
      </c>
      <c r="M78" s="2">
        <v>0</v>
      </c>
      <c r="N78" s="2">
        <v>0</v>
      </c>
      <c r="O78" s="2">
        <v>0</v>
      </c>
      <c r="P78" s="2">
        <v>0</v>
      </c>
      <c r="Q78" s="6" t="e">
        <v>#DIV/0!</v>
      </c>
      <c r="R78" s="2">
        <v>0</v>
      </c>
      <c r="S78" s="8" t="e">
        <v>#DIV/0!</v>
      </c>
      <c r="T78" s="2">
        <v>0</v>
      </c>
      <c r="U78" s="8" t="e">
        <v>#DIV/0!</v>
      </c>
      <c r="V78" s="10">
        <v>0</v>
      </c>
    </row>
    <row r="79" customHeight="1" spans="1:22">
      <c r="A79" s="2"/>
      <c r="B79" s="2"/>
      <c r="C79" s="4" t="s">
        <v>168</v>
      </c>
      <c r="D79" s="4" t="s">
        <v>169</v>
      </c>
      <c r="E79" s="2">
        <v>12.8</v>
      </c>
      <c r="F79" s="2">
        <v>223</v>
      </c>
      <c r="G79" s="2">
        <v>30</v>
      </c>
      <c r="H79" s="5">
        <v>0.134529147982063</v>
      </c>
      <c r="I79" s="6">
        <v>0.426666666666667</v>
      </c>
      <c r="J79" s="6">
        <v>57.3991031390135</v>
      </c>
      <c r="K79" s="2">
        <v>0</v>
      </c>
      <c r="L79" s="7">
        <v>0</v>
      </c>
      <c r="M79" s="2">
        <v>0</v>
      </c>
      <c r="N79" s="2">
        <v>0</v>
      </c>
      <c r="O79" s="2">
        <v>0</v>
      </c>
      <c r="P79" s="2">
        <v>0</v>
      </c>
      <c r="Q79" s="6" t="e">
        <v>#DIV/0!</v>
      </c>
      <c r="R79" s="2">
        <v>0</v>
      </c>
      <c r="S79" s="8" t="e">
        <v>#DIV/0!</v>
      </c>
      <c r="T79" s="2">
        <v>0</v>
      </c>
      <c r="U79" s="8" t="e">
        <v>#DIV/0!</v>
      </c>
      <c r="V79" s="10">
        <v>0</v>
      </c>
    </row>
    <row r="80" customHeight="1" spans="1:22">
      <c r="A80" s="2"/>
      <c r="B80" s="2"/>
      <c r="C80" s="4" t="s">
        <v>170</v>
      </c>
      <c r="D80" s="4" t="s">
        <v>171</v>
      </c>
      <c r="E80" s="2">
        <v>23.12</v>
      </c>
      <c r="F80" s="2">
        <v>787</v>
      </c>
      <c r="G80" s="2">
        <v>54</v>
      </c>
      <c r="H80" s="5">
        <v>0.0686149936467599</v>
      </c>
      <c r="I80" s="6">
        <v>0.428148148148148</v>
      </c>
      <c r="J80" s="6">
        <v>29.3773824650572</v>
      </c>
      <c r="K80" s="2">
        <v>2</v>
      </c>
      <c r="L80" s="7">
        <v>0</v>
      </c>
      <c r="M80" s="2">
        <v>0</v>
      </c>
      <c r="N80" s="2">
        <v>0</v>
      </c>
      <c r="O80" s="2">
        <v>0</v>
      </c>
      <c r="P80" s="2">
        <v>2</v>
      </c>
      <c r="Q80" s="6">
        <v>11.56</v>
      </c>
      <c r="R80" s="2">
        <v>0</v>
      </c>
      <c r="S80" s="8" t="e">
        <v>#DIV/0!</v>
      </c>
      <c r="T80" s="2">
        <v>0</v>
      </c>
      <c r="U80" s="8" t="e">
        <v>#DIV/0!</v>
      </c>
      <c r="V80" s="10">
        <v>0</v>
      </c>
    </row>
    <row r="81" customHeight="1" spans="1:22">
      <c r="A81" s="2"/>
      <c r="B81" s="2"/>
      <c r="C81" s="4" t="s">
        <v>172</v>
      </c>
      <c r="D81" s="4" t="s">
        <v>173</v>
      </c>
      <c r="E81" s="2">
        <v>62.45</v>
      </c>
      <c r="F81" s="2">
        <v>1425</v>
      </c>
      <c r="G81" s="2">
        <v>101</v>
      </c>
      <c r="H81" s="5">
        <v>0.0708771929824561</v>
      </c>
      <c r="I81" s="6">
        <v>0.618316831683168</v>
      </c>
      <c r="J81" s="6">
        <v>43.8245614035088</v>
      </c>
      <c r="K81" s="2">
        <v>1</v>
      </c>
      <c r="L81" s="7">
        <v>0</v>
      </c>
      <c r="M81" s="2">
        <v>1</v>
      </c>
      <c r="N81" s="2">
        <v>0</v>
      </c>
      <c r="O81" s="2">
        <v>0</v>
      </c>
      <c r="P81" s="2">
        <v>2</v>
      </c>
      <c r="Q81" s="6">
        <v>31.225</v>
      </c>
      <c r="R81" s="2">
        <v>0</v>
      </c>
      <c r="S81" s="8" t="e">
        <v>#DIV/0!</v>
      </c>
      <c r="T81" s="2">
        <v>0</v>
      </c>
      <c r="U81" s="8" t="e">
        <v>#DIV/0!</v>
      </c>
      <c r="V81" s="10">
        <v>0</v>
      </c>
    </row>
    <row r="82" customHeight="1" spans="1:22">
      <c r="A82" s="2"/>
      <c r="B82" s="2"/>
      <c r="C82" s="4" t="s">
        <v>174</v>
      </c>
      <c r="D82" s="4" t="s">
        <v>175</v>
      </c>
      <c r="E82" s="2">
        <v>52.23</v>
      </c>
      <c r="F82" s="2">
        <v>1195</v>
      </c>
      <c r="G82" s="2">
        <v>109</v>
      </c>
      <c r="H82" s="5">
        <v>0.0912133891213389</v>
      </c>
      <c r="I82" s="6">
        <v>0.479174311926606</v>
      </c>
      <c r="J82" s="6">
        <v>43.7071129707113</v>
      </c>
      <c r="K82" s="2">
        <v>1</v>
      </c>
      <c r="L82" s="7">
        <v>1</v>
      </c>
      <c r="M82" s="2">
        <v>0</v>
      </c>
      <c r="N82" s="2">
        <v>1</v>
      </c>
      <c r="O82" s="2">
        <v>0</v>
      </c>
      <c r="P82" s="2">
        <v>3</v>
      </c>
      <c r="Q82" s="6">
        <v>17.41</v>
      </c>
      <c r="R82" s="2">
        <v>2</v>
      </c>
      <c r="S82" s="8">
        <v>26.115</v>
      </c>
      <c r="T82" s="2">
        <v>1</v>
      </c>
      <c r="U82" s="8">
        <v>52.23</v>
      </c>
      <c r="V82" s="10">
        <v>0.018348623853211</v>
      </c>
    </row>
    <row r="83" customHeight="1" spans="1:22">
      <c r="A83" s="2"/>
      <c r="B83" s="2"/>
      <c r="C83" s="4" t="s">
        <v>176</v>
      </c>
      <c r="D83" s="4" t="s">
        <v>177</v>
      </c>
      <c r="E83" s="2">
        <v>65.74</v>
      </c>
      <c r="F83" s="2">
        <v>3487</v>
      </c>
      <c r="G83" s="2">
        <v>204</v>
      </c>
      <c r="H83" s="5">
        <v>0.0585030111843992</v>
      </c>
      <c r="I83" s="6">
        <v>0.322254901960784</v>
      </c>
      <c r="J83" s="6">
        <v>18.8528821336392</v>
      </c>
      <c r="K83" s="2">
        <v>0</v>
      </c>
      <c r="L83" s="7">
        <v>0</v>
      </c>
      <c r="M83" s="2">
        <v>0</v>
      </c>
      <c r="N83" s="2">
        <v>1</v>
      </c>
      <c r="O83" s="2">
        <v>0</v>
      </c>
      <c r="P83" s="2">
        <v>1</v>
      </c>
      <c r="Q83" s="6">
        <v>65.74</v>
      </c>
      <c r="R83" s="2">
        <v>3</v>
      </c>
      <c r="S83" s="8">
        <v>21.9133333333333</v>
      </c>
      <c r="T83" s="2">
        <v>2</v>
      </c>
      <c r="U83" s="8">
        <v>32.87</v>
      </c>
      <c r="V83" s="10">
        <v>0.0147058823529412</v>
      </c>
    </row>
    <row r="84" customHeight="1" spans="1:22">
      <c r="A84" s="2"/>
      <c r="B84" s="2"/>
      <c r="C84" s="4" t="s">
        <v>178</v>
      </c>
      <c r="D84" s="4" t="s">
        <v>179</v>
      </c>
      <c r="E84" s="2">
        <v>168.9</v>
      </c>
      <c r="F84" s="2">
        <v>7870</v>
      </c>
      <c r="G84" s="2">
        <v>605</v>
      </c>
      <c r="H84" s="5">
        <v>0.0768742058449809</v>
      </c>
      <c r="I84" s="6">
        <v>0.279173553719008</v>
      </c>
      <c r="J84" s="6">
        <v>21.4612452350699</v>
      </c>
      <c r="K84" s="2">
        <v>5</v>
      </c>
      <c r="L84" s="7">
        <v>0</v>
      </c>
      <c r="M84" s="2">
        <v>2</v>
      </c>
      <c r="N84" s="2">
        <v>0</v>
      </c>
      <c r="O84" s="2">
        <v>0</v>
      </c>
      <c r="P84" s="2">
        <v>7</v>
      </c>
      <c r="Q84" s="6">
        <v>24.1285714285714</v>
      </c>
      <c r="R84" s="2">
        <v>12</v>
      </c>
      <c r="S84" s="8">
        <v>14.075</v>
      </c>
      <c r="T84" s="2">
        <v>1</v>
      </c>
      <c r="U84" s="8">
        <v>168.9</v>
      </c>
      <c r="V84" s="10">
        <v>0.0198347107438017</v>
      </c>
    </row>
    <row r="85" customHeight="1" spans="1:22">
      <c r="A85" s="2"/>
      <c r="B85" s="2"/>
      <c r="C85" s="4" t="s">
        <v>180</v>
      </c>
      <c r="D85" s="4" t="s">
        <v>181</v>
      </c>
      <c r="E85" s="2">
        <v>32.61</v>
      </c>
      <c r="F85" s="2">
        <v>1168</v>
      </c>
      <c r="G85" s="2">
        <v>76</v>
      </c>
      <c r="H85" s="5">
        <v>0.0650684931506849</v>
      </c>
      <c r="I85" s="6">
        <v>0.429078947368421</v>
      </c>
      <c r="J85" s="6">
        <v>27.9195205479452</v>
      </c>
      <c r="K85" s="2">
        <v>3</v>
      </c>
      <c r="L85" s="7">
        <v>0</v>
      </c>
      <c r="M85" s="2">
        <v>0</v>
      </c>
      <c r="N85" s="2">
        <v>1</v>
      </c>
      <c r="O85" s="2">
        <v>0</v>
      </c>
      <c r="P85" s="2">
        <v>4</v>
      </c>
      <c r="Q85" s="6">
        <v>8.1525</v>
      </c>
      <c r="R85" s="2">
        <v>2</v>
      </c>
      <c r="S85" s="8">
        <v>16.305</v>
      </c>
      <c r="T85" s="2">
        <v>0</v>
      </c>
      <c r="U85" s="8" t="e">
        <v>#DIV/0!</v>
      </c>
      <c r="V85" s="10">
        <v>0.0263157894736842</v>
      </c>
    </row>
    <row r="86" customHeight="1" spans="1:22">
      <c r="A86" s="2"/>
      <c r="B86" s="2"/>
      <c r="C86" s="4" t="s">
        <v>182</v>
      </c>
      <c r="D86" s="4" t="s">
        <v>183</v>
      </c>
      <c r="E86" s="2">
        <v>138.34</v>
      </c>
      <c r="F86" s="2">
        <v>6329</v>
      </c>
      <c r="G86" s="2">
        <v>482</v>
      </c>
      <c r="H86" s="5">
        <v>0.076157370832675</v>
      </c>
      <c r="I86" s="6">
        <v>0.28701244813278</v>
      </c>
      <c r="J86" s="6">
        <v>21.858113446042</v>
      </c>
      <c r="K86" s="2">
        <v>1</v>
      </c>
      <c r="L86" s="7">
        <v>0</v>
      </c>
      <c r="M86" s="2">
        <v>2</v>
      </c>
      <c r="N86" s="2">
        <v>5</v>
      </c>
      <c r="O86" s="2">
        <v>0</v>
      </c>
      <c r="P86" s="2">
        <v>8</v>
      </c>
      <c r="Q86" s="6">
        <v>17.2925</v>
      </c>
      <c r="R86" s="2">
        <v>1</v>
      </c>
      <c r="S86" s="8">
        <v>138.34</v>
      </c>
      <c r="T86" s="2">
        <v>0</v>
      </c>
      <c r="U86" s="8" t="e">
        <v>#DIV/0!</v>
      </c>
      <c r="V86" s="10">
        <v>0.0020746887966805</v>
      </c>
    </row>
    <row r="87" customHeight="1" spans="1:22">
      <c r="A87" s="2"/>
      <c r="B87" s="4" t="s">
        <v>80</v>
      </c>
      <c r="C87" s="2"/>
      <c r="D87" s="2"/>
      <c r="E87" s="2">
        <v>814.53</v>
      </c>
      <c r="F87" s="2">
        <v>31448</v>
      </c>
      <c r="G87" s="2">
        <v>2193</v>
      </c>
      <c r="H87" s="5">
        <v>0.0697341643347749</v>
      </c>
      <c r="I87" s="6">
        <v>0.371422708618331</v>
      </c>
      <c r="J87" s="6">
        <v>25.9008522004579</v>
      </c>
      <c r="K87" s="2">
        <v>18</v>
      </c>
      <c r="L87" s="7">
        <v>5</v>
      </c>
      <c r="M87" s="2">
        <v>5</v>
      </c>
      <c r="N87" s="2">
        <v>10</v>
      </c>
      <c r="O87" s="2">
        <v>2</v>
      </c>
      <c r="P87" s="2">
        <v>40</v>
      </c>
      <c r="Q87" s="6">
        <v>20.36325</v>
      </c>
      <c r="R87" s="2">
        <v>30</v>
      </c>
      <c r="S87" s="8">
        <v>27.151</v>
      </c>
      <c r="T87" s="2">
        <v>8</v>
      </c>
      <c r="U87" s="8">
        <v>101.81625</v>
      </c>
      <c r="V87" s="10">
        <v>0.0136798905608755</v>
      </c>
    </row>
    <row r="88" customHeight="1" spans="1:22">
      <c r="A88" s="4" t="s">
        <v>99</v>
      </c>
      <c r="B88" s="2"/>
      <c r="C88" s="2"/>
      <c r="D88" s="2"/>
      <c r="E88" s="2">
        <v>814.53</v>
      </c>
      <c r="F88" s="2">
        <v>31448</v>
      </c>
      <c r="G88" s="2">
        <v>2193</v>
      </c>
      <c r="H88" s="5">
        <v>0.0697341643347749</v>
      </c>
      <c r="I88" s="6">
        <v>0.371422708618331</v>
      </c>
      <c r="J88" s="6">
        <v>25.9008522004579</v>
      </c>
      <c r="K88" s="2">
        <v>18</v>
      </c>
      <c r="L88" s="7">
        <v>5</v>
      </c>
      <c r="M88" s="2">
        <v>5</v>
      </c>
      <c r="N88" s="2">
        <v>10</v>
      </c>
      <c r="O88" s="2">
        <v>2</v>
      </c>
      <c r="P88" s="2">
        <v>40</v>
      </c>
      <c r="Q88" s="6">
        <v>20.36325</v>
      </c>
      <c r="R88" s="2">
        <v>30</v>
      </c>
      <c r="S88" s="8">
        <v>27.151</v>
      </c>
      <c r="T88" s="2">
        <v>8</v>
      </c>
      <c r="U88" s="8">
        <v>101.81625</v>
      </c>
      <c r="V88" s="10">
        <v>0.0136798905608755</v>
      </c>
    </row>
    <row r="89" customHeight="1" spans="1:22">
      <c r="A89" s="4" t="s">
        <v>59</v>
      </c>
      <c r="B89" s="4" t="s">
        <v>74</v>
      </c>
      <c r="C89" s="4" t="s">
        <v>154</v>
      </c>
      <c r="D89" s="4" t="s">
        <v>155</v>
      </c>
      <c r="E89" s="2">
        <v>93.77</v>
      </c>
      <c r="F89" s="2">
        <v>1535</v>
      </c>
      <c r="G89" s="2">
        <v>78</v>
      </c>
      <c r="H89" s="5">
        <v>0.050814332247557</v>
      </c>
      <c r="I89" s="6">
        <v>1.20217948717949</v>
      </c>
      <c r="J89" s="6">
        <v>61.0879478827362</v>
      </c>
      <c r="K89" s="2">
        <v>0</v>
      </c>
      <c r="L89" s="7">
        <v>0</v>
      </c>
      <c r="M89" s="2">
        <v>0</v>
      </c>
      <c r="N89" s="2">
        <v>0</v>
      </c>
      <c r="O89" s="2">
        <v>0</v>
      </c>
      <c r="P89" s="2">
        <v>0</v>
      </c>
      <c r="Q89" s="6" t="e">
        <v>#DIV/0!</v>
      </c>
      <c r="R89" s="2">
        <v>4</v>
      </c>
      <c r="S89" s="8">
        <v>23.4425</v>
      </c>
      <c r="T89" s="2">
        <v>4</v>
      </c>
      <c r="U89" s="8">
        <v>23.4425</v>
      </c>
      <c r="V89" s="10">
        <v>0.0512820512820513</v>
      </c>
    </row>
    <row r="90" customHeight="1" spans="1:22">
      <c r="A90" s="2"/>
      <c r="B90" s="2"/>
      <c r="C90" s="4" t="s">
        <v>156</v>
      </c>
      <c r="D90" s="4" t="s">
        <v>157</v>
      </c>
      <c r="E90" s="2">
        <v>42.79</v>
      </c>
      <c r="F90" s="2">
        <v>1951</v>
      </c>
      <c r="G90" s="2">
        <v>134</v>
      </c>
      <c r="H90" s="5">
        <v>0.0686827268067658</v>
      </c>
      <c r="I90" s="6">
        <v>0.319328358208955</v>
      </c>
      <c r="J90" s="6">
        <v>21.9323423885187</v>
      </c>
      <c r="K90" s="2">
        <v>0</v>
      </c>
      <c r="L90" s="7">
        <v>0</v>
      </c>
      <c r="M90" s="2">
        <v>2</v>
      </c>
      <c r="N90" s="2">
        <v>0</v>
      </c>
      <c r="O90" s="2">
        <v>2</v>
      </c>
      <c r="P90" s="2">
        <v>4</v>
      </c>
      <c r="Q90" s="6">
        <v>10.6975</v>
      </c>
      <c r="R90" s="2">
        <v>4</v>
      </c>
      <c r="S90" s="8">
        <v>10.6975</v>
      </c>
      <c r="T90" s="2">
        <v>2</v>
      </c>
      <c r="U90" s="8">
        <v>21.395</v>
      </c>
      <c r="V90" s="10">
        <v>0.0298507462686567</v>
      </c>
    </row>
    <row r="91" customHeight="1" spans="1:22">
      <c r="A91" s="2"/>
      <c r="B91" s="2"/>
      <c r="C91" s="4" t="s">
        <v>158</v>
      </c>
      <c r="D91" s="4" t="s">
        <v>159</v>
      </c>
      <c r="E91" s="2">
        <v>93.38</v>
      </c>
      <c r="F91" s="2">
        <v>3254</v>
      </c>
      <c r="G91" s="2">
        <v>201</v>
      </c>
      <c r="H91" s="5">
        <v>0.0617701290719115</v>
      </c>
      <c r="I91" s="6">
        <v>0.464577114427861</v>
      </c>
      <c r="J91" s="6">
        <v>28.6969883220652</v>
      </c>
      <c r="K91" s="2">
        <v>4</v>
      </c>
      <c r="L91" s="7">
        <v>2</v>
      </c>
      <c r="M91" s="2">
        <v>1</v>
      </c>
      <c r="N91" s="2">
        <v>0</v>
      </c>
      <c r="O91" s="2">
        <v>1</v>
      </c>
      <c r="P91" s="2">
        <v>8</v>
      </c>
      <c r="Q91" s="6">
        <v>11.6725</v>
      </c>
      <c r="R91" s="2">
        <v>5</v>
      </c>
      <c r="S91" s="8">
        <v>18.676</v>
      </c>
      <c r="T91" s="2">
        <v>1</v>
      </c>
      <c r="U91" s="8">
        <v>93.38</v>
      </c>
      <c r="V91" s="10">
        <v>0.0248756218905473</v>
      </c>
    </row>
    <row r="92" customHeight="1" spans="1:22">
      <c r="A92" s="2"/>
      <c r="B92" s="2"/>
      <c r="C92" s="4" t="s">
        <v>160</v>
      </c>
      <c r="D92" s="4" t="s">
        <v>161</v>
      </c>
      <c r="E92" s="2">
        <v>12.39</v>
      </c>
      <c r="F92" s="2">
        <v>480</v>
      </c>
      <c r="G92" s="2">
        <v>23</v>
      </c>
      <c r="H92" s="5">
        <v>0.0479166666666667</v>
      </c>
      <c r="I92" s="6">
        <v>0.538695652173913</v>
      </c>
      <c r="J92" s="6">
        <v>25.8125</v>
      </c>
      <c r="K92" s="2">
        <v>0</v>
      </c>
      <c r="L92" s="7">
        <v>0</v>
      </c>
      <c r="M92" s="2">
        <v>0</v>
      </c>
      <c r="N92" s="2">
        <v>0</v>
      </c>
      <c r="O92" s="2">
        <v>0</v>
      </c>
      <c r="P92" s="2">
        <v>0</v>
      </c>
      <c r="Q92" s="6" t="e">
        <v>#DIV/0!</v>
      </c>
      <c r="R92" s="2">
        <v>0</v>
      </c>
      <c r="S92" s="8" t="e">
        <v>#DIV/0!</v>
      </c>
      <c r="T92" s="2">
        <v>0</v>
      </c>
      <c r="U92" s="8" t="e">
        <v>#DIV/0!</v>
      </c>
      <c r="V92" s="10">
        <v>0</v>
      </c>
    </row>
    <row r="93" customHeight="1" spans="1:22">
      <c r="A93" s="2"/>
      <c r="B93" s="2"/>
      <c r="C93" s="4" t="s">
        <v>162</v>
      </c>
      <c r="D93" s="4" t="s">
        <v>163</v>
      </c>
      <c r="E93" s="2">
        <v>13.43</v>
      </c>
      <c r="F93" s="2">
        <v>441</v>
      </c>
      <c r="G93" s="2">
        <v>39</v>
      </c>
      <c r="H93" s="5">
        <v>0.0884353741496599</v>
      </c>
      <c r="I93" s="6">
        <v>0.344358974358974</v>
      </c>
      <c r="J93" s="6">
        <v>30.453514739229</v>
      </c>
      <c r="K93" s="2">
        <v>0</v>
      </c>
      <c r="L93" s="7">
        <v>0</v>
      </c>
      <c r="M93" s="2">
        <v>0</v>
      </c>
      <c r="N93" s="2">
        <v>0</v>
      </c>
      <c r="O93" s="2">
        <v>0</v>
      </c>
      <c r="P93" s="2">
        <v>0</v>
      </c>
      <c r="Q93" s="6" t="e">
        <v>#DIV/0!</v>
      </c>
      <c r="R93" s="2">
        <v>0</v>
      </c>
      <c r="S93" s="8" t="e">
        <v>#DIV/0!</v>
      </c>
      <c r="T93" s="2">
        <v>0</v>
      </c>
      <c r="U93" s="8" t="e">
        <v>#DIV/0!</v>
      </c>
      <c r="V93" s="10">
        <v>0</v>
      </c>
    </row>
    <row r="94" customHeight="1" spans="1:22">
      <c r="A94" s="2"/>
      <c r="B94" s="2"/>
      <c r="C94" s="4" t="s">
        <v>164</v>
      </c>
      <c r="D94" s="4" t="s">
        <v>165</v>
      </c>
      <c r="E94" s="2">
        <v>12.6</v>
      </c>
      <c r="F94" s="2">
        <v>723</v>
      </c>
      <c r="G94" s="2">
        <v>38</v>
      </c>
      <c r="H94" s="5">
        <v>0.0525587828492393</v>
      </c>
      <c r="I94" s="6">
        <v>0.331578947368421</v>
      </c>
      <c r="J94" s="6">
        <v>17.4273858921162</v>
      </c>
      <c r="K94" s="2">
        <v>1</v>
      </c>
      <c r="L94" s="7">
        <v>0</v>
      </c>
      <c r="M94" s="2">
        <v>0</v>
      </c>
      <c r="N94" s="2">
        <v>1</v>
      </c>
      <c r="O94" s="2">
        <v>0</v>
      </c>
      <c r="P94" s="2">
        <v>2</v>
      </c>
      <c r="Q94" s="6">
        <v>6.3</v>
      </c>
      <c r="R94" s="2">
        <v>0</v>
      </c>
      <c r="S94" s="8" t="e">
        <v>#DIV/0!</v>
      </c>
      <c r="T94" s="2">
        <v>0</v>
      </c>
      <c r="U94" s="8" t="e">
        <v>#DIV/0!</v>
      </c>
      <c r="V94" s="10">
        <v>0</v>
      </c>
    </row>
    <row r="95" customHeight="1" spans="1:22">
      <c r="A95" s="2"/>
      <c r="B95" s="2"/>
      <c r="C95" s="4" t="s">
        <v>166</v>
      </c>
      <c r="D95" s="4" t="s">
        <v>167</v>
      </c>
      <c r="E95" s="2">
        <v>5.66</v>
      </c>
      <c r="F95" s="2">
        <v>287</v>
      </c>
      <c r="G95" s="2">
        <v>18</v>
      </c>
      <c r="H95" s="5">
        <v>0.0627177700348432</v>
      </c>
      <c r="I95" s="6">
        <v>0.314444444444445</v>
      </c>
      <c r="J95" s="6">
        <v>19.7212543554007</v>
      </c>
      <c r="K95" s="2">
        <v>0</v>
      </c>
      <c r="L95" s="7">
        <v>0</v>
      </c>
      <c r="M95" s="2">
        <v>0</v>
      </c>
      <c r="N95" s="2">
        <v>0</v>
      </c>
      <c r="O95" s="2">
        <v>0</v>
      </c>
      <c r="P95" s="2">
        <v>0</v>
      </c>
      <c r="Q95" s="6" t="e">
        <v>#DIV/0!</v>
      </c>
      <c r="R95" s="2">
        <v>0</v>
      </c>
      <c r="S95" s="8" t="e">
        <v>#DIV/0!</v>
      </c>
      <c r="T95" s="2">
        <v>0</v>
      </c>
      <c r="U95" s="8" t="e">
        <v>#DIV/0!</v>
      </c>
      <c r="V95" s="10">
        <v>0</v>
      </c>
    </row>
    <row r="96" customHeight="1" spans="1:22">
      <c r="A96" s="2"/>
      <c r="B96" s="2"/>
      <c r="C96" s="4" t="s">
        <v>168</v>
      </c>
      <c r="D96" s="4" t="s">
        <v>169</v>
      </c>
      <c r="E96" s="2">
        <v>9.02</v>
      </c>
      <c r="F96" s="2">
        <v>237</v>
      </c>
      <c r="G96" s="2">
        <v>22</v>
      </c>
      <c r="H96" s="5">
        <v>0.0928270042194093</v>
      </c>
      <c r="I96" s="6">
        <v>0.41</v>
      </c>
      <c r="J96" s="6">
        <v>38.0590717299578</v>
      </c>
      <c r="K96" s="2">
        <v>0</v>
      </c>
      <c r="L96" s="7">
        <v>0</v>
      </c>
      <c r="M96" s="2">
        <v>0</v>
      </c>
      <c r="N96" s="2">
        <v>0</v>
      </c>
      <c r="O96" s="2">
        <v>0</v>
      </c>
      <c r="P96" s="2">
        <v>0</v>
      </c>
      <c r="Q96" s="6" t="e">
        <v>#DIV/0!</v>
      </c>
      <c r="R96" s="2">
        <v>0</v>
      </c>
      <c r="S96" s="8" t="e">
        <v>#DIV/0!</v>
      </c>
      <c r="T96" s="2">
        <v>0</v>
      </c>
      <c r="U96" s="8" t="e">
        <v>#DIV/0!</v>
      </c>
      <c r="V96" s="10">
        <v>0</v>
      </c>
    </row>
    <row r="97" customHeight="1" spans="1:22">
      <c r="A97" s="2"/>
      <c r="B97" s="2"/>
      <c r="C97" s="4" t="s">
        <v>170</v>
      </c>
      <c r="D97" s="4" t="s">
        <v>171</v>
      </c>
      <c r="E97" s="2">
        <v>28.66</v>
      </c>
      <c r="F97" s="2">
        <v>1420</v>
      </c>
      <c r="G97" s="2">
        <v>63</v>
      </c>
      <c r="H97" s="5">
        <v>0.0443661971830986</v>
      </c>
      <c r="I97" s="6">
        <v>0.454920634920635</v>
      </c>
      <c r="J97" s="6">
        <v>20.1830985915493</v>
      </c>
      <c r="K97" s="2">
        <v>2</v>
      </c>
      <c r="L97" s="7">
        <v>0</v>
      </c>
      <c r="M97" s="2">
        <v>0</v>
      </c>
      <c r="N97" s="2">
        <v>0</v>
      </c>
      <c r="O97" s="2">
        <v>0</v>
      </c>
      <c r="P97" s="2">
        <v>2</v>
      </c>
      <c r="Q97" s="6">
        <v>14.33</v>
      </c>
      <c r="R97" s="2">
        <v>0</v>
      </c>
      <c r="S97" s="8" t="e">
        <v>#DIV/0!</v>
      </c>
      <c r="T97" s="2">
        <v>0</v>
      </c>
      <c r="U97" s="8" t="e">
        <v>#DIV/0!</v>
      </c>
      <c r="V97" s="10">
        <v>0</v>
      </c>
    </row>
    <row r="98" customHeight="1" spans="1:22">
      <c r="A98" s="2"/>
      <c r="B98" s="2"/>
      <c r="C98" s="4" t="s">
        <v>172</v>
      </c>
      <c r="D98" s="4" t="s">
        <v>173</v>
      </c>
      <c r="E98" s="2">
        <v>67.42</v>
      </c>
      <c r="F98" s="2">
        <v>1495</v>
      </c>
      <c r="G98" s="2">
        <v>113</v>
      </c>
      <c r="H98" s="5">
        <v>0.0755852842809365</v>
      </c>
      <c r="I98" s="6">
        <v>0.596637168141593</v>
      </c>
      <c r="J98" s="6">
        <v>45.0969899665552</v>
      </c>
      <c r="K98" s="2">
        <v>3</v>
      </c>
      <c r="L98" s="7">
        <v>0</v>
      </c>
      <c r="M98" s="2">
        <v>1</v>
      </c>
      <c r="N98" s="2">
        <v>1</v>
      </c>
      <c r="O98" s="2">
        <v>0</v>
      </c>
      <c r="P98" s="2">
        <v>5</v>
      </c>
      <c r="Q98" s="6">
        <v>13.484</v>
      </c>
      <c r="R98" s="2">
        <v>1</v>
      </c>
      <c r="S98" s="8">
        <v>67.42</v>
      </c>
      <c r="T98" s="2">
        <v>1</v>
      </c>
      <c r="U98" s="8">
        <v>67.42</v>
      </c>
      <c r="V98" s="10">
        <v>0.00884955752212389</v>
      </c>
    </row>
    <row r="99" customHeight="1" spans="1:22">
      <c r="A99" s="2"/>
      <c r="B99" s="2"/>
      <c r="C99" s="4" t="s">
        <v>174</v>
      </c>
      <c r="D99" s="4" t="s">
        <v>175</v>
      </c>
      <c r="E99" s="2">
        <v>40.4</v>
      </c>
      <c r="F99" s="2">
        <v>1015</v>
      </c>
      <c r="G99" s="2">
        <v>76</v>
      </c>
      <c r="H99" s="5">
        <v>0.0748768472906404</v>
      </c>
      <c r="I99" s="6">
        <v>0.531578947368421</v>
      </c>
      <c r="J99" s="6">
        <v>39.8029556650246</v>
      </c>
      <c r="K99" s="2">
        <v>0</v>
      </c>
      <c r="L99" s="7">
        <v>0</v>
      </c>
      <c r="M99" s="2">
        <v>0</v>
      </c>
      <c r="N99" s="2">
        <v>0</v>
      </c>
      <c r="O99" s="2">
        <v>0</v>
      </c>
      <c r="P99" s="2">
        <v>0</v>
      </c>
      <c r="Q99" s="6" t="e">
        <v>#DIV/0!</v>
      </c>
      <c r="R99" s="2">
        <v>0</v>
      </c>
      <c r="S99" s="8" t="e">
        <v>#DIV/0!</v>
      </c>
      <c r="T99" s="2">
        <v>0</v>
      </c>
      <c r="U99" s="8" t="e">
        <v>#DIV/0!</v>
      </c>
      <c r="V99" s="10">
        <v>0</v>
      </c>
    </row>
    <row r="100" customHeight="1" spans="1:22">
      <c r="A100" s="2"/>
      <c r="B100" s="2"/>
      <c r="C100" s="4" t="s">
        <v>176</v>
      </c>
      <c r="D100" s="4" t="s">
        <v>177</v>
      </c>
      <c r="E100" s="2">
        <v>52.76</v>
      </c>
      <c r="F100" s="2">
        <v>2450</v>
      </c>
      <c r="G100" s="2">
        <v>169</v>
      </c>
      <c r="H100" s="5">
        <v>0.0689795918367347</v>
      </c>
      <c r="I100" s="6">
        <v>0.312189349112426</v>
      </c>
      <c r="J100" s="6">
        <v>21.534693877551</v>
      </c>
      <c r="K100" s="2">
        <v>1</v>
      </c>
      <c r="L100" s="7">
        <v>0</v>
      </c>
      <c r="M100" s="2">
        <v>0</v>
      </c>
      <c r="N100" s="2">
        <v>0</v>
      </c>
      <c r="O100" s="2">
        <v>0</v>
      </c>
      <c r="P100" s="2">
        <v>1</v>
      </c>
      <c r="Q100" s="6">
        <v>52.76</v>
      </c>
      <c r="R100" s="2">
        <v>0</v>
      </c>
      <c r="S100" s="8" t="e">
        <v>#DIV/0!</v>
      </c>
      <c r="T100" s="2">
        <v>0</v>
      </c>
      <c r="U100" s="8" t="e">
        <v>#DIV/0!</v>
      </c>
      <c r="V100" s="10">
        <v>0</v>
      </c>
    </row>
    <row r="101" customHeight="1" spans="1:22">
      <c r="A101" s="2"/>
      <c r="B101" s="2"/>
      <c r="C101" s="4" t="s">
        <v>178</v>
      </c>
      <c r="D101" s="4" t="s">
        <v>179</v>
      </c>
      <c r="E101" s="2">
        <v>191.97</v>
      </c>
      <c r="F101" s="2">
        <v>9370</v>
      </c>
      <c r="G101" s="2">
        <v>668</v>
      </c>
      <c r="H101" s="5">
        <v>0.0712913553895411</v>
      </c>
      <c r="I101" s="6">
        <v>0.287380239520958</v>
      </c>
      <c r="J101" s="6">
        <v>20.4877267876201</v>
      </c>
      <c r="K101" s="2">
        <v>5</v>
      </c>
      <c r="L101" s="7">
        <v>1</v>
      </c>
      <c r="M101" s="2">
        <v>0</v>
      </c>
      <c r="N101" s="2">
        <v>2</v>
      </c>
      <c r="O101" s="2">
        <v>0</v>
      </c>
      <c r="P101" s="2">
        <v>8</v>
      </c>
      <c r="Q101" s="6">
        <v>23.99625</v>
      </c>
      <c r="R101" s="2">
        <v>4</v>
      </c>
      <c r="S101" s="8">
        <v>47.9925</v>
      </c>
      <c r="T101" s="2">
        <v>0</v>
      </c>
      <c r="U101" s="8" t="e">
        <v>#DIV/0!</v>
      </c>
      <c r="V101" s="10">
        <v>0.00598802395209581</v>
      </c>
    </row>
    <row r="102" customHeight="1" spans="1:22">
      <c r="A102" s="2"/>
      <c r="B102" s="2"/>
      <c r="C102" s="4" t="s">
        <v>180</v>
      </c>
      <c r="D102" s="4" t="s">
        <v>181</v>
      </c>
      <c r="E102" s="2">
        <v>36.85</v>
      </c>
      <c r="F102" s="2">
        <v>1171</v>
      </c>
      <c r="G102" s="2">
        <v>90</v>
      </c>
      <c r="H102" s="5">
        <v>0.0768573868488472</v>
      </c>
      <c r="I102" s="6">
        <v>0.409444444444444</v>
      </c>
      <c r="J102" s="6">
        <v>31.468830059778</v>
      </c>
      <c r="K102" s="2">
        <v>0</v>
      </c>
      <c r="L102" s="7">
        <v>0</v>
      </c>
      <c r="M102" s="2">
        <v>0</v>
      </c>
      <c r="N102" s="2">
        <v>0</v>
      </c>
      <c r="O102" s="2">
        <v>0</v>
      </c>
      <c r="P102" s="2">
        <v>0</v>
      </c>
      <c r="Q102" s="6" t="e">
        <v>#DIV/0!</v>
      </c>
      <c r="R102" s="2">
        <v>0</v>
      </c>
      <c r="S102" s="8" t="e">
        <v>#DIV/0!</v>
      </c>
      <c r="T102" s="2">
        <v>0</v>
      </c>
      <c r="U102" s="8" t="e">
        <v>#DIV/0!</v>
      </c>
      <c r="V102" s="10">
        <v>0</v>
      </c>
    </row>
    <row r="103" customHeight="1" spans="1:22">
      <c r="A103" s="2"/>
      <c r="B103" s="2"/>
      <c r="C103" s="4" t="s">
        <v>182</v>
      </c>
      <c r="D103" s="4" t="s">
        <v>183</v>
      </c>
      <c r="E103" s="2">
        <v>110.43</v>
      </c>
      <c r="F103" s="2">
        <v>4647</v>
      </c>
      <c r="G103" s="2">
        <v>379</v>
      </c>
      <c r="H103" s="5">
        <v>0.0815579944049925</v>
      </c>
      <c r="I103" s="6">
        <v>0.291372031662269</v>
      </c>
      <c r="J103" s="6">
        <v>23.7637185280826</v>
      </c>
      <c r="K103" s="2">
        <v>2</v>
      </c>
      <c r="L103" s="7">
        <v>2</v>
      </c>
      <c r="M103" s="2">
        <v>2</v>
      </c>
      <c r="N103" s="2">
        <v>0</v>
      </c>
      <c r="O103" s="2">
        <v>0</v>
      </c>
      <c r="P103" s="2">
        <v>6</v>
      </c>
      <c r="Q103" s="6">
        <v>18.405</v>
      </c>
      <c r="R103" s="2">
        <v>3</v>
      </c>
      <c r="S103" s="8">
        <v>36.81</v>
      </c>
      <c r="T103" s="2">
        <v>1</v>
      </c>
      <c r="U103" s="8">
        <v>110.43</v>
      </c>
      <c r="V103" s="10">
        <v>0.0079155672823219</v>
      </c>
    </row>
    <row r="104" customHeight="1" spans="1:22">
      <c r="A104" s="2"/>
      <c r="B104" s="4" t="s">
        <v>80</v>
      </c>
      <c r="C104" s="2"/>
      <c r="D104" s="2"/>
      <c r="E104" s="2">
        <v>811.53</v>
      </c>
      <c r="F104" s="2">
        <v>30476</v>
      </c>
      <c r="G104" s="2">
        <v>2111</v>
      </c>
      <c r="H104" s="5">
        <v>0.0692676204226276</v>
      </c>
      <c r="I104" s="6">
        <v>0.384429180483183</v>
      </c>
      <c r="J104" s="6">
        <v>26.628494553091</v>
      </c>
      <c r="K104" s="2">
        <v>18</v>
      </c>
      <c r="L104" s="7">
        <v>5</v>
      </c>
      <c r="M104" s="2">
        <v>6</v>
      </c>
      <c r="N104" s="2">
        <v>4</v>
      </c>
      <c r="O104" s="2">
        <v>3</v>
      </c>
      <c r="P104" s="2">
        <v>36</v>
      </c>
      <c r="Q104" s="6">
        <v>22.5425</v>
      </c>
      <c r="R104" s="2">
        <v>21</v>
      </c>
      <c r="S104" s="8">
        <v>38.6442857142857</v>
      </c>
      <c r="T104" s="2">
        <v>9</v>
      </c>
      <c r="U104" s="8">
        <v>90.17</v>
      </c>
      <c r="V104" s="10">
        <v>0.00994789199431549</v>
      </c>
    </row>
    <row r="105" customHeight="1" spans="1:22">
      <c r="A105" s="4" t="s">
        <v>100</v>
      </c>
      <c r="B105" s="2"/>
      <c r="C105" s="2"/>
      <c r="D105" s="2"/>
      <c r="E105" s="2">
        <v>811.53</v>
      </c>
      <c r="F105" s="2">
        <v>30476</v>
      </c>
      <c r="G105" s="2">
        <v>2111</v>
      </c>
      <c r="H105" s="5">
        <v>0.0692676204226276</v>
      </c>
      <c r="I105" s="6">
        <v>0.384429180483183</v>
      </c>
      <c r="J105" s="6">
        <v>26.628494553091</v>
      </c>
      <c r="K105" s="2">
        <v>18</v>
      </c>
      <c r="L105" s="7">
        <v>5</v>
      </c>
      <c r="M105" s="2">
        <v>6</v>
      </c>
      <c r="N105" s="2">
        <v>4</v>
      </c>
      <c r="O105" s="2">
        <v>3</v>
      </c>
      <c r="P105" s="2">
        <v>36</v>
      </c>
      <c r="Q105" s="6">
        <v>22.5425</v>
      </c>
      <c r="R105" s="2">
        <v>21</v>
      </c>
      <c r="S105" s="8">
        <v>38.6442857142857</v>
      </c>
      <c r="T105" s="2">
        <v>9</v>
      </c>
      <c r="U105" s="8">
        <v>90.17</v>
      </c>
      <c r="V105" s="10">
        <v>0.00994789199431549</v>
      </c>
    </row>
    <row r="106" customHeight="1" spans="1:22">
      <c r="A106" s="4" t="s">
        <v>58</v>
      </c>
      <c r="B106" s="4" t="s">
        <v>74</v>
      </c>
      <c r="C106" s="4" t="s">
        <v>154</v>
      </c>
      <c r="D106" s="4" t="s">
        <v>155</v>
      </c>
      <c r="E106" s="2">
        <v>92.32</v>
      </c>
      <c r="F106" s="2">
        <v>1261</v>
      </c>
      <c r="G106" s="2">
        <v>62</v>
      </c>
      <c r="H106" s="5">
        <v>0.049167327517843</v>
      </c>
      <c r="I106" s="6">
        <v>1.48903225806452</v>
      </c>
      <c r="J106" s="6">
        <v>73.2117367168914</v>
      </c>
      <c r="K106" s="2">
        <v>0</v>
      </c>
      <c r="L106" s="7">
        <v>0</v>
      </c>
      <c r="M106" s="2">
        <v>0</v>
      </c>
      <c r="N106" s="2">
        <v>1</v>
      </c>
      <c r="O106" s="2">
        <v>0</v>
      </c>
      <c r="P106" s="2">
        <v>1</v>
      </c>
      <c r="Q106" s="6">
        <v>92.32</v>
      </c>
      <c r="R106" s="2">
        <v>5</v>
      </c>
      <c r="S106" s="8">
        <v>18.464</v>
      </c>
      <c r="T106" s="2">
        <v>3</v>
      </c>
      <c r="U106" s="8">
        <v>30.7733333333333</v>
      </c>
      <c r="V106" s="10">
        <v>0.0806451612903226</v>
      </c>
    </row>
    <row r="107" customHeight="1" spans="1:22">
      <c r="A107" s="2"/>
      <c r="B107" s="2"/>
      <c r="C107" s="4" t="s">
        <v>156</v>
      </c>
      <c r="D107" s="4" t="s">
        <v>157</v>
      </c>
      <c r="E107" s="2">
        <v>44.27</v>
      </c>
      <c r="F107" s="2">
        <v>1535</v>
      </c>
      <c r="G107" s="2">
        <v>142</v>
      </c>
      <c r="H107" s="5">
        <v>0.0925081433224756</v>
      </c>
      <c r="I107" s="6">
        <v>0.311760563380282</v>
      </c>
      <c r="J107" s="6">
        <v>28.8403908794788</v>
      </c>
      <c r="K107" s="2">
        <v>0</v>
      </c>
      <c r="L107" s="7">
        <v>1</v>
      </c>
      <c r="M107" s="2">
        <v>2</v>
      </c>
      <c r="N107" s="2">
        <v>0</v>
      </c>
      <c r="O107" s="2">
        <v>0</v>
      </c>
      <c r="P107" s="2">
        <v>3</v>
      </c>
      <c r="Q107" s="6">
        <v>14.7566666666667</v>
      </c>
      <c r="R107" s="2">
        <v>4</v>
      </c>
      <c r="S107" s="8">
        <v>11.0675</v>
      </c>
      <c r="T107" s="2">
        <v>2</v>
      </c>
      <c r="U107" s="8">
        <v>22.135</v>
      </c>
      <c r="V107" s="10">
        <v>0.028169014084507</v>
      </c>
    </row>
    <row r="108" customHeight="1" spans="1:22">
      <c r="A108" s="2"/>
      <c r="B108" s="2"/>
      <c r="C108" s="4" t="s">
        <v>158</v>
      </c>
      <c r="D108" s="4" t="s">
        <v>159</v>
      </c>
      <c r="E108" s="2">
        <v>91.63</v>
      </c>
      <c r="F108" s="2">
        <v>3616</v>
      </c>
      <c r="G108" s="2">
        <v>226</v>
      </c>
      <c r="H108" s="5">
        <v>0.0625</v>
      </c>
      <c r="I108" s="6">
        <v>0.405442477876106</v>
      </c>
      <c r="J108" s="6">
        <v>25.3401548672566</v>
      </c>
      <c r="K108" s="2">
        <v>1</v>
      </c>
      <c r="L108" s="7">
        <v>2</v>
      </c>
      <c r="M108" s="2">
        <v>0</v>
      </c>
      <c r="N108" s="2">
        <v>0</v>
      </c>
      <c r="O108" s="2">
        <v>1</v>
      </c>
      <c r="P108" s="2">
        <v>4</v>
      </c>
      <c r="Q108" s="6">
        <v>22.9075</v>
      </c>
      <c r="R108" s="2">
        <v>2</v>
      </c>
      <c r="S108" s="8">
        <v>45.815</v>
      </c>
      <c r="T108" s="2">
        <v>0</v>
      </c>
      <c r="U108" s="8" t="e">
        <v>#DIV/0!</v>
      </c>
      <c r="V108" s="10">
        <v>0.00884955752212389</v>
      </c>
    </row>
    <row r="109" customHeight="1" spans="1:22">
      <c r="A109" s="2"/>
      <c r="B109" s="2"/>
      <c r="C109" s="4" t="s">
        <v>160</v>
      </c>
      <c r="D109" s="4" t="s">
        <v>161</v>
      </c>
      <c r="E109" s="2">
        <v>17.7</v>
      </c>
      <c r="F109" s="2">
        <v>469</v>
      </c>
      <c r="G109" s="2">
        <v>32</v>
      </c>
      <c r="H109" s="5">
        <v>0.0682302771855011</v>
      </c>
      <c r="I109" s="6">
        <v>0.553125</v>
      </c>
      <c r="J109" s="6">
        <v>37.7398720682303</v>
      </c>
      <c r="K109" s="2">
        <v>0</v>
      </c>
      <c r="L109" s="7">
        <v>0</v>
      </c>
      <c r="M109" s="2">
        <v>0</v>
      </c>
      <c r="N109" s="2">
        <v>0</v>
      </c>
      <c r="O109" s="2">
        <v>0</v>
      </c>
      <c r="P109" s="2">
        <v>0</v>
      </c>
      <c r="Q109" s="6" t="e">
        <v>#DIV/0!</v>
      </c>
      <c r="R109" s="2">
        <v>0</v>
      </c>
      <c r="S109" s="8" t="e">
        <v>#DIV/0!</v>
      </c>
      <c r="T109" s="2">
        <v>0</v>
      </c>
      <c r="U109" s="8" t="e">
        <v>#DIV/0!</v>
      </c>
      <c r="V109" s="10">
        <v>0</v>
      </c>
    </row>
    <row r="110" customHeight="1" spans="1:22">
      <c r="A110" s="2"/>
      <c r="B110" s="2"/>
      <c r="C110" s="4" t="s">
        <v>162</v>
      </c>
      <c r="D110" s="4" t="s">
        <v>163</v>
      </c>
      <c r="E110" s="2">
        <v>15.03</v>
      </c>
      <c r="F110" s="2">
        <v>401</v>
      </c>
      <c r="G110" s="2">
        <v>42</v>
      </c>
      <c r="H110" s="5">
        <v>0.104738154613466</v>
      </c>
      <c r="I110" s="6">
        <v>0.357857142857143</v>
      </c>
      <c r="J110" s="6">
        <v>37.4812967581047</v>
      </c>
      <c r="K110" s="2">
        <v>0</v>
      </c>
      <c r="L110" s="7">
        <v>0</v>
      </c>
      <c r="M110" s="2">
        <v>0</v>
      </c>
      <c r="N110" s="2">
        <v>0</v>
      </c>
      <c r="O110" s="2">
        <v>0</v>
      </c>
      <c r="P110" s="2">
        <v>0</v>
      </c>
      <c r="Q110" s="6" t="e">
        <v>#DIV/0!</v>
      </c>
      <c r="R110" s="2">
        <v>0</v>
      </c>
      <c r="S110" s="8" t="e">
        <v>#DIV/0!</v>
      </c>
      <c r="T110" s="2">
        <v>0</v>
      </c>
      <c r="U110" s="8" t="e">
        <v>#DIV/0!</v>
      </c>
      <c r="V110" s="10">
        <v>0</v>
      </c>
    </row>
    <row r="111" customHeight="1" spans="1:22">
      <c r="A111" s="2"/>
      <c r="B111" s="2"/>
      <c r="C111" s="4" t="s">
        <v>164</v>
      </c>
      <c r="D111" s="4" t="s">
        <v>165</v>
      </c>
      <c r="E111" s="2">
        <v>15.2</v>
      </c>
      <c r="F111" s="2">
        <v>548</v>
      </c>
      <c r="G111" s="2">
        <v>44</v>
      </c>
      <c r="H111" s="5">
        <v>0.0802919708029197</v>
      </c>
      <c r="I111" s="6">
        <v>0.345454545454545</v>
      </c>
      <c r="J111" s="6">
        <v>27.7372262773723</v>
      </c>
      <c r="K111" s="2">
        <v>0</v>
      </c>
      <c r="L111" s="7">
        <v>0</v>
      </c>
      <c r="M111" s="2">
        <v>0</v>
      </c>
      <c r="N111" s="2">
        <v>0</v>
      </c>
      <c r="O111" s="2">
        <v>0</v>
      </c>
      <c r="P111" s="2">
        <v>0</v>
      </c>
      <c r="Q111" s="6" t="e">
        <v>#DIV/0!</v>
      </c>
      <c r="R111" s="2">
        <v>0</v>
      </c>
      <c r="S111" s="8" t="e">
        <v>#DIV/0!</v>
      </c>
      <c r="T111" s="2">
        <v>0</v>
      </c>
      <c r="U111" s="8" t="e">
        <v>#DIV/0!</v>
      </c>
      <c r="V111" s="10">
        <v>0</v>
      </c>
    </row>
    <row r="112" customHeight="1" spans="1:22">
      <c r="A112" s="2"/>
      <c r="B112" s="2"/>
      <c r="C112" s="4" t="s">
        <v>166</v>
      </c>
      <c r="D112" s="4" t="s">
        <v>167</v>
      </c>
      <c r="E112" s="2">
        <v>6.79</v>
      </c>
      <c r="F112" s="2">
        <v>348</v>
      </c>
      <c r="G112" s="2">
        <v>20</v>
      </c>
      <c r="H112" s="5">
        <v>0.0574712643678161</v>
      </c>
      <c r="I112" s="6">
        <v>0.3395</v>
      </c>
      <c r="J112" s="6">
        <v>19.5114942528736</v>
      </c>
      <c r="K112" s="2">
        <v>0</v>
      </c>
      <c r="L112" s="7">
        <v>1</v>
      </c>
      <c r="M112" s="2">
        <v>0</v>
      </c>
      <c r="N112" s="2">
        <v>1</v>
      </c>
      <c r="O112" s="2">
        <v>0</v>
      </c>
      <c r="P112" s="2">
        <v>2</v>
      </c>
      <c r="Q112" s="6">
        <v>3.395</v>
      </c>
      <c r="R112" s="2">
        <v>0</v>
      </c>
      <c r="S112" s="8" t="e">
        <v>#DIV/0!</v>
      </c>
      <c r="T112" s="2">
        <v>0</v>
      </c>
      <c r="U112" s="8" t="e">
        <v>#DIV/0!</v>
      </c>
      <c r="V112" s="10">
        <v>0</v>
      </c>
    </row>
    <row r="113" customHeight="1" spans="1:22">
      <c r="A113" s="2"/>
      <c r="B113" s="2"/>
      <c r="C113" s="4" t="s">
        <v>168</v>
      </c>
      <c r="D113" s="4" t="s">
        <v>169</v>
      </c>
      <c r="E113" s="2">
        <v>10.25</v>
      </c>
      <c r="F113" s="2">
        <v>228</v>
      </c>
      <c r="G113" s="2">
        <v>25</v>
      </c>
      <c r="H113" s="5">
        <v>0.109649122807018</v>
      </c>
      <c r="I113" s="6">
        <v>0.41</v>
      </c>
      <c r="J113" s="6">
        <v>44.9561403508772</v>
      </c>
      <c r="K113" s="2">
        <v>0</v>
      </c>
      <c r="L113" s="7">
        <v>0</v>
      </c>
      <c r="M113" s="2">
        <v>0</v>
      </c>
      <c r="N113" s="2">
        <v>0</v>
      </c>
      <c r="O113" s="2">
        <v>0</v>
      </c>
      <c r="P113" s="2">
        <v>0</v>
      </c>
      <c r="Q113" s="6" t="e">
        <v>#DIV/0!</v>
      </c>
      <c r="R113" s="2">
        <v>1</v>
      </c>
      <c r="S113" s="8">
        <v>10.25</v>
      </c>
      <c r="T113" s="2">
        <v>1</v>
      </c>
      <c r="U113" s="8">
        <v>10.25</v>
      </c>
      <c r="V113" s="10">
        <v>0.04</v>
      </c>
    </row>
    <row r="114" customHeight="1" spans="1:22">
      <c r="A114" s="2"/>
      <c r="B114" s="2"/>
      <c r="C114" s="4" t="s">
        <v>170</v>
      </c>
      <c r="D114" s="4" t="s">
        <v>171</v>
      </c>
      <c r="E114" s="2">
        <v>27.39</v>
      </c>
      <c r="F114" s="2">
        <v>830</v>
      </c>
      <c r="G114" s="2">
        <v>64</v>
      </c>
      <c r="H114" s="5">
        <v>0.0771084337349398</v>
      </c>
      <c r="I114" s="6">
        <v>0.42796875</v>
      </c>
      <c r="J114" s="6">
        <v>33</v>
      </c>
      <c r="K114" s="2">
        <v>3</v>
      </c>
      <c r="L114" s="7">
        <v>0</v>
      </c>
      <c r="M114" s="2">
        <v>0</v>
      </c>
      <c r="N114" s="2">
        <v>0</v>
      </c>
      <c r="O114" s="2">
        <v>0</v>
      </c>
      <c r="P114" s="2">
        <v>3</v>
      </c>
      <c r="Q114" s="6">
        <v>9.13</v>
      </c>
      <c r="R114" s="2">
        <v>0</v>
      </c>
      <c r="S114" s="8" t="e">
        <v>#DIV/0!</v>
      </c>
      <c r="T114" s="2">
        <v>0</v>
      </c>
      <c r="U114" s="8" t="e">
        <v>#DIV/0!</v>
      </c>
      <c r="V114" s="10">
        <v>0</v>
      </c>
    </row>
    <row r="115" customHeight="1" spans="1:22">
      <c r="A115" s="2"/>
      <c r="B115" s="2"/>
      <c r="C115" s="4" t="s">
        <v>172</v>
      </c>
      <c r="D115" s="4" t="s">
        <v>173</v>
      </c>
      <c r="E115" s="2">
        <v>53.04</v>
      </c>
      <c r="F115" s="2">
        <v>1022</v>
      </c>
      <c r="G115" s="2">
        <v>83</v>
      </c>
      <c r="H115" s="5">
        <v>0.0812133072407045</v>
      </c>
      <c r="I115" s="6">
        <v>0.639036144578313</v>
      </c>
      <c r="J115" s="6">
        <v>51.8982387475538</v>
      </c>
      <c r="K115" s="2">
        <v>3</v>
      </c>
      <c r="L115" s="7">
        <v>1</v>
      </c>
      <c r="M115" s="2">
        <v>0</v>
      </c>
      <c r="N115" s="2">
        <v>0</v>
      </c>
      <c r="O115" s="2">
        <v>0</v>
      </c>
      <c r="P115" s="2">
        <v>4</v>
      </c>
      <c r="Q115" s="6">
        <v>13.26</v>
      </c>
      <c r="R115" s="2">
        <v>2</v>
      </c>
      <c r="S115" s="8">
        <v>26.52</v>
      </c>
      <c r="T115" s="2">
        <v>0</v>
      </c>
      <c r="U115" s="8" t="e">
        <v>#DIV/0!</v>
      </c>
      <c r="V115" s="10">
        <v>0.0240963855421687</v>
      </c>
    </row>
    <row r="116" customHeight="1" spans="1:22">
      <c r="A116" s="2"/>
      <c r="B116" s="2"/>
      <c r="C116" s="4" t="s">
        <v>174</v>
      </c>
      <c r="D116" s="4" t="s">
        <v>175</v>
      </c>
      <c r="E116" s="2">
        <v>56.69</v>
      </c>
      <c r="F116" s="2">
        <v>1443</v>
      </c>
      <c r="G116" s="2">
        <v>115</v>
      </c>
      <c r="H116" s="5">
        <v>0.0796950796950797</v>
      </c>
      <c r="I116" s="6">
        <v>0.49295652173913</v>
      </c>
      <c r="J116" s="6">
        <v>39.2862092862093</v>
      </c>
      <c r="K116" s="2">
        <v>0</v>
      </c>
      <c r="L116" s="7">
        <v>0</v>
      </c>
      <c r="M116" s="2">
        <v>0</v>
      </c>
      <c r="N116" s="2">
        <v>0</v>
      </c>
      <c r="O116" s="2">
        <v>0</v>
      </c>
      <c r="P116" s="2">
        <v>0</v>
      </c>
      <c r="Q116" s="6" t="e">
        <v>#DIV/0!</v>
      </c>
      <c r="R116" s="2">
        <v>4</v>
      </c>
      <c r="S116" s="8">
        <v>14.1725</v>
      </c>
      <c r="T116" s="2">
        <v>1</v>
      </c>
      <c r="U116" s="8">
        <v>56.69</v>
      </c>
      <c r="V116" s="10">
        <v>0.0347826086956522</v>
      </c>
    </row>
    <row r="117" customHeight="1" spans="1:22">
      <c r="A117" s="2"/>
      <c r="B117" s="2"/>
      <c r="C117" s="4" t="s">
        <v>176</v>
      </c>
      <c r="D117" s="4" t="s">
        <v>177</v>
      </c>
      <c r="E117" s="2">
        <v>42.82</v>
      </c>
      <c r="F117" s="2">
        <v>2129</v>
      </c>
      <c r="G117" s="2">
        <v>131</v>
      </c>
      <c r="H117" s="5">
        <v>0.0615312353217473</v>
      </c>
      <c r="I117" s="6">
        <v>0.326870229007634</v>
      </c>
      <c r="J117" s="6">
        <v>20.1127289807421</v>
      </c>
      <c r="K117" s="2">
        <v>1</v>
      </c>
      <c r="L117" s="7">
        <v>0</v>
      </c>
      <c r="M117" s="2">
        <v>0</v>
      </c>
      <c r="N117" s="2">
        <v>0</v>
      </c>
      <c r="O117" s="2">
        <v>0</v>
      </c>
      <c r="P117" s="2">
        <v>1</v>
      </c>
      <c r="Q117" s="6">
        <v>42.82</v>
      </c>
      <c r="R117" s="2">
        <v>0</v>
      </c>
      <c r="S117" s="8" t="e">
        <v>#DIV/0!</v>
      </c>
      <c r="T117" s="2">
        <v>0</v>
      </c>
      <c r="U117" s="8" t="e">
        <v>#DIV/0!</v>
      </c>
      <c r="V117" s="10">
        <v>0</v>
      </c>
    </row>
    <row r="118" customHeight="1" spans="1:22">
      <c r="A118" s="2"/>
      <c r="B118" s="2"/>
      <c r="C118" s="4" t="s">
        <v>178</v>
      </c>
      <c r="D118" s="4" t="s">
        <v>179</v>
      </c>
      <c r="E118" s="2">
        <v>180.59</v>
      </c>
      <c r="F118" s="2">
        <v>6880</v>
      </c>
      <c r="G118" s="2">
        <v>643</v>
      </c>
      <c r="H118" s="5">
        <v>0.0934593023255814</v>
      </c>
      <c r="I118" s="6">
        <v>0.280855365474339</v>
      </c>
      <c r="J118" s="6">
        <v>26.2485465116279</v>
      </c>
      <c r="K118" s="2">
        <v>3</v>
      </c>
      <c r="L118" s="7">
        <v>2</v>
      </c>
      <c r="M118" s="2">
        <v>1</v>
      </c>
      <c r="N118" s="2">
        <v>1</v>
      </c>
      <c r="O118" s="2">
        <v>0</v>
      </c>
      <c r="P118" s="2">
        <v>7</v>
      </c>
      <c r="Q118" s="6">
        <v>25.7985714285714</v>
      </c>
      <c r="R118" s="2">
        <v>10</v>
      </c>
      <c r="S118" s="8">
        <v>18.059</v>
      </c>
      <c r="T118" s="2">
        <v>3</v>
      </c>
      <c r="U118" s="8">
        <v>60.1966666666667</v>
      </c>
      <c r="V118" s="10">
        <v>0.015552099533437</v>
      </c>
    </row>
    <row r="119" customHeight="1" spans="1:22">
      <c r="A119" s="2"/>
      <c r="B119" s="2"/>
      <c r="C119" s="4" t="s">
        <v>180</v>
      </c>
      <c r="D119" s="4" t="s">
        <v>181</v>
      </c>
      <c r="E119" s="2">
        <v>25.47</v>
      </c>
      <c r="F119" s="2">
        <v>954</v>
      </c>
      <c r="G119" s="2">
        <v>54</v>
      </c>
      <c r="H119" s="5">
        <v>0.0566037735849057</v>
      </c>
      <c r="I119" s="6">
        <v>0.471666666666667</v>
      </c>
      <c r="J119" s="6">
        <v>26.6981132075472</v>
      </c>
      <c r="K119" s="2">
        <v>1</v>
      </c>
      <c r="L119" s="7">
        <v>0</v>
      </c>
      <c r="M119" s="2">
        <v>0</v>
      </c>
      <c r="N119" s="2">
        <v>0</v>
      </c>
      <c r="O119" s="2">
        <v>0</v>
      </c>
      <c r="P119" s="2">
        <v>1</v>
      </c>
      <c r="Q119" s="6">
        <v>25.47</v>
      </c>
      <c r="R119" s="2">
        <v>0</v>
      </c>
      <c r="S119" s="8" t="e">
        <v>#DIV/0!</v>
      </c>
      <c r="T119" s="2">
        <v>0</v>
      </c>
      <c r="U119" s="8" t="e">
        <v>#DIV/0!</v>
      </c>
      <c r="V119" s="10">
        <v>0</v>
      </c>
    </row>
    <row r="120" customHeight="1" spans="1:22">
      <c r="A120" s="2"/>
      <c r="B120" s="2"/>
      <c r="C120" s="4" t="s">
        <v>182</v>
      </c>
      <c r="D120" s="4" t="s">
        <v>183</v>
      </c>
      <c r="E120" s="2">
        <v>111.89</v>
      </c>
      <c r="F120" s="2">
        <v>4670</v>
      </c>
      <c r="G120" s="2">
        <v>379</v>
      </c>
      <c r="H120" s="5">
        <v>0.0811563169164882</v>
      </c>
      <c r="I120" s="6">
        <v>0.295224274406333</v>
      </c>
      <c r="J120" s="6">
        <v>23.9593147751606</v>
      </c>
      <c r="K120" s="2">
        <v>1</v>
      </c>
      <c r="L120" s="7">
        <v>0</v>
      </c>
      <c r="M120" s="2">
        <v>2</v>
      </c>
      <c r="N120" s="2">
        <v>2</v>
      </c>
      <c r="O120" s="2">
        <v>0</v>
      </c>
      <c r="P120" s="2">
        <v>5</v>
      </c>
      <c r="Q120" s="6">
        <v>22.378</v>
      </c>
      <c r="R120" s="2">
        <v>3</v>
      </c>
      <c r="S120" s="8">
        <v>37.2966666666667</v>
      </c>
      <c r="T120" s="2">
        <v>1</v>
      </c>
      <c r="U120" s="8">
        <v>111.89</v>
      </c>
      <c r="V120" s="10">
        <v>0.0079155672823219</v>
      </c>
    </row>
    <row r="121" customHeight="1" spans="1:22">
      <c r="A121" s="2"/>
      <c r="B121" s="4" t="s">
        <v>80</v>
      </c>
      <c r="C121" s="2"/>
      <c r="D121" s="2"/>
      <c r="E121" s="2">
        <v>791.08</v>
      </c>
      <c r="F121" s="2">
        <v>26334</v>
      </c>
      <c r="G121" s="2">
        <v>2062</v>
      </c>
      <c r="H121" s="5">
        <v>0.0783018151439204</v>
      </c>
      <c r="I121" s="6">
        <v>0.38364694471387</v>
      </c>
      <c r="J121" s="6">
        <v>30.0402521455153</v>
      </c>
      <c r="K121" s="2">
        <v>13</v>
      </c>
      <c r="L121" s="7">
        <v>7</v>
      </c>
      <c r="M121" s="2">
        <v>5</v>
      </c>
      <c r="N121" s="2">
        <v>5</v>
      </c>
      <c r="O121" s="2">
        <v>1</v>
      </c>
      <c r="P121" s="2">
        <v>31</v>
      </c>
      <c r="Q121" s="6">
        <v>25.5187096774194</v>
      </c>
      <c r="R121" s="2">
        <v>31</v>
      </c>
      <c r="S121" s="8">
        <v>25.5187096774194</v>
      </c>
      <c r="T121" s="2">
        <v>11</v>
      </c>
      <c r="U121" s="8">
        <v>71.9163636363636</v>
      </c>
      <c r="V121" s="10">
        <v>0.0150339476236663</v>
      </c>
    </row>
    <row r="122" customHeight="1" spans="1:22">
      <c r="A122" s="4" t="s">
        <v>101</v>
      </c>
      <c r="B122" s="2"/>
      <c r="C122" s="2"/>
      <c r="D122" s="2"/>
      <c r="E122" s="2">
        <v>791.08</v>
      </c>
      <c r="F122" s="2">
        <v>26334</v>
      </c>
      <c r="G122" s="2">
        <v>2062</v>
      </c>
      <c r="H122" s="5">
        <v>0.0783018151439204</v>
      </c>
      <c r="I122" s="6">
        <v>0.38364694471387</v>
      </c>
      <c r="J122" s="6">
        <v>30.0402521455153</v>
      </c>
      <c r="K122" s="2">
        <v>13</v>
      </c>
      <c r="L122" s="7">
        <v>7</v>
      </c>
      <c r="M122" s="2">
        <v>5</v>
      </c>
      <c r="N122" s="2">
        <v>5</v>
      </c>
      <c r="O122" s="2">
        <v>1</v>
      </c>
      <c r="P122" s="2">
        <v>31</v>
      </c>
      <c r="Q122" s="6">
        <v>25.5187096774194</v>
      </c>
      <c r="R122" s="2">
        <v>31</v>
      </c>
      <c r="S122" s="8">
        <v>25.5187096774194</v>
      </c>
      <c r="T122" s="2">
        <v>11</v>
      </c>
      <c r="U122" s="8">
        <v>71.9163636363636</v>
      </c>
      <c r="V122" s="10">
        <v>0.0150339476236663</v>
      </c>
    </row>
    <row r="123" customHeight="1" spans="1:22">
      <c r="A123" s="4" t="s">
        <v>57</v>
      </c>
      <c r="B123" s="4" t="s">
        <v>74</v>
      </c>
      <c r="C123" s="4" t="s">
        <v>154</v>
      </c>
      <c r="D123" s="4" t="s">
        <v>155</v>
      </c>
      <c r="E123" s="2">
        <v>93.63</v>
      </c>
      <c r="F123" s="2">
        <v>1539</v>
      </c>
      <c r="G123" s="2">
        <v>82</v>
      </c>
      <c r="H123" s="5">
        <v>0.0532813515269656</v>
      </c>
      <c r="I123" s="6">
        <v>1.14182926829268</v>
      </c>
      <c r="J123" s="6">
        <v>60.8382066276803</v>
      </c>
      <c r="K123" s="2">
        <v>0</v>
      </c>
      <c r="L123" s="7">
        <v>0</v>
      </c>
      <c r="M123" s="2">
        <v>0</v>
      </c>
      <c r="N123" s="2">
        <v>1</v>
      </c>
      <c r="O123" s="2">
        <v>0</v>
      </c>
      <c r="P123" s="2">
        <v>1</v>
      </c>
      <c r="Q123" s="6">
        <v>93.63</v>
      </c>
      <c r="R123" s="2">
        <v>4</v>
      </c>
      <c r="S123" s="8">
        <v>23.4075</v>
      </c>
      <c r="T123" s="2">
        <v>2</v>
      </c>
      <c r="U123" s="8">
        <v>46.815</v>
      </c>
      <c r="V123" s="10">
        <v>0.0487804878048781</v>
      </c>
    </row>
    <row r="124" customHeight="1" spans="1:22">
      <c r="A124" s="2"/>
      <c r="B124" s="2"/>
      <c r="C124" s="4" t="s">
        <v>156</v>
      </c>
      <c r="D124" s="4" t="s">
        <v>157</v>
      </c>
      <c r="E124" s="2">
        <v>27.04</v>
      </c>
      <c r="F124" s="2">
        <v>1232</v>
      </c>
      <c r="G124" s="2">
        <v>82</v>
      </c>
      <c r="H124" s="5">
        <v>0.0665584415584416</v>
      </c>
      <c r="I124" s="6">
        <v>0.329756097560976</v>
      </c>
      <c r="J124" s="6">
        <v>21.9480519480519</v>
      </c>
      <c r="K124" s="2">
        <v>0</v>
      </c>
      <c r="L124" s="7">
        <v>1</v>
      </c>
      <c r="M124" s="2">
        <v>0</v>
      </c>
      <c r="N124" s="2">
        <v>2</v>
      </c>
      <c r="O124" s="2">
        <v>0</v>
      </c>
      <c r="P124" s="2">
        <v>3</v>
      </c>
      <c r="Q124" s="6">
        <v>9.01333333333333</v>
      </c>
      <c r="R124" s="2">
        <v>3</v>
      </c>
      <c r="S124" s="8">
        <v>9.01333333333333</v>
      </c>
      <c r="T124" s="2">
        <v>1</v>
      </c>
      <c r="U124" s="8">
        <v>27.04</v>
      </c>
      <c r="V124" s="10">
        <v>0.0365853658536585</v>
      </c>
    </row>
    <row r="125" customHeight="1" spans="1:22">
      <c r="A125" s="2"/>
      <c r="B125" s="2"/>
      <c r="C125" s="4" t="s">
        <v>158</v>
      </c>
      <c r="D125" s="4" t="s">
        <v>159</v>
      </c>
      <c r="E125" s="2">
        <v>94.22</v>
      </c>
      <c r="F125" s="2">
        <v>4472</v>
      </c>
      <c r="G125" s="2">
        <v>261</v>
      </c>
      <c r="H125" s="5">
        <v>0.0583631484794276</v>
      </c>
      <c r="I125" s="6">
        <v>0.360996168582376</v>
      </c>
      <c r="J125" s="6">
        <v>21.0688729874776</v>
      </c>
      <c r="K125" s="2">
        <v>2</v>
      </c>
      <c r="L125" s="7">
        <v>3</v>
      </c>
      <c r="M125" s="2">
        <v>0</v>
      </c>
      <c r="N125" s="2">
        <v>0</v>
      </c>
      <c r="O125" s="2">
        <v>0</v>
      </c>
      <c r="P125" s="2">
        <v>5</v>
      </c>
      <c r="Q125" s="6">
        <v>18.844</v>
      </c>
      <c r="R125" s="2">
        <v>4</v>
      </c>
      <c r="S125" s="8">
        <v>23.555</v>
      </c>
      <c r="T125" s="2">
        <v>2</v>
      </c>
      <c r="U125" s="8">
        <v>47.11</v>
      </c>
      <c r="V125" s="10">
        <v>0.0153256704980843</v>
      </c>
    </row>
    <row r="126" customHeight="1" spans="1:22">
      <c r="A126" s="2"/>
      <c r="B126" s="2"/>
      <c r="C126" s="4" t="s">
        <v>160</v>
      </c>
      <c r="D126" s="4" t="s">
        <v>161</v>
      </c>
      <c r="E126" s="2">
        <v>20.79</v>
      </c>
      <c r="F126" s="2">
        <v>647</v>
      </c>
      <c r="G126" s="2">
        <v>36</v>
      </c>
      <c r="H126" s="5">
        <v>0.0556414219474498</v>
      </c>
      <c r="I126" s="6">
        <v>0.5775</v>
      </c>
      <c r="J126" s="6">
        <v>32.1329211746522</v>
      </c>
      <c r="K126" s="2">
        <v>0</v>
      </c>
      <c r="L126" s="7">
        <v>0</v>
      </c>
      <c r="M126" s="2">
        <v>0</v>
      </c>
      <c r="N126" s="2">
        <v>0</v>
      </c>
      <c r="O126" s="2">
        <v>0</v>
      </c>
      <c r="P126" s="2">
        <v>0</v>
      </c>
      <c r="Q126" s="6" t="e">
        <v>#DIV/0!</v>
      </c>
      <c r="R126" s="2">
        <v>1</v>
      </c>
      <c r="S126" s="8">
        <v>20.79</v>
      </c>
      <c r="T126" s="2">
        <v>0</v>
      </c>
      <c r="U126" s="8" t="e">
        <v>#DIV/0!</v>
      </c>
      <c r="V126" s="10">
        <v>0.0277777777777778</v>
      </c>
    </row>
    <row r="127" customHeight="1" spans="1:22">
      <c r="A127" s="2"/>
      <c r="B127" s="2"/>
      <c r="C127" s="4" t="s">
        <v>162</v>
      </c>
      <c r="D127" s="4" t="s">
        <v>163</v>
      </c>
      <c r="E127" s="2">
        <v>14</v>
      </c>
      <c r="F127" s="2">
        <v>461</v>
      </c>
      <c r="G127" s="2">
        <v>42</v>
      </c>
      <c r="H127" s="5">
        <v>0.0911062906724512</v>
      </c>
      <c r="I127" s="6">
        <v>0.333333333333333</v>
      </c>
      <c r="J127" s="6">
        <v>30.3687635574837</v>
      </c>
      <c r="K127" s="2">
        <v>0</v>
      </c>
      <c r="L127" s="7">
        <v>0</v>
      </c>
      <c r="M127" s="2">
        <v>0</v>
      </c>
      <c r="N127" s="2">
        <v>2</v>
      </c>
      <c r="O127" s="2">
        <v>0</v>
      </c>
      <c r="P127" s="2">
        <v>2</v>
      </c>
      <c r="Q127" s="6">
        <v>7</v>
      </c>
      <c r="R127" s="2">
        <v>0</v>
      </c>
      <c r="S127" s="8" t="e">
        <v>#DIV/0!</v>
      </c>
      <c r="T127" s="2">
        <v>0</v>
      </c>
      <c r="U127" s="8" t="e">
        <v>#DIV/0!</v>
      </c>
      <c r="V127" s="10">
        <v>0</v>
      </c>
    </row>
    <row r="128" customHeight="1" spans="1:22">
      <c r="A128" s="2"/>
      <c r="B128" s="2"/>
      <c r="C128" s="4" t="s">
        <v>164</v>
      </c>
      <c r="D128" s="4" t="s">
        <v>165</v>
      </c>
      <c r="E128" s="2">
        <v>15.74</v>
      </c>
      <c r="F128" s="2">
        <v>970</v>
      </c>
      <c r="G128" s="2">
        <v>55</v>
      </c>
      <c r="H128" s="5">
        <v>0.0567010309278351</v>
      </c>
      <c r="I128" s="6">
        <v>0.286181818181818</v>
      </c>
      <c r="J128" s="6">
        <v>16.2268041237113</v>
      </c>
      <c r="K128" s="2">
        <v>3</v>
      </c>
      <c r="L128" s="7">
        <v>0</v>
      </c>
      <c r="M128" s="2">
        <v>0</v>
      </c>
      <c r="N128" s="2">
        <v>0</v>
      </c>
      <c r="O128" s="2">
        <v>0</v>
      </c>
      <c r="P128" s="2">
        <v>3</v>
      </c>
      <c r="Q128" s="6">
        <v>5.24666666666667</v>
      </c>
      <c r="R128" s="2">
        <v>0</v>
      </c>
      <c r="S128" s="8" t="e">
        <v>#DIV/0!</v>
      </c>
      <c r="T128" s="2">
        <v>0</v>
      </c>
      <c r="U128" s="8" t="e">
        <v>#DIV/0!</v>
      </c>
      <c r="V128" s="10">
        <v>0</v>
      </c>
    </row>
    <row r="129" customHeight="1" spans="1:22">
      <c r="A129" s="2"/>
      <c r="B129" s="2"/>
      <c r="C129" s="4" t="s">
        <v>166</v>
      </c>
      <c r="D129" s="4" t="s">
        <v>167</v>
      </c>
      <c r="E129" s="2">
        <v>10.17</v>
      </c>
      <c r="F129" s="2">
        <v>503</v>
      </c>
      <c r="G129" s="2">
        <v>33</v>
      </c>
      <c r="H129" s="5">
        <v>0.0656063618290259</v>
      </c>
      <c r="I129" s="6">
        <v>0.308181818181818</v>
      </c>
      <c r="J129" s="6">
        <v>20.2186878727634</v>
      </c>
      <c r="K129" s="2">
        <v>1</v>
      </c>
      <c r="L129" s="7">
        <v>0</v>
      </c>
      <c r="M129" s="2">
        <v>0</v>
      </c>
      <c r="N129" s="2">
        <v>0</v>
      </c>
      <c r="O129" s="2">
        <v>0</v>
      </c>
      <c r="P129" s="2">
        <v>1</v>
      </c>
      <c r="Q129" s="6">
        <v>10.17</v>
      </c>
      <c r="R129" s="2">
        <v>0</v>
      </c>
      <c r="S129" s="8" t="e">
        <v>#DIV/0!</v>
      </c>
      <c r="T129" s="2">
        <v>0</v>
      </c>
      <c r="U129" s="8" t="e">
        <v>#DIV/0!</v>
      </c>
      <c r="V129" s="10">
        <v>0</v>
      </c>
    </row>
    <row r="130" customHeight="1" spans="1:22">
      <c r="A130" s="2"/>
      <c r="B130" s="2"/>
      <c r="C130" s="4" t="s">
        <v>168</v>
      </c>
      <c r="D130" s="4" t="s">
        <v>169</v>
      </c>
      <c r="E130" s="2">
        <v>8.99</v>
      </c>
      <c r="F130" s="2">
        <v>254</v>
      </c>
      <c r="G130" s="2">
        <v>25</v>
      </c>
      <c r="H130" s="5">
        <v>0.0984251968503937</v>
      </c>
      <c r="I130" s="6">
        <v>0.3596</v>
      </c>
      <c r="J130" s="6">
        <v>35.3937007874016</v>
      </c>
      <c r="K130" s="2">
        <v>0</v>
      </c>
      <c r="L130" s="7">
        <v>0</v>
      </c>
      <c r="M130" s="2">
        <v>0</v>
      </c>
      <c r="N130" s="2">
        <v>0</v>
      </c>
      <c r="O130" s="2">
        <v>0</v>
      </c>
      <c r="P130" s="2">
        <v>0</v>
      </c>
      <c r="Q130" s="6" t="e">
        <v>#DIV/0!</v>
      </c>
      <c r="R130" s="2">
        <v>0</v>
      </c>
      <c r="S130" s="8" t="e">
        <v>#DIV/0!</v>
      </c>
      <c r="T130" s="2">
        <v>0</v>
      </c>
      <c r="U130" s="8" t="e">
        <v>#DIV/0!</v>
      </c>
      <c r="V130" s="10">
        <v>0</v>
      </c>
    </row>
    <row r="131" customHeight="1" spans="1:22">
      <c r="A131" s="2"/>
      <c r="B131" s="2"/>
      <c r="C131" s="4" t="s">
        <v>170</v>
      </c>
      <c r="D131" s="4" t="s">
        <v>171</v>
      </c>
      <c r="E131" s="2">
        <v>34.95</v>
      </c>
      <c r="F131" s="2">
        <v>1318</v>
      </c>
      <c r="G131" s="2">
        <v>83</v>
      </c>
      <c r="H131" s="5">
        <v>0.0629742033383915</v>
      </c>
      <c r="I131" s="6">
        <v>0.421084337349398</v>
      </c>
      <c r="J131" s="6">
        <v>26.5174506828528</v>
      </c>
      <c r="K131" s="2">
        <v>1</v>
      </c>
      <c r="L131" s="7">
        <v>0</v>
      </c>
      <c r="M131" s="2">
        <v>1</v>
      </c>
      <c r="N131" s="2">
        <v>3</v>
      </c>
      <c r="O131" s="2">
        <v>0</v>
      </c>
      <c r="P131" s="2">
        <v>5</v>
      </c>
      <c r="Q131" s="6">
        <v>6.99</v>
      </c>
      <c r="R131" s="2">
        <v>1</v>
      </c>
      <c r="S131" s="8">
        <v>34.95</v>
      </c>
      <c r="T131" s="2">
        <v>0</v>
      </c>
      <c r="U131" s="8" t="e">
        <v>#DIV/0!</v>
      </c>
      <c r="V131" s="10">
        <v>0.0120481927710843</v>
      </c>
    </row>
    <row r="132" customHeight="1" spans="1:22">
      <c r="A132" s="2"/>
      <c r="B132" s="2"/>
      <c r="C132" s="4" t="s">
        <v>172</v>
      </c>
      <c r="D132" s="4" t="s">
        <v>173</v>
      </c>
      <c r="E132" s="2">
        <v>53.1</v>
      </c>
      <c r="F132" s="2">
        <v>1444</v>
      </c>
      <c r="G132" s="2">
        <v>86</v>
      </c>
      <c r="H132" s="5">
        <v>0.0595567867036011</v>
      </c>
      <c r="I132" s="6">
        <v>0.617441860465116</v>
      </c>
      <c r="J132" s="6">
        <v>36.7728531855956</v>
      </c>
      <c r="K132" s="2">
        <v>0</v>
      </c>
      <c r="L132" s="7">
        <v>0</v>
      </c>
      <c r="M132" s="2">
        <v>0</v>
      </c>
      <c r="N132" s="2">
        <v>2</v>
      </c>
      <c r="O132" s="2">
        <v>0</v>
      </c>
      <c r="P132" s="2">
        <v>2</v>
      </c>
      <c r="Q132" s="6">
        <v>26.55</v>
      </c>
      <c r="R132" s="2">
        <v>0</v>
      </c>
      <c r="S132" s="8" t="e">
        <v>#DIV/0!</v>
      </c>
      <c r="T132" s="2">
        <v>0</v>
      </c>
      <c r="U132" s="8" t="e">
        <v>#DIV/0!</v>
      </c>
      <c r="V132" s="10">
        <v>0</v>
      </c>
    </row>
    <row r="133" customHeight="1" spans="1:22">
      <c r="A133" s="2"/>
      <c r="B133" s="2"/>
      <c r="C133" s="4" t="s">
        <v>174</v>
      </c>
      <c r="D133" s="4" t="s">
        <v>175</v>
      </c>
      <c r="E133" s="2">
        <v>70.95</v>
      </c>
      <c r="F133" s="2">
        <v>1648</v>
      </c>
      <c r="G133" s="2">
        <v>142</v>
      </c>
      <c r="H133" s="5">
        <v>0.0861650485436893</v>
      </c>
      <c r="I133" s="6">
        <v>0.499647887323944</v>
      </c>
      <c r="J133" s="6">
        <v>43.0521844660194</v>
      </c>
      <c r="K133" s="2">
        <v>1</v>
      </c>
      <c r="L133" s="7">
        <v>0</v>
      </c>
      <c r="M133" s="2">
        <v>0</v>
      </c>
      <c r="N133" s="2">
        <v>1</v>
      </c>
      <c r="O133" s="2">
        <v>0</v>
      </c>
      <c r="P133" s="2">
        <v>2</v>
      </c>
      <c r="Q133" s="6">
        <v>35.475</v>
      </c>
      <c r="R133" s="2">
        <v>0</v>
      </c>
      <c r="S133" s="8" t="e">
        <v>#DIV/0!</v>
      </c>
      <c r="T133" s="2">
        <v>0</v>
      </c>
      <c r="U133" s="8" t="e">
        <v>#DIV/0!</v>
      </c>
      <c r="V133" s="10">
        <v>0</v>
      </c>
    </row>
    <row r="134" customHeight="1" spans="1:22">
      <c r="A134" s="2"/>
      <c r="B134" s="2"/>
      <c r="C134" s="4" t="s">
        <v>176</v>
      </c>
      <c r="D134" s="4" t="s">
        <v>177</v>
      </c>
      <c r="E134" s="2">
        <v>45.32</v>
      </c>
      <c r="F134" s="2">
        <v>2887</v>
      </c>
      <c r="G134" s="2">
        <v>143</v>
      </c>
      <c r="H134" s="5">
        <v>0.0495323865604434</v>
      </c>
      <c r="I134" s="6">
        <v>0.316923076923077</v>
      </c>
      <c r="J134" s="6">
        <v>15.697956356079</v>
      </c>
      <c r="K134" s="2">
        <v>1</v>
      </c>
      <c r="L134" s="7">
        <v>0</v>
      </c>
      <c r="M134" s="2">
        <v>1</v>
      </c>
      <c r="N134" s="2">
        <v>0</v>
      </c>
      <c r="O134" s="2">
        <v>0</v>
      </c>
      <c r="P134" s="2">
        <v>2</v>
      </c>
      <c r="Q134" s="6">
        <v>22.66</v>
      </c>
      <c r="R134" s="2">
        <v>1</v>
      </c>
      <c r="S134" s="8">
        <v>45.32</v>
      </c>
      <c r="T134" s="2">
        <v>1</v>
      </c>
      <c r="U134" s="8">
        <v>45.32</v>
      </c>
      <c r="V134" s="10">
        <v>0.00699300699300699</v>
      </c>
    </row>
    <row r="135" customHeight="1" spans="1:22">
      <c r="A135" s="2"/>
      <c r="B135" s="2"/>
      <c r="C135" s="4" t="s">
        <v>178</v>
      </c>
      <c r="D135" s="4" t="s">
        <v>179</v>
      </c>
      <c r="E135" s="2">
        <v>165.98</v>
      </c>
      <c r="F135" s="2">
        <v>8173</v>
      </c>
      <c r="G135" s="2">
        <v>684</v>
      </c>
      <c r="H135" s="5">
        <v>0.0836901994371712</v>
      </c>
      <c r="I135" s="6">
        <v>0.24266081871345</v>
      </c>
      <c r="J135" s="6">
        <v>20.3083323137159</v>
      </c>
      <c r="K135" s="2">
        <v>3</v>
      </c>
      <c r="L135" s="7">
        <v>1</v>
      </c>
      <c r="M135" s="2">
        <v>2</v>
      </c>
      <c r="N135" s="2">
        <v>0</v>
      </c>
      <c r="O135" s="2">
        <v>0</v>
      </c>
      <c r="P135" s="2">
        <v>6</v>
      </c>
      <c r="Q135" s="6">
        <v>27.6633333333333</v>
      </c>
      <c r="R135" s="2">
        <v>11</v>
      </c>
      <c r="S135" s="8">
        <v>15.0890909090909</v>
      </c>
      <c r="T135" s="2">
        <v>4</v>
      </c>
      <c r="U135" s="8">
        <v>41.495</v>
      </c>
      <c r="V135" s="10">
        <v>0.0160818713450292</v>
      </c>
    </row>
    <row r="136" customHeight="1" spans="1:22">
      <c r="A136" s="2"/>
      <c r="B136" s="2"/>
      <c r="C136" s="4" t="s">
        <v>180</v>
      </c>
      <c r="D136" s="4" t="s">
        <v>181</v>
      </c>
      <c r="E136" s="2">
        <v>32.42</v>
      </c>
      <c r="F136" s="2">
        <v>1748</v>
      </c>
      <c r="G136" s="2">
        <v>86</v>
      </c>
      <c r="H136" s="5">
        <v>0.0491990846681922</v>
      </c>
      <c r="I136" s="6">
        <v>0.376976744186047</v>
      </c>
      <c r="J136" s="6">
        <v>18.5469107551487</v>
      </c>
      <c r="K136" s="2">
        <v>0</v>
      </c>
      <c r="L136" s="7">
        <v>1</v>
      </c>
      <c r="M136" s="2">
        <v>0</v>
      </c>
      <c r="N136" s="2">
        <v>0</v>
      </c>
      <c r="O136" s="2">
        <v>0</v>
      </c>
      <c r="P136" s="2">
        <v>1</v>
      </c>
      <c r="Q136" s="6">
        <v>32.42</v>
      </c>
      <c r="R136" s="2">
        <v>1</v>
      </c>
      <c r="S136" s="8">
        <v>32.42</v>
      </c>
      <c r="T136" s="2">
        <v>1</v>
      </c>
      <c r="U136" s="8">
        <v>32.42</v>
      </c>
      <c r="V136" s="10">
        <v>0.0116279069767442</v>
      </c>
    </row>
    <row r="137" customHeight="1" spans="1:22">
      <c r="A137" s="2"/>
      <c r="B137" s="2"/>
      <c r="C137" s="4" t="s">
        <v>184</v>
      </c>
      <c r="D137" s="4" t="s">
        <v>185</v>
      </c>
      <c r="E137" s="2">
        <v>115.47</v>
      </c>
      <c r="F137" s="2">
        <v>7397</v>
      </c>
      <c r="G137" s="2">
        <v>536</v>
      </c>
      <c r="H137" s="5">
        <v>0.0724618088414222</v>
      </c>
      <c r="I137" s="6">
        <v>0.215429104477612</v>
      </c>
      <c r="J137" s="6">
        <v>15.6103825875355</v>
      </c>
      <c r="K137" s="2">
        <v>1</v>
      </c>
      <c r="L137" s="7">
        <v>2</v>
      </c>
      <c r="M137" s="2">
        <v>0</v>
      </c>
      <c r="N137" s="2">
        <v>2</v>
      </c>
      <c r="O137" s="2">
        <v>0</v>
      </c>
      <c r="P137" s="2">
        <v>5</v>
      </c>
      <c r="Q137" s="6">
        <v>23.094</v>
      </c>
      <c r="R137" s="2">
        <v>1</v>
      </c>
      <c r="S137" s="8">
        <v>115.47</v>
      </c>
      <c r="T137" s="2">
        <v>0</v>
      </c>
      <c r="U137" s="8" t="e">
        <v>#DIV/0!</v>
      </c>
      <c r="V137" s="10">
        <v>0.00186567164179104</v>
      </c>
    </row>
    <row r="138" customHeight="1" spans="1:22">
      <c r="A138" s="2"/>
      <c r="B138" s="2"/>
      <c r="C138" s="4" t="s">
        <v>182</v>
      </c>
      <c r="D138" s="4" t="s">
        <v>183</v>
      </c>
      <c r="E138" s="2">
        <v>4.6</v>
      </c>
      <c r="F138" s="2">
        <v>268</v>
      </c>
      <c r="G138" s="2">
        <v>26</v>
      </c>
      <c r="H138" s="5">
        <v>0.0970149253731343</v>
      </c>
      <c r="I138" s="6">
        <v>0.176923076923077</v>
      </c>
      <c r="J138" s="6">
        <v>17.1641791044776</v>
      </c>
      <c r="K138" s="2">
        <v>0</v>
      </c>
      <c r="L138" s="7">
        <v>0</v>
      </c>
      <c r="M138" s="2">
        <v>0</v>
      </c>
      <c r="N138" s="2">
        <v>0</v>
      </c>
      <c r="O138" s="2">
        <v>0</v>
      </c>
      <c r="P138" s="2">
        <v>0</v>
      </c>
      <c r="Q138" s="6" t="e">
        <v>#DIV/0!</v>
      </c>
      <c r="R138" s="2">
        <v>0</v>
      </c>
      <c r="S138" s="8" t="e">
        <v>#DIV/0!</v>
      </c>
      <c r="T138" s="2">
        <v>0</v>
      </c>
      <c r="U138" s="8" t="e">
        <v>#DIV/0!</v>
      </c>
      <c r="V138" s="10">
        <v>0</v>
      </c>
    </row>
    <row r="139" customHeight="1" spans="1:22">
      <c r="A139" s="2"/>
      <c r="B139" s="4" t="s">
        <v>80</v>
      </c>
      <c r="C139" s="2"/>
      <c r="D139" s="2"/>
      <c r="E139" s="2">
        <v>807.37</v>
      </c>
      <c r="F139" s="2">
        <v>34961</v>
      </c>
      <c r="G139" s="2">
        <v>2402</v>
      </c>
      <c r="H139" s="5">
        <v>0.0687051285718372</v>
      </c>
      <c r="I139" s="6">
        <v>0.3361240632806</v>
      </c>
      <c r="J139" s="6">
        <v>23.0934469837819</v>
      </c>
      <c r="K139" s="2">
        <v>13</v>
      </c>
      <c r="L139" s="7">
        <v>8</v>
      </c>
      <c r="M139" s="2">
        <v>4</v>
      </c>
      <c r="N139" s="2">
        <v>13</v>
      </c>
      <c r="O139" s="2">
        <v>0</v>
      </c>
      <c r="P139" s="2">
        <v>38</v>
      </c>
      <c r="Q139" s="6">
        <v>21.2465789473684</v>
      </c>
      <c r="R139" s="2">
        <v>27</v>
      </c>
      <c r="S139" s="8">
        <v>29.9025925925926</v>
      </c>
      <c r="T139" s="2">
        <v>11</v>
      </c>
      <c r="U139" s="8">
        <v>73.3972727272727</v>
      </c>
      <c r="V139" s="10">
        <v>0.011240632805995</v>
      </c>
    </row>
    <row r="140" customHeight="1" spans="1:22">
      <c r="A140" s="4" t="s">
        <v>103</v>
      </c>
      <c r="B140" s="2"/>
      <c r="C140" s="2"/>
      <c r="D140" s="2"/>
      <c r="E140" s="2">
        <v>807.37</v>
      </c>
      <c r="F140" s="2">
        <v>34961</v>
      </c>
      <c r="G140" s="2">
        <v>2402</v>
      </c>
      <c r="H140" s="5">
        <v>0.0687051285718372</v>
      </c>
      <c r="I140" s="6">
        <v>0.3361240632806</v>
      </c>
      <c r="J140" s="6">
        <v>23.0934469837819</v>
      </c>
      <c r="K140" s="2">
        <v>13</v>
      </c>
      <c r="L140" s="7">
        <v>8</v>
      </c>
      <c r="M140" s="2">
        <v>4</v>
      </c>
      <c r="N140" s="2">
        <v>13</v>
      </c>
      <c r="O140" s="2">
        <v>0</v>
      </c>
      <c r="P140" s="2">
        <v>38</v>
      </c>
      <c r="Q140" s="6">
        <v>21.2465789473684</v>
      </c>
      <c r="R140" s="2">
        <v>27</v>
      </c>
      <c r="S140" s="8">
        <v>29.9025925925926</v>
      </c>
      <c r="T140" s="2">
        <v>11</v>
      </c>
      <c r="U140" s="8">
        <v>73.3972727272727</v>
      </c>
      <c r="V140" s="10">
        <v>0.011240632805995</v>
      </c>
    </row>
    <row r="141" customHeight="1" spans="1:22">
      <c r="A141" s="4" t="s">
        <v>56</v>
      </c>
      <c r="B141" s="4" t="s">
        <v>74</v>
      </c>
      <c r="C141" s="4" t="s">
        <v>154</v>
      </c>
      <c r="D141" s="4" t="s">
        <v>155</v>
      </c>
      <c r="E141" s="2">
        <v>74.72</v>
      </c>
      <c r="F141" s="2">
        <v>1483</v>
      </c>
      <c r="G141" s="2">
        <v>67</v>
      </c>
      <c r="H141" s="5">
        <v>0.0451786918408631</v>
      </c>
      <c r="I141" s="6">
        <v>1.11522388059702</v>
      </c>
      <c r="J141" s="6">
        <v>50.3843560350641</v>
      </c>
      <c r="K141" s="2">
        <v>0</v>
      </c>
      <c r="L141" s="7">
        <v>1</v>
      </c>
      <c r="M141" s="2">
        <v>0</v>
      </c>
      <c r="N141" s="2">
        <v>0</v>
      </c>
      <c r="O141" s="2">
        <v>0</v>
      </c>
      <c r="P141" s="2">
        <v>1</v>
      </c>
      <c r="Q141" s="6">
        <v>74.72</v>
      </c>
      <c r="R141" s="2">
        <v>4</v>
      </c>
      <c r="S141" s="8">
        <v>18.68</v>
      </c>
      <c r="T141" s="2">
        <v>1</v>
      </c>
      <c r="U141" s="8">
        <v>74.72</v>
      </c>
      <c r="V141" s="10">
        <v>0.0597014925373134</v>
      </c>
    </row>
    <row r="142" customHeight="1" spans="1:22">
      <c r="A142" s="2"/>
      <c r="B142" s="2"/>
      <c r="C142" s="4" t="s">
        <v>156</v>
      </c>
      <c r="D142" s="4" t="s">
        <v>157</v>
      </c>
      <c r="E142" s="2">
        <v>27.87</v>
      </c>
      <c r="F142" s="2">
        <v>1224</v>
      </c>
      <c r="G142" s="2">
        <v>93</v>
      </c>
      <c r="H142" s="5">
        <v>0.0759803921568627</v>
      </c>
      <c r="I142" s="6">
        <v>0.299677419354839</v>
      </c>
      <c r="J142" s="6">
        <v>22.7696078431373</v>
      </c>
      <c r="K142" s="2">
        <v>3</v>
      </c>
      <c r="L142" s="7">
        <v>0</v>
      </c>
      <c r="M142" s="2">
        <v>0</v>
      </c>
      <c r="N142" s="2">
        <v>0</v>
      </c>
      <c r="O142" s="2">
        <v>0</v>
      </c>
      <c r="P142" s="2">
        <v>3</v>
      </c>
      <c r="Q142" s="6">
        <v>9.29</v>
      </c>
      <c r="R142" s="2">
        <v>0</v>
      </c>
      <c r="S142" s="8" t="e">
        <v>#DIV/0!</v>
      </c>
      <c r="T142" s="2">
        <v>0</v>
      </c>
      <c r="U142" s="8" t="e">
        <v>#DIV/0!</v>
      </c>
      <c r="V142" s="10">
        <v>0</v>
      </c>
    </row>
    <row r="143" customHeight="1" spans="1:22">
      <c r="A143" s="2"/>
      <c r="B143" s="2"/>
      <c r="C143" s="4" t="s">
        <v>158</v>
      </c>
      <c r="D143" s="4" t="s">
        <v>159</v>
      </c>
      <c r="E143" s="2">
        <v>76.71</v>
      </c>
      <c r="F143" s="2">
        <v>3145</v>
      </c>
      <c r="G143" s="2">
        <v>235</v>
      </c>
      <c r="H143" s="5">
        <v>0.0747217806041336</v>
      </c>
      <c r="I143" s="6">
        <v>0.326425531914894</v>
      </c>
      <c r="J143" s="6">
        <v>24.3910969793323</v>
      </c>
      <c r="K143" s="2">
        <v>1</v>
      </c>
      <c r="L143" s="7">
        <v>1</v>
      </c>
      <c r="M143" s="2">
        <v>0</v>
      </c>
      <c r="N143" s="2">
        <v>0</v>
      </c>
      <c r="O143" s="2">
        <v>1</v>
      </c>
      <c r="P143" s="2">
        <v>3</v>
      </c>
      <c r="Q143" s="6">
        <v>25.57</v>
      </c>
      <c r="R143" s="2">
        <v>5</v>
      </c>
      <c r="S143" s="8">
        <v>15.342</v>
      </c>
      <c r="T143" s="2">
        <v>3</v>
      </c>
      <c r="U143" s="8">
        <v>25.57</v>
      </c>
      <c r="V143" s="10">
        <v>0.0212765957446809</v>
      </c>
    </row>
    <row r="144" customHeight="1" spans="1:22">
      <c r="A144" s="2"/>
      <c r="B144" s="2"/>
      <c r="C144" s="4" t="s">
        <v>160</v>
      </c>
      <c r="D144" s="4" t="s">
        <v>161</v>
      </c>
      <c r="E144" s="2">
        <v>34.25</v>
      </c>
      <c r="F144" s="2">
        <v>832</v>
      </c>
      <c r="G144" s="2">
        <v>66</v>
      </c>
      <c r="H144" s="5">
        <v>0.0793269230769231</v>
      </c>
      <c r="I144" s="6">
        <v>0.518939393939394</v>
      </c>
      <c r="J144" s="6">
        <v>41.1658653846154</v>
      </c>
      <c r="K144" s="2">
        <v>0</v>
      </c>
      <c r="L144" s="7">
        <v>0</v>
      </c>
      <c r="M144" s="2">
        <v>0</v>
      </c>
      <c r="N144" s="2">
        <v>1</v>
      </c>
      <c r="O144" s="2">
        <v>0</v>
      </c>
      <c r="P144" s="2">
        <v>1</v>
      </c>
      <c r="Q144" s="6">
        <v>34.25</v>
      </c>
      <c r="R144" s="2">
        <v>1</v>
      </c>
      <c r="S144" s="8">
        <v>34.25</v>
      </c>
      <c r="T144" s="2">
        <v>1</v>
      </c>
      <c r="U144" s="8">
        <v>34.25</v>
      </c>
      <c r="V144" s="10">
        <v>0.0151515151515152</v>
      </c>
    </row>
    <row r="145" customHeight="1" spans="1:22">
      <c r="A145" s="2"/>
      <c r="B145" s="2"/>
      <c r="C145" s="4" t="s">
        <v>162</v>
      </c>
      <c r="D145" s="4" t="s">
        <v>163</v>
      </c>
      <c r="E145" s="2">
        <v>15.73</v>
      </c>
      <c r="F145" s="2">
        <v>432</v>
      </c>
      <c r="G145" s="2">
        <v>47</v>
      </c>
      <c r="H145" s="5">
        <v>0.108796296296296</v>
      </c>
      <c r="I145" s="6">
        <v>0.33468085106383</v>
      </c>
      <c r="J145" s="6">
        <v>36.412037037037</v>
      </c>
      <c r="K145" s="2">
        <v>1</v>
      </c>
      <c r="L145" s="7">
        <v>0</v>
      </c>
      <c r="M145" s="2">
        <v>0</v>
      </c>
      <c r="N145" s="2">
        <v>2</v>
      </c>
      <c r="O145" s="2">
        <v>0</v>
      </c>
      <c r="P145" s="2">
        <v>3</v>
      </c>
      <c r="Q145" s="6">
        <v>5.24333333333333</v>
      </c>
      <c r="R145" s="2">
        <v>2</v>
      </c>
      <c r="S145" s="8">
        <v>7.865</v>
      </c>
      <c r="T145" s="2">
        <v>1</v>
      </c>
      <c r="U145" s="8">
        <v>15.73</v>
      </c>
      <c r="V145" s="10">
        <v>0.0425531914893617</v>
      </c>
    </row>
    <row r="146" customHeight="1" spans="1:22">
      <c r="A146" s="2"/>
      <c r="B146" s="2"/>
      <c r="C146" s="4" t="s">
        <v>164</v>
      </c>
      <c r="D146" s="4" t="s">
        <v>165</v>
      </c>
      <c r="E146" s="2">
        <v>12.98</v>
      </c>
      <c r="F146" s="2">
        <v>786</v>
      </c>
      <c r="G146" s="2">
        <v>41</v>
      </c>
      <c r="H146" s="5">
        <v>0.0521628498727735</v>
      </c>
      <c r="I146" s="6">
        <v>0.316585365853659</v>
      </c>
      <c r="J146" s="6">
        <v>16.5139949109415</v>
      </c>
      <c r="K146" s="2">
        <v>1</v>
      </c>
      <c r="L146" s="7">
        <v>0</v>
      </c>
      <c r="M146" s="2">
        <v>0</v>
      </c>
      <c r="N146" s="2">
        <v>0</v>
      </c>
      <c r="O146" s="2">
        <v>1</v>
      </c>
      <c r="P146" s="2">
        <v>2</v>
      </c>
      <c r="Q146" s="6">
        <v>6.49</v>
      </c>
      <c r="R146" s="2">
        <v>1</v>
      </c>
      <c r="S146" s="8">
        <v>12.98</v>
      </c>
      <c r="T146" s="2">
        <v>0</v>
      </c>
      <c r="U146" s="8" t="e">
        <v>#DIV/0!</v>
      </c>
      <c r="V146" s="10">
        <v>0.024390243902439</v>
      </c>
    </row>
    <row r="147" customHeight="1" spans="1:22">
      <c r="A147" s="2"/>
      <c r="B147" s="2"/>
      <c r="C147" s="4" t="s">
        <v>166</v>
      </c>
      <c r="D147" s="4" t="s">
        <v>167</v>
      </c>
      <c r="E147" s="2">
        <v>11.54</v>
      </c>
      <c r="F147" s="2">
        <v>490</v>
      </c>
      <c r="G147" s="2">
        <v>35</v>
      </c>
      <c r="H147" s="5">
        <v>0.0714285714285714</v>
      </c>
      <c r="I147" s="6">
        <v>0.329714285714286</v>
      </c>
      <c r="J147" s="6">
        <v>23.5510204081633</v>
      </c>
      <c r="K147" s="2">
        <v>0</v>
      </c>
      <c r="L147" s="7">
        <v>1</v>
      </c>
      <c r="M147" s="2">
        <v>0</v>
      </c>
      <c r="N147" s="2">
        <v>0</v>
      </c>
      <c r="O147" s="2">
        <v>0</v>
      </c>
      <c r="P147" s="2">
        <v>1</v>
      </c>
      <c r="Q147" s="6">
        <v>11.54</v>
      </c>
      <c r="R147" s="2">
        <v>0</v>
      </c>
      <c r="S147" s="8" t="e">
        <v>#DIV/0!</v>
      </c>
      <c r="T147" s="2">
        <v>0</v>
      </c>
      <c r="U147" s="8" t="e">
        <v>#DIV/0!</v>
      </c>
      <c r="V147" s="10">
        <v>0</v>
      </c>
    </row>
    <row r="148" customHeight="1" spans="1:22">
      <c r="A148" s="2"/>
      <c r="B148" s="2"/>
      <c r="C148" s="4" t="s">
        <v>168</v>
      </c>
      <c r="D148" s="4" t="s">
        <v>169</v>
      </c>
      <c r="E148" s="2">
        <v>9.83</v>
      </c>
      <c r="F148" s="2">
        <v>172</v>
      </c>
      <c r="G148" s="2">
        <v>22</v>
      </c>
      <c r="H148" s="5">
        <v>0.127906976744186</v>
      </c>
      <c r="I148" s="6">
        <v>0.446818181818182</v>
      </c>
      <c r="J148" s="6">
        <v>57.1511627906977</v>
      </c>
      <c r="K148" s="2">
        <v>0</v>
      </c>
      <c r="L148" s="7">
        <v>0</v>
      </c>
      <c r="M148" s="2">
        <v>0</v>
      </c>
      <c r="N148" s="2">
        <v>0</v>
      </c>
      <c r="O148" s="2">
        <v>0</v>
      </c>
      <c r="P148" s="2">
        <v>0</v>
      </c>
      <c r="Q148" s="6" t="e">
        <v>#DIV/0!</v>
      </c>
      <c r="R148" s="2">
        <v>0</v>
      </c>
      <c r="S148" s="8" t="e">
        <v>#DIV/0!</v>
      </c>
      <c r="T148" s="2">
        <v>0</v>
      </c>
      <c r="U148" s="8" t="e">
        <v>#DIV/0!</v>
      </c>
      <c r="V148" s="10">
        <v>0</v>
      </c>
    </row>
    <row r="149" customHeight="1" spans="1:22">
      <c r="A149" s="2"/>
      <c r="B149" s="2"/>
      <c r="C149" s="4" t="s">
        <v>170</v>
      </c>
      <c r="D149" s="4" t="s">
        <v>171</v>
      </c>
      <c r="E149" s="2">
        <v>46.68</v>
      </c>
      <c r="F149" s="2">
        <v>2588</v>
      </c>
      <c r="G149" s="2">
        <v>119</v>
      </c>
      <c r="H149" s="5">
        <v>0.0459814528593509</v>
      </c>
      <c r="I149" s="6">
        <v>0.392268907563025</v>
      </c>
      <c r="J149" s="6">
        <v>18.0370942812983</v>
      </c>
      <c r="K149" s="2">
        <v>0</v>
      </c>
      <c r="L149" s="7">
        <v>0</v>
      </c>
      <c r="M149" s="2">
        <v>0</v>
      </c>
      <c r="N149" s="2">
        <v>0</v>
      </c>
      <c r="O149" s="2">
        <v>1</v>
      </c>
      <c r="P149" s="2">
        <v>1</v>
      </c>
      <c r="Q149" s="6">
        <v>46.68</v>
      </c>
      <c r="R149" s="2">
        <v>1</v>
      </c>
      <c r="S149" s="8">
        <v>46.68</v>
      </c>
      <c r="T149" s="2">
        <v>0</v>
      </c>
      <c r="U149" s="8" t="e">
        <v>#DIV/0!</v>
      </c>
      <c r="V149" s="10">
        <v>0.00840336134453782</v>
      </c>
    </row>
    <row r="150" customHeight="1" spans="1:22">
      <c r="A150" s="2"/>
      <c r="B150" s="2"/>
      <c r="C150" s="4" t="s">
        <v>172</v>
      </c>
      <c r="D150" s="4" t="s">
        <v>173</v>
      </c>
      <c r="E150" s="2">
        <v>97.56</v>
      </c>
      <c r="F150" s="2">
        <v>2598</v>
      </c>
      <c r="G150" s="2">
        <v>168</v>
      </c>
      <c r="H150" s="5">
        <v>0.0646651270207852</v>
      </c>
      <c r="I150" s="6">
        <v>0.580714285714286</v>
      </c>
      <c r="J150" s="6">
        <v>37.5519630484988</v>
      </c>
      <c r="K150" s="2">
        <v>0</v>
      </c>
      <c r="L150" s="7">
        <v>1</v>
      </c>
      <c r="M150" s="2">
        <v>2</v>
      </c>
      <c r="N150" s="2">
        <v>1</v>
      </c>
      <c r="O150" s="2">
        <v>0</v>
      </c>
      <c r="P150" s="2">
        <v>4</v>
      </c>
      <c r="Q150" s="6">
        <v>24.39</v>
      </c>
      <c r="R150" s="2">
        <v>2</v>
      </c>
      <c r="S150" s="8">
        <v>48.78</v>
      </c>
      <c r="T150" s="2">
        <v>1</v>
      </c>
      <c r="U150" s="8">
        <v>97.56</v>
      </c>
      <c r="V150" s="10">
        <v>0.0119047619047619</v>
      </c>
    </row>
    <row r="151" customHeight="1" spans="1:22">
      <c r="A151" s="2"/>
      <c r="B151" s="2"/>
      <c r="C151" s="4" t="s">
        <v>174</v>
      </c>
      <c r="D151" s="4" t="s">
        <v>175</v>
      </c>
      <c r="E151" s="2">
        <v>76.65</v>
      </c>
      <c r="F151" s="2">
        <v>1851</v>
      </c>
      <c r="G151" s="2">
        <v>145</v>
      </c>
      <c r="H151" s="5">
        <v>0.0783360345759049</v>
      </c>
      <c r="I151" s="6">
        <v>0.528620689655173</v>
      </c>
      <c r="J151" s="6">
        <v>41.4100486223663</v>
      </c>
      <c r="K151" s="2">
        <v>1</v>
      </c>
      <c r="L151" s="7">
        <v>0</v>
      </c>
      <c r="M151" s="2">
        <v>0</v>
      </c>
      <c r="N151" s="2">
        <v>2</v>
      </c>
      <c r="O151" s="2">
        <v>0</v>
      </c>
      <c r="P151" s="2">
        <v>3</v>
      </c>
      <c r="Q151" s="6">
        <v>25.55</v>
      </c>
      <c r="R151" s="2">
        <v>4</v>
      </c>
      <c r="S151" s="8">
        <v>19.1625</v>
      </c>
      <c r="T151" s="2">
        <v>0</v>
      </c>
      <c r="U151" s="8" t="e">
        <v>#DIV/0!</v>
      </c>
      <c r="V151" s="10">
        <v>0.0275862068965517</v>
      </c>
    </row>
    <row r="152" customHeight="1" spans="1:22">
      <c r="A152" s="2"/>
      <c r="B152" s="2"/>
      <c r="C152" s="4" t="s">
        <v>176</v>
      </c>
      <c r="D152" s="4" t="s">
        <v>177</v>
      </c>
      <c r="E152" s="2">
        <v>56.77</v>
      </c>
      <c r="F152" s="2">
        <v>2594</v>
      </c>
      <c r="G152" s="2">
        <v>185</v>
      </c>
      <c r="H152" s="5">
        <v>0.0713184271395528</v>
      </c>
      <c r="I152" s="6">
        <v>0.306864864864865</v>
      </c>
      <c r="J152" s="6">
        <v>21.8851195065536</v>
      </c>
      <c r="K152" s="2">
        <v>3</v>
      </c>
      <c r="L152" s="7">
        <v>0</v>
      </c>
      <c r="M152" s="2">
        <v>1</v>
      </c>
      <c r="N152" s="2">
        <v>1</v>
      </c>
      <c r="O152" s="2">
        <v>0</v>
      </c>
      <c r="P152" s="2">
        <v>5</v>
      </c>
      <c r="Q152" s="6">
        <v>11.354</v>
      </c>
      <c r="R152" s="2">
        <v>2</v>
      </c>
      <c r="S152" s="8">
        <v>28.385</v>
      </c>
      <c r="T152" s="2">
        <v>0</v>
      </c>
      <c r="U152" s="8" t="e">
        <v>#DIV/0!</v>
      </c>
      <c r="V152" s="10">
        <v>0.0108108108108108</v>
      </c>
    </row>
    <row r="153" customHeight="1" spans="1:22">
      <c r="A153" s="2"/>
      <c r="B153" s="2"/>
      <c r="C153" s="4" t="s">
        <v>178</v>
      </c>
      <c r="D153" s="4" t="s">
        <v>179</v>
      </c>
      <c r="E153" s="2">
        <v>118.56</v>
      </c>
      <c r="F153" s="2">
        <v>4917</v>
      </c>
      <c r="G153" s="2">
        <v>412</v>
      </c>
      <c r="H153" s="5">
        <v>0.0837909294285133</v>
      </c>
      <c r="I153" s="6">
        <v>0.287766990291262</v>
      </c>
      <c r="J153" s="6">
        <v>24.1122635753508</v>
      </c>
      <c r="K153" s="2">
        <v>3</v>
      </c>
      <c r="L153" s="7">
        <v>1</v>
      </c>
      <c r="M153" s="2">
        <v>0</v>
      </c>
      <c r="N153" s="2">
        <v>1</v>
      </c>
      <c r="O153" s="2">
        <v>0</v>
      </c>
      <c r="P153" s="2">
        <v>5</v>
      </c>
      <c r="Q153" s="6">
        <v>23.712</v>
      </c>
      <c r="R153" s="2">
        <v>4</v>
      </c>
      <c r="S153" s="8">
        <v>29.64</v>
      </c>
      <c r="T153" s="2">
        <v>3</v>
      </c>
      <c r="U153" s="8">
        <v>39.52</v>
      </c>
      <c r="V153" s="10">
        <v>0.00970873786407767</v>
      </c>
    </row>
    <row r="154" customHeight="1" spans="1:22">
      <c r="A154" s="2"/>
      <c r="B154" s="2"/>
      <c r="C154" s="4" t="s">
        <v>180</v>
      </c>
      <c r="D154" s="4" t="s">
        <v>181</v>
      </c>
      <c r="E154" s="2">
        <v>35.33</v>
      </c>
      <c r="F154" s="2">
        <v>2440</v>
      </c>
      <c r="G154" s="2">
        <v>107</v>
      </c>
      <c r="H154" s="5">
        <v>0.0438524590163934</v>
      </c>
      <c r="I154" s="6">
        <v>0.33018691588785</v>
      </c>
      <c r="J154" s="6">
        <v>14.4795081967213</v>
      </c>
      <c r="K154" s="2">
        <v>0</v>
      </c>
      <c r="L154" s="7">
        <v>1</v>
      </c>
      <c r="M154" s="2">
        <v>0</v>
      </c>
      <c r="N154" s="2">
        <v>1</v>
      </c>
      <c r="O154" s="2">
        <v>0</v>
      </c>
      <c r="P154" s="2">
        <v>2</v>
      </c>
      <c r="Q154" s="6">
        <v>17.665</v>
      </c>
      <c r="R154" s="2">
        <v>2</v>
      </c>
      <c r="S154" s="8">
        <v>17.665</v>
      </c>
      <c r="T154" s="2">
        <v>1</v>
      </c>
      <c r="U154" s="8">
        <v>35.33</v>
      </c>
      <c r="V154" s="10">
        <v>0.0186915887850467</v>
      </c>
    </row>
    <row r="155" customHeight="1" spans="1:22">
      <c r="A155" s="2"/>
      <c r="B155" s="2"/>
      <c r="C155" s="4" t="s">
        <v>184</v>
      </c>
      <c r="D155" s="4" t="s">
        <v>185</v>
      </c>
      <c r="E155" s="2">
        <v>109.4</v>
      </c>
      <c r="F155" s="2">
        <v>4372</v>
      </c>
      <c r="G155" s="2">
        <v>415</v>
      </c>
      <c r="H155" s="5">
        <v>0.0949222323879232</v>
      </c>
      <c r="I155" s="6">
        <v>0.263614457831325</v>
      </c>
      <c r="J155" s="6">
        <v>25.0228728270814</v>
      </c>
      <c r="K155" s="2">
        <v>1</v>
      </c>
      <c r="L155" s="7">
        <v>0</v>
      </c>
      <c r="M155" s="2">
        <v>0</v>
      </c>
      <c r="N155" s="2">
        <v>0</v>
      </c>
      <c r="O155" s="2">
        <v>0</v>
      </c>
      <c r="P155" s="2">
        <v>1</v>
      </c>
      <c r="Q155" s="6">
        <v>109.4</v>
      </c>
      <c r="R155" s="2">
        <v>1</v>
      </c>
      <c r="S155" s="8">
        <v>109.4</v>
      </c>
      <c r="T155" s="2">
        <v>0</v>
      </c>
      <c r="U155" s="8" t="e">
        <v>#DIV/0!</v>
      </c>
      <c r="V155" s="10">
        <v>0.00240963855421687</v>
      </c>
    </row>
    <row r="156" customHeight="1" spans="1:22">
      <c r="A156" s="2"/>
      <c r="B156" s="4" t="s">
        <v>80</v>
      </c>
      <c r="C156" s="2"/>
      <c r="D156" s="2"/>
      <c r="E156" s="2">
        <v>804.58</v>
      </c>
      <c r="F156" s="2">
        <v>29924</v>
      </c>
      <c r="G156" s="2">
        <v>2157</v>
      </c>
      <c r="H156" s="5">
        <v>0.0720826092768347</v>
      </c>
      <c r="I156" s="6">
        <v>0.373008808530366</v>
      </c>
      <c r="J156" s="6">
        <v>26.887448202112</v>
      </c>
      <c r="K156" s="2">
        <v>14</v>
      </c>
      <c r="L156" s="7">
        <v>6</v>
      </c>
      <c r="M156" s="2">
        <v>3</v>
      </c>
      <c r="N156" s="2">
        <v>9</v>
      </c>
      <c r="O156" s="2">
        <v>3</v>
      </c>
      <c r="P156" s="2">
        <v>35</v>
      </c>
      <c r="Q156" s="6">
        <v>22.988</v>
      </c>
      <c r="R156" s="2">
        <v>29</v>
      </c>
      <c r="S156" s="8">
        <v>27.7441379310345</v>
      </c>
      <c r="T156" s="2">
        <v>11</v>
      </c>
      <c r="U156" s="8">
        <v>73.1436363636364</v>
      </c>
      <c r="V156" s="10">
        <v>0.0134445989800649</v>
      </c>
    </row>
    <row r="157" customHeight="1" spans="1:22">
      <c r="A157" s="4" t="s">
        <v>104</v>
      </c>
      <c r="B157" s="2"/>
      <c r="C157" s="2"/>
      <c r="D157" s="2"/>
      <c r="E157" s="2">
        <v>804.58</v>
      </c>
      <c r="F157" s="2">
        <v>29924</v>
      </c>
      <c r="G157" s="2">
        <v>2157</v>
      </c>
      <c r="H157" s="5">
        <v>0.0720826092768347</v>
      </c>
      <c r="I157" s="6">
        <v>0.373008808530366</v>
      </c>
      <c r="J157" s="6">
        <v>26.887448202112</v>
      </c>
      <c r="K157" s="2">
        <v>14</v>
      </c>
      <c r="L157" s="7">
        <v>6</v>
      </c>
      <c r="M157" s="2">
        <v>3</v>
      </c>
      <c r="N157" s="2">
        <v>9</v>
      </c>
      <c r="O157" s="2">
        <v>3</v>
      </c>
      <c r="P157" s="2">
        <v>35</v>
      </c>
      <c r="Q157" s="6">
        <v>22.988</v>
      </c>
      <c r="R157" s="2">
        <v>29</v>
      </c>
      <c r="S157" s="8">
        <v>27.7441379310345</v>
      </c>
      <c r="T157" s="2">
        <v>11</v>
      </c>
      <c r="U157" s="8">
        <v>73.1436363636364</v>
      </c>
      <c r="V157" s="10">
        <v>0.0134445989800649</v>
      </c>
    </row>
    <row r="158" customHeight="1" spans="1:22">
      <c r="A158" s="4" t="s">
        <v>55</v>
      </c>
      <c r="B158" s="4" t="s">
        <v>74</v>
      </c>
      <c r="C158" s="4" t="s">
        <v>154</v>
      </c>
      <c r="D158" s="4" t="s">
        <v>155</v>
      </c>
      <c r="E158" s="2">
        <v>90.35</v>
      </c>
      <c r="F158" s="2">
        <v>1893</v>
      </c>
      <c r="G158" s="2">
        <v>82</v>
      </c>
      <c r="H158" s="5">
        <v>0.0433174854727945</v>
      </c>
      <c r="I158" s="6">
        <v>1.10182926829268</v>
      </c>
      <c r="J158" s="6">
        <v>47.7284733227681</v>
      </c>
      <c r="K158" s="2">
        <v>1</v>
      </c>
      <c r="L158" s="7">
        <v>2</v>
      </c>
      <c r="M158" s="2">
        <v>0</v>
      </c>
      <c r="N158" s="2">
        <v>0</v>
      </c>
      <c r="O158" s="2">
        <v>0</v>
      </c>
      <c r="P158" s="2">
        <v>3</v>
      </c>
      <c r="Q158" s="6">
        <v>30.1166666666667</v>
      </c>
      <c r="R158" s="2">
        <v>1</v>
      </c>
      <c r="S158" s="8">
        <v>90.35</v>
      </c>
      <c r="T158" s="2">
        <v>1</v>
      </c>
      <c r="U158" s="8">
        <v>90.35</v>
      </c>
      <c r="V158" s="10">
        <v>0.0121951219512195</v>
      </c>
    </row>
    <row r="159" customHeight="1" spans="1:22">
      <c r="A159" s="2"/>
      <c r="B159" s="2"/>
      <c r="C159" s="4" t="s">
        <v>156</v>
      </c>
      <c r="D159" s="4" t="s">
        <v>157</v>
      </c>
      <c r="E159" s="2">
        <v>57.82</v>
      </c>
      <c r="F159" s="2">
        <v>2378</v>
      </c>
      <c r="G159" s="2">
        <v>192</v>
      </c>
      <c r="H159" s="5">
        <v>0.0807401177460051</v>
      </c>
      <c r="I159" s="6">
        <v>0.301145833333333</v>
      </c>
      <c r="J159" s="6">
        <v>24.3145500420521</v>
      </c>
      <c r="K159" s="2">
        <v>2</v>
      </c>
      <c r="L159" s="7">
        <v>4</v>
      </c>
      <c r="M159" s="2">
        <v>1</v>
      </c>
      <c r="N159" s="2">
        <v>0</v>
      </c>
      <c r="O159" s="2">
        <v>0</v>
      </c>
      <c r="P159" s="2">
        <v>7</v>
      </c>
      <c r="Q159" s="6">
        <v>8.26</v>
      </c>
      <c r="R159" s="2">
        <v>1</v>
      </c>
      <c r="S159" s="8">
        <v>57.82</v>
      </c>
      <c r="T159" s="2">
        <v>0</v>
      </c>
      <c r="U159" s="8" t="e">
        <v>#DIV/0!</v>
      </c>
      <c r="V159" s="10">
        <v>0.00520833333333333</v>
      </c>
    </row>
    <row r="160" customHeight="1" spans="1:22">
      <c r="A160" s="2"/>
      <c r="B160" s="2"/>
      <c r="C160" s="4" t="s">
        <v>158</v>
      </c>
      <c r="D160" s="4" t="s">
        <v>159</v>
      </c>
      <c r="E160" s="2">
        <v>76.12</v>
      </c>
      <c r="F160" s="2">
        <v>3558</v>
      </c>
      <c r="G160" s="2">
        <v>254</v>
      </c>
      <c r="H160" s="5">
        <v>0.0713884204609331</v>
      </c>
      <c r="I160" s="6">
        <v>0.299685039370079</v>
      </c>
      <c r="J160" s="6">
        <v>21.3940415964025</v>
      </c>
      <c r="K160" s="2">
        <v>2</v>
      </c>
      <c r="L160" s="7">
        <v>2</v>
      </c>
      <c r="M160" s="2">
        <v>1</v>
      </c>
      <c r="N160" s="2">
        <v>0</v>
      </c>
      <c r="O160" s="2">
        <v>0</v>
      </c>
      <c r="P160" s="2">
        <v>5</v>
      </c>
      <c r="Q160" s="6">
        <v>15.224</v>
      </c>
      <c r="R160" s="2">
        <v>2</v>
      </c>
      <c r="S160" s="8">
        <v>38.06</v>
      </c>
      <c r="T160" s="2">
        <v>0</v>
      </c>
      <c r="U160" s="8" t="e">
        <v>#DIV/0!</v>
      </c>
      <c r="V160" s="10">
        <v>0.0078740157480315</v>
      </c>
    </row>
    <row r="161" customHeight="1" spans="1:22">
      <c r="A161" s="2"/>
      <c r="B161" s="2"/>
      <c r="C161" s="4" t="s">
        <v>160</v>
      </c>
      <c r="D161" s="4" t="s">
        <v>161</v>
      </c>
      <c r="E161" s="2">
        <v>47.19</v>
      </c>
      <c r="F161" s="2">
        <v>1078</v>
      </c>
      <c r="G161" s="2">
        <v>87</v>
      </c>
      <c r="H161" s="5">
        <v>0.0807050092764379</v>
      </c>
      <c r="I161" s="6">
        <v>0.542413793103448</v>
      </c>
      <c r="J161" s="6">
        <v>43.7755102040816</v>
      </c>
      <c r="K161" s="2">
        <v>0</v>
      </c>
      <c r="L161" s="7">
        <v>0</v>
      </c>
      <c r="M161" s="2">
        <v>0</v>
      </c>
      <c r="N161" s="2">
        <v>0</v>
      </c>
      <c r="O161" s="2">
        <v>0</v>
      </c>
      <c r="P161" s="2">
        <v>0</v>
      </c>
      <c r="Q161" s="6" t="e">
        <v>#DIV/0!</v>
      </c>
      <c r="R161" s="2">
        <v>1</v>
      </c>
      <c r="S161" s="8">
        <v>47.19</v>
      </c>
      <c r="T161" s="2">
        <v>1</v>
      </c>
      <c r="U161" s="8">
        <v>47.19</v>
      </c>
      <c r="V161" s="10">
        <v>0.0114942528735632</v>
      </c>
    </row>
    <row r="162" customHeight="1" spans="1:22">
      <c r="A162" s="2"/>
      <c r="B162" s="2"/>
      <c r="C162" s="4" t="s">
        <v>162</v>
      </c>
      <c r="D162" s="4" t="s">
        <v>163</v>
      </c>
      <c r="E162" s="2">
        <v>23.72</v>
      </c>
      <c r="F162" s="2">
        <v>772</v>
      </c>
      <c r="G162" s="2">
        <v>68</v>
      </c>
      <c r="H162" s="5">
        <v>0.0880829015544041</v>
      </c>
      <c r="I162" s="6">
        <v>0.348823529411765</v>
      </c>
      <c r="J162" s="6">
        <v>30.7253886010363</v>
      </c>
      <c r="K162" s="2">
        <v>1</v>
      </c>
      <c r="L162" s="7">
        <v>0</v>
      </c>
      <c r="M162" s="2">
        <v>0</v>
      </c>
      <c r="N162" s="2">
        <v>0</v>
      </c>
      <c r="O162" s="2">
        <v>0</v>
      </c>
      <c r="P162" s="2">
        <v>1</v>
      </c>
      <c r="Q162" s="6">
        <v>23.72</v>
      </c>
      <c r="R162" s="2">
        <v>1</v>
      </c>
      <c r="S162" s="8">
        <v>23.72</v>
      </c>
      <c r="T162" s="2">
        <v>1</v>
      </c>
      <c r="U162" s="8">
        <v>23.72</v>
      </c>
      <c r="V162" s="10">
        <v>0.0147058823529412</v>
      </c>
    </row>
    <row r="163" customHeight="1" spans="1:22">
      <c r="A163" s="2"/>
      <c r="B163" s="2"/>
      <c r="C163" s="4" t="s">
        <v>164</v>
      </c>
      <c r="D163" s="4" t="s">
        <v>165</v>
      </c>
      <c r="E163" s="2">
        <v>30.44</v>
      </c>
      <c r="F163" s="2">
        <v>1619</v>
      </c>
      <c r="G163" s="2">
        <v>93</v>
      </c>
      <c r="H163" s="5">
        <v>0.0574428659666461</v>
      </c>
      <c r="I163" s="6">
        <v>0.327311827956989</v>
      </c>
      <c r="J163" s="6">
        <v>18.8017294626313</v>
      </c>
      <c r="K163" s="2">
        <v>1</v>
      </c>
      <c r="L163" s="7">
        <v>0</v>
      </c>
      <c r="M163" s="2">
        <v>1</v>
      </c>
      <c r="N163" s="2">
        <v>0</v>
      </c>
      <c r="O163" s="2">
        <v>0</v>
      </c>
      <c r="P163" s="2">
        <v>2</v>
      </c>
      <c r="Q163" s="6">
        <v>15.22</v>
      </c>
      <c r="R163" s="2">
        <v>1</v>
      </c>
      <c r="S163" s="8">
        <v>30.44</v>
      </c>
      <c r="T163" s="2">
        <v>1</v>
      </c>
      <c r="U163" s="8">
        <v>30.44</v>
      </c>
      <c r="V163" s="10">
        <v>0.010752688172043</v>
      </c>
    </row>
    <row r="164" customHeight="1" spans="1:22">
      <c r="A164" s="2"/>
      <c r="B164" s="2"/>
      <c r="C164" s="4" t="s">
        <v>166</v>
      </c>
      <c r="D164" s="4" t="s">
        <v>167</v>
      </c>
      <c r="E164" s="2">
        <v>26.56</v>
      </c>
      <c r="F164" s="2">
        <v>1101</v>
      </c>
      <c r="G164" s="2">
        <v>76</v>
      </c>
      <c r="H164" s="5">
        <v>0.0690281562216167</v>
      </c>
      <c r="I164" s="6">
        <v>0.349473684210526</v>
      </c>
      <c r="J164" s="6">
        <v>24.1235240690282</v>
      </c>
      <c r="K164" s="2">
        <v>1</v>
      </c>
      <c r="L164" s="7">
        <v>0</v>
      </c>
      <c r="M164" s="2">
        <v>0</v>
      </c>
      <c r="N164" s="2">
        <v>0</v>
      </c>
      <c r="O164" s="2">
        <v>0</v>
      </c>
      <c r="P164" s="2">
        <v>1</v>
      </c>
      <c r="Q164" s="6">
        <v>26.56</v>
      </c>
      <c r="R164" s="2">
        <v>0</v>
      </c>
      <c r="S164" s="8" t="e">
        <v>#DIV/0!</v>
      </c>
      <c r="T164" s="2">
        <v>0</v>
      </c>
      <c r="U164" s="8" t="e">
        <v>#DIV/0!</v>
      </c>
      <c r="V164" s="10">
        <v>0</v>
      </c>
    </row>
    <row r="165" customHeight="1" spans="1:22">
      <c r="A165" s="2"/>
      <c r="B165" s="2"/>
      <c r="C165" s="4" t="s">
        <v>168</v>
      </c>
      <c r="D165" s="4" t="s">
        <v>169</v>
      </c>
      <c r="E165" s="2">
        <v>21.61</v>
      </c>
      <c r="F165" s="2">
        <v>620</v>
      </c>
      <c r="G165" s="2">
        <v>49</v>
      </c>
      <c r="H165" s="5">
        <v>0.0790322580645161</v>
      </c>
      <c r="I165" s="6">
        <v>0.441020408163265</v>
      </c>
      <c r="J165" s="6">
        <v>34.8548387096774</v>
      </c>
      <c r="K165" s="2">
        <v>1</v>
      </c>
      <c r="L165" s="7">
        <v>0</v>
      </c>
      <c r="M165" s="2">
        <v>0</v>
      </c>
      <c r="N165" s="2">
        <v>0</v>
      </c>
      <c r="O165" s="2">
        <v>0</v>
      </c>
      <c r="P165" s="2">
        <v>1</v>
      </c>
      <c r="Q165" s="6">
        <v>21.61</v>
      </c>
      <c r="R165" s="2">
        <v>1</v>
      </c>
      <c r="S165" s="8">
        <v>21.61</v>
      </c>
      <c r="T165" s="2">
        <v>0</v>
      </c>
      <c r="U165" s="8" t="e">
        <v>#DIV/0!</v>
      </c>
      <c r="V165" s="10">
        <v>0.0204081632653061</v>
      </c>
    </row>
    <row r="166" customHeight="1" spans="1:22">
      <c r="A166" s="2"/>
      <c r="B166" s="2"/>
      <c r="C166" s="4" t="s">
        <v>170</v>
      </c>
      <c r="D166" s="4" t="s">
        <v>171</v>
      </c>
      <c r="E166" s="2">
        <v>92.44</v>
      </c>
      <c r="F166" s="2">
        <v>4133</v>
      </c>
      <c r="G166" s="2">
        <v>238</v>
      </c>
      <c r="H166" s="5">
        <v>0.0575852891362207</v>
      </c>
      <c r="I166" s="6">
        <v>0.388403361344538</v>
      </c>
      <c r="J166" s="6">
        <v>22.3663198645052</v>
      </c>
      <c r="K166" s="2">
        <v>2</v>
      </c>
      <c r="L166" s="7">
        <v>0</v>
      </c>
      <c r="M166" s="2">
        <v>0</v>
      </c>
      <c r="N166" s="2">
        <v>2</v>
      </c>
      <c r="O166" s="2">
        <v>0</v>
      </c>
      <c r="P166" s="2">
        <v>4</v>
      </c>
      <c r="Q166" s="6">
        <v>23.11</v>
      </c>
      <c r="R166" s="2">
        <v>3</v>
      </c>
      <c r="S166" s="8">
        <v>30.8133333333333</v>
      </c>
      <c r="T166" s="2">
        <v>1</v>
      </c>
      <c r="U166" s="8">
        <v>92.44</v>
      </c>
      <c r="V166" s="10">
        <v>0.0126050420168067</v>
      </c>
    </row>
    <row r="167" customHeight="1" spans="1:22">
      <c r="A167" s="2"/>
      <c r="B167" s="2"/>
      <c r="C167" s="4" t="s">
        <v>172</v>
      </c>
      <c r="D167" s="4" t="s">
        <v>173</v>
      </c>
      <c r="E167" s="2">
        <v>120.06</v>
      </c>
      <c r="F167" s="2">
        <v>3633</v>
      </c>
      <c r="G167" s="2">
        <v>223</v>
      </c>
      <c r="H167" s="5">
        <v>0.0613817781447839</v>
      </c>
      <c r="I167" s="6">
        <v>0.538385650224215</v>
      </c>
      <c r="J167" s="6">
        <v>33.047068538398</v>
      </c>
      <c r="K167" s="2">
        <v>4</v>
      </c>
      <c r="L167" s="7">
        <v>3</v>
      </c>
      <c r="M167" s="2">
        <v>2</v>
      </c>
      <c r="N167" s="2">
        <v>3</v>
      </c>
      <c r="O167" s="2">
        <v>0</v>
      </c>
      <c r="P167" s="2">
        <v>12</v>
      </c>
      <c r="Q167" s="6">
        <v>10.005</v>
      </c>
      <c r="R167" s="2">
        <v>6</v>
      </c>
      <c r="S167" s="8">
        <v>20.01</v>
      </c>
      <c r="T167" s="2">
        <v>3</v>
      </c>
      <c r="U167" s="8">
        <v>40.02</v>
      </c>
      <c r="V167" s="10">
        <v>0.0269058295964126</v>
      </c>
    </row>
    <row r="168" customHeight="1" spans="1:22">
      <c r="A168" s="2"/>
      <c r="B168" s="2"/>
      <c r="C168" s="4" t="s">
        <v>174</v>
      </c>
      <c r="D168" s="4" t="s">
        <v>175</v>
      </c>
      <c r="E168" s="2">
        <v>144.51</v>
      </c>
      <c r="F168" s="2">
        <v>4101</v>
      </c>
      <c r="G168" s="2">
        <v>303</v>
      </c>
      <c r="H168" s="5">
        <v>0.0738844184345282</v>
      </c>
      <c r="I168" s="6">
        <v>0.476930693069307</v>
      </c>
      <c r="J168" s="6">
        <v>35.2377468910022</v>
      </c>
      <c r="K168" s="2">
        <v>3</v>
      </c>
      <c r="L168" s="7">
        <v>0</v>
      </c>
      <c r="M168" s="2">
        <v>2</v>
      </c>
      <c r="N168" s="2">
        <v>0</v>
      </c>
      <c r="O168" s="2">
        <v>0</v>
      </c>
      <c r="P168" s="2">
        <v>5</v>
      </c>
      <c r="Q168" s="6">
        <v>28.902</v>
      </c>
      <c r="R168" s="2">
        <v>2</v>
      </c>
      <c r="S168" s="8">
        <v>72.255</v>
      </c>
      <c r="T168" s="2">
        <v>1</v>
      </c>
      <c r="U168" s="8">
        <v>144.51</v>
      </c>
      <c r="V168" s="10">
        <v>0.0066006600660066</v>
      </c>
    </row>
    <row r="169" customHeight="1" spans="1:22">
      <c r="A169" s="2"/>
      <c r="B169" s="2"/>
      <c r="C169" s="4" t="s">
        <v>176</v>
      </c>
      <c r="D169" s="4" t="s">
        <v>177</v>
      </c>
      <c r="E169" s="2">
        <v>80.03</v>
      </c>
      <c r="F169" s="2">
        <v>3460</v>
      </c>
      <c r="G169" s="2">
        <v>268</v>
      </c>
      <c r="H169" s="5">
        <v>0.0774566473988439</v>
      </c>
      <c r="I169" s="6">
        <v>0.298619402985075</v>
      </c>
      <c r="J169" s="6">
        <v>23.1300578034682</v>
      </c>
      <c r="K169" s="2">
        <v>2</v>
      </c>
      <c r="L169" s="7">
        <v>0</v>
      </c>
      <c r="M169" s="2">
        <v>0</v>
      </c>
      <c r="N169" s="2">
        <v>0</v>
      </c>
      <c r="O169" s="2">
        <v>0</v>
      </c>
      <c r="P169" s="2">
        <v>2</v>
      </c>
      <c r="Q169" s="6">
        <v>40.015</v>
      </c>
      <c r="R169" s="2">
        <v>0</v>
      </c>
      <c r="S169" s="8" t="e">
        <v>#DIV/0!</v>
      </c>
      <c r="T169" s="2">
        <v>0</v>
      </c>
      <c r="U169" s="8" t="e">
        <v>#DIV/0!</v>
      </c>
      <c r="V169" s="10">
        <v>0</v>
      </c>
    </row>
    <row r="170" customHeight="1" spans="1:22">
      <c r="A170" s="2"/>
      <c r="B170" s="2"/>
      <c r="C170" s="4" t="s">
        <v>178</v>
      </c>
      <c r="D170" s="4" t="s">
        <v>179</v>
      </c>
      <c r="E170" s="2">
        <v>0.13</v>
      </c>
      <c r="F170" s="2">
        <v>8</v>
      </c>
      <c r="G170" s="2">
        <v>1</v>
      </c>
      <c r="H170" s="5">
        <v>0.125</v>
      </c>
      <c r="I170" s="6">
        <v>0.13</v>
      </c>
      <c r="J170" s="6">
        <v>16.25</v>
      </c>
      <c r="K170" s="2">
        <v>0</v>
      </c>
      <c r="L170" s="7">
        <v>0</v>
      </c>
      <c r="M170" s="2">
        <v>0</v>
      </c>
      <c r="N170" s="2">
        <v>0</v>
      </c>
      <c r="O170" s="2">
        <v>0</v>
      </c>
      <c r="P170" s="2">
        <v>0</v>
      </c>
      <c r="Q170" s="6" t="e">
        <v>#DIV/0!</v>
      </c>
      <c r="R170" s="2">
        <v>0</v>
      </c>
      <c r="S170" s="8" t="e">
        <v>#DIV/0!</v>
      </c>
      <c r="T170" s="2">
        <v>0</v>
      </c>
      <c r="U170" s="8" t="e">
        <v>#DIV/0!</v>
      </c>
      <c r="V170" s="10">
        <v>0</v>
      </c>
    </row>
    <row r="171" customHeight="1" spans="1:22">
      <c r="A171" s="2"/>
      <c r="B171" s="2"/>
      <c r="C171" s="4" t="s">
        <v>180</v>
      </c>
      <c r="D171" s="4" t="s">
        <v>181</v>
      </c>
      <c r="E171" s="2">
        <v>0</v>
      </c>
      <c r="F171" s="2">
        <v>2</v>
      </c>
      <c r="G171" s="2">
        <v>0</v>
      </c>
      <c r="H171" s="5">
        <v>0</v>
      </c>
      <c r="I171" s="6" t="e">
        <v>#DIV/0!</v>
      </c>
      <c r="J171" s="6">
        <v>0</v>
      </c>
      <c r="K171" s="2">
        <v>0</v>
      </c>
      <c r="L171" s="7">
        <v>0</v>
      </c>
      <c r="M171" s="2">
        <v>0</v>
      </c>
      <c r="N171" s="2">
        <v>0</v>
      </c>
      <c r="O171" s="2">
        <v>0</v>
      </c>
      <c r="P171" s="2">
        <v>0</v>
      </c>
      <c r="Q171" s="6" t="e">
        <v>#DIV/0!</v>
      </c>
      <c r="R171" s="2">
        <v>0</v>
      </c>
      <c r="S171" s="8" t="e">
        <v>#DIV/0!</v>
      </c>
      <c r="T171" s="2">
        <v>0</v>
      </c>
      <c r="U171" s="8" t="e">
        <v>#DIV/0!</v>
      </c>
      <c r="V171" s="10" t="e">
        <v>#DIV/0!</v>
      </c>
    </row>
    <row r="172" customHeight="1" spans="1:22">
      <c r="A172" s="2"/>
      <c r="B172" s="4" t="s">
        <v>80</v>
      </c>
      <c r="C172" s="2"/>
      <c r="D172" s="2"/>
      <c r="E172" s="2">
        <v>810.98</v>
      </c>
      <c r="F172" s="2">
        <v>28356</v>
      </c>
      <c r="G172" s="2">
        <v>1934</v>
      </c>
      <c r="H172" s="5">
        <v>0.0682042601213147</v>
      </c>
      <c r="I172" s="6">
        <v>0.419327817993795</v>
      </c>
      <c r="J172" s="6">
        <v>28.5999435745521</v>
      </c>
      <c r="K172" s="2">
        <v>20</v>
      </c>
      <c r="L172" s="7">
        <v>11</v>
      </c>
      <c r="M172" s="2">
        <v>7</v>
      </c>
      <c r="N172" s="2">
        <v>5</v>
      </c>
      <c r="O172" s="2">
        <v>0</v>
      </c>
      <c r="P172" s="2">
        <v>43</v>
      </c>
      <c r="Q172" s="6">
        <v>18.86</v>
      </c>
      <c r="R172" s="2">
        <v>19</v>
      </c>
      <c r="S172" s="8">
        <v>42.6831578947368</v>
      </c>
      <c r="T172" s="2">
        <v>9</v>
      </c>
      <c r="U172" s="8">
        <v>90.1088888888889</v>
      </c>
      <c r="V172" s="10">
        <v>0.00982419855222337</v>
      </c>
    </row>
    <row r="173" customHeight="1" spans="1:22">
      <c r="A173" s="4" t="s">
        <v>105</v>
      </c>
      <c r="B173" s="2"/>
      <c r="C173" s="2"/>
      <c r="D173" s="2"/>
      <c r="E173" s="2">
        <v>810.98</v>
      </c>
      <c r="F173" s="2">
        <v>28356</v>
      </c>
      <c r="G173" s="2">
        <v>1934</v>
      </c>
      <c r="H173" s="5">
        <v>0.0682042601213147</v>
      </c>
      <c r="I173" s="6">
        <v>0.419327817993795</v>
      </c>
      <c r="J173" s="6">
        <v>28.5999435745521</v>
      </c>
      <c r="K173" s="2">
        <v>20</v>
      </c>
      <c r="L173" s="7">
        <v>11</v>
      </c>
      <c r="M173" s="2">
        <v>7</v>
      </c>
      <c r="N173" s="2">
        <v>5</v>
      </c>
      <c r="O173" s="2">
        <v>0</v>
      </c>
      <c r="P173" s="2">
        <v>43</v>
      </c>
      <c r="Q173" s="6">
        <v>18.86</v>
      </c>
      <c r="R173" s="2">
        <v>19</v>
      </c>
      <c r="S173" s="8">
        <v>42.6831578947368</v>
      </c>
      <c r="T173" s="2">
        <v>9</v>
      </c>
      <c r="U173" s="8">
        <v>90.1088888888889</v>
      </c>
      <c r="V173" s="10">
        <v>0.00982419855222337</v>
      </c>
    </row>
    <row r="174" customHeight="1" spans="1:22">
      <c r="A174" s="4" t="s">
        <v>54</v>
      </c>
      <c r="B174" s="4" t="s">
        <v>74</v>
      </c>
      <c r="C174" s="4" t="s">
        <v>154</v>
      </c>
      <c r="D174" s="4" t="s">
        <v>155</v>
      </c>
      <c r="E174" s="2">
        <v>139.46</v>
      </c>
      <c r="F174" s="2">
        <v>3294</v>
      </c>
      <c r="G174" s="2">
        <v>136</v>
      </c>
      <c r="H174" s="5">
        <v>0.0412871888281724</v>
      </c>
      <c r="I174" s="6">
        <v>1.02544117647059</v>
      </c>
      <c r="J174" s="6">
        <v>42.3375834851245</v>
      </c>
      <c r="K174" s="2">
        <v>0</v>
      </c>
      <c r="L174" s="7">
        <v>0</v>
      </c>
      <c r="M174" s="2">
        <v>0</v>
      </c>
      <c r="N174" s="2">
        <v>1</v>
      </c>
      <c r="O174" s="2">
        <v>0</v>
      </c>
      <c r="P174" s="2">
        <v>1</v>
      </c>
      <c r="Q174" s="6">
        <v>139.46</v>
      </c>
      <c r="R174" s="2">
        <v>5</v>
      </c>
      <c r="S174" s="8">
        <v>27.892</v>
      </c>
      <c r="T174" s="2">
        <v>4</v>
      </c>
      <c r="U174" s="8">
        <v>34.865</v>
      </c>
      <c r="V174" s="10">
        <v>0.0367647058823529</v>
      </c>
    </row>
    <row r="175" customHeight="1" spans="1:22">
      <c r="A175" s="2"/>
      <c r="B175" s="2"/>
      <c r="C175" s="4" t="s">
        <v>156</v>
      </c>
      <c r="D175" s="4" t="s">
        <v>157</v>
      </c>
      <c r="E175" s="2">
        <v>54.62</v>
      </c>
      <c r="F175" s="2">
        <v>2309</v>
      </c>
      <c r="G175" s="2">
        <v>183</v>
      </c>
      <c r="H175" s="5">
        <v>0.079255088783023</v>
      </c>
      <c r="I175" s="6">
        <v>0.298469945355191</v>
      </c>
      <c r="J175" s="6">
        <v>23.6552620181897</v>
      </c>
      <c r="K175" s="2">
        <v>0</v>
      </c>
      <c r="L175" s="7">
        <v>1</v>
      </c>
      <c r="M175" s="2">
        <v>1</v>
      </c>
      <c r="N175" s="2">
        <v>0</v>
      </c>
      <c r="O175" s="2">
        <v>0</v>
      </c>
      <c r="P175" s="2">
        <v>2</v>
      </c>
      <c r="Q175" s="6">
        <v>27.31</v>
      </c>
      <c r="R175" s="2">
        <v>3</v>
      </c>
      <c r="S175" s="8">
        <v>18.2066666666667</v>
      </c>
      <c r="T175" s="2">
        <v>1</v>
      </c>
      <c r="U175" s="8">
        <v>54.62</v>
      </c>
      <c r="V175" s="10">
        <v>0.0163934426229508</v>
      </c>
    </row>
    <row r="176" customHeight="1" spans="1:22">
      <c r="A176" s="2"/>
      <c r="B176" s="2"/>
      <c r="C176" s="4" t="s">
        <v>158</v>
      </c>
      <c r="D176" s="4" t="s">
        <v>159</v>
      </c>
      <c r="E176" s="2">
        <v>118.72</v>
      </c>
      <c r="F176" s="2">
        <v>4441</v>
      </c>
      <c r="G176" s="2">
        <v>325</v>
      </c>
      <c r="H176" s="5">
        <v>0.0731817158297681</v>
      </c>
      <c r="I176" s="6">
        <v>0.365292307692308</v>
      </c>
      <c r="J176" s="6">
        <v>26.7327178563387</v>
      </c>
      <c r="K176" s="2">
        <v>3</v>
      </c>
      <c r="L176" s="7">
        <v>4</v>
      </c>
      <c r="M176" s="2">
        <v>2</v>
      </c>
      <c r="N176" s="2">
        <v>5</v>
      </c>
      <c r="O176" s="2">
        <v>0</v>
      </c>
      <c r="P176" s="2">
        <v>14</v>
      </c>
      <c r="Q176" s="6">
        <v>8.48</v>
      </c>
      <c r="R176" s="2">
        <v>6</v>
      </c>
      <c r="S176" s="8">
        <v>19.7866666666667</v>
      </c>
      <c r="T176" s="2">
        <v>2</v>
      </c>
      <c r="U176" s="8">
        <v>59.36</v>
      </c>
      <c r="V176" s="10">
        <v>0.0184615384615385</v>
      </c>
    </row>
    <row r="177" customHeight="1" spans="1:22">
      <c r="A177" s="2"/>
      <c r="B177" s="2"/>
      <c r="C177" s="4" t="s">
        <v>160</v>
      </c>
      <c r="D177" s="4" t="s">
        <v>161</v>
      </c>
      <c r="E177" s="2">
        <v>50.03</v>
      </c>
      <c r="F177" s="2">
        <v>1097</v>
      </c>
      <c r="G177" s="2">
        <v>99</v>
      </c>
      <c r="H177" s="5">
        <v>0.0902461257976299</v>
      </c>
      <c r="I177" s="6">
        <v>0.505353535353535</v>
      </c>
      <c r="J177" s="6">
        <v>45.6061987237922</v>
      </c>
      <c r="K177" s="2">
        <v>2</v>
      </c>
      <c r="L177" s="7">
        <v>0</v>
      </c>
      <c r="M177" s="2">
        <v>0</v>
      </c>
      <c r="N177" s="2">
        <v>1</v>
      </c>
      <c r="O177" s="2">
        <v>0</v>
      </c>
      <c r="P177" s="2">
        <v>3</v>
      </c>
      <c r="Q177" s="6">
        <v>16.6766666666667</v>
      </c>
      <c r="R177" s="2">
        <v>1</v>
      </c>
      <c r="S177" s="8">
        <v>50.03</v>
      </c>
      <c r="T177" s="2">
        <v>1</v>
      </c>
      <c r="U177" s="8">
        <v>50.03</v>
      </c>
      <c r="V177" s="10">
        <v>0.0101010101010101</v>
      </c>
    </row>
    <row r="178" customHeight="1" spans="1:22">
      <c r="A178" s="2"/>
      <c r="B178" s="2"/>
      <c r="C178" s="4" t="s">
        <v>162</v>
      </c>
      <c r="D178" s="4" t="s">
        <v>163</v>
      </c>
      <c r="E178" s="2">
        <v>18.99</v>
      </c>
      <c r="F178" s="2">
        <v>599</v>
      </c>
      <c r="G178" s="2">
        <v>60</v>
      </c>
      <c r="H178" s="5">
        <v>0.10016694490818</v>
      </c>
      <c r="I178" s="6">
        <v>0.3165</v>
      </c>
      <c r="J178" s="6">
        <v>31.7028380634391</v>
      </c>
      <c r="K178" s="2">
        <v>1</v>
      </c>
      <c r="L178" s="7">
        <v>0</v>
      </c>
      <c r="M178" s="2">
        <v>0</v>
      </c>
      <c r="N178" s="2">
        <v>1</v>
      </c>
      <c r="O178" s="2">
        <v>0</v>
      </c>
      <c r="P178" s="2">
        <v>2</v>
      </c>
      <c r="Q178" s="6">
        <v>9.495</v>
      </c>
      <c r="R178" s="2">
        <v>0</v>
      </c>
      <c r="S178" s="8" t="e">
        <v>#DIV/0!</v>
      </c>
      <c r="T178" s="2">
        <v>0</v>
      </c>
      <c r="U178" s="8" t="e">
        <v>#DIV/0!</v>
      </c>
      <c r="V178" s="10">
        <v>0</v>
      </c>
    </row>
    <row r="179" customHeight="1" spans="1:22">
      <c r="A179" s="2"/>
      <c r="B179" s="2"/>
      <c r="C179" s="4" t="s">
        <v>164</v>
      </c>
      <c r="D179" s="4" t="s">
        <v>165</v>
      </c>
      <c r="E179" s="2">
        <v>29.81</v>
      </c>
      <c r="F179" s="2">
        <v>1369</v>
      </c>
      <c r="G179" s="2">
        <v>89</v>
      </c>
      <c r="H179" s="5">
        <v>0.0650109569028488</v>
      </c>
      <c r="I179" s="6">
        <v>0.334943820224719</v>
      </c>
      <c r="J179" s="6">
        <v>21.7750182615047</v>
      </c>
      <c r="K179" s="2">
        <v>1</v>
      </c>
      <c r="L179" s="7">
        <v>0</v>
      </c>
      <c r="M179" s="2">
        <v>1</v>
      </c>
      <c r="N179" s="2">
        <v>0</v>
      </c>
      <c r="O179" s="2">
        <v>0</v>
      </c>
      <c r="P179" s="2">
        <v>2</v>
      </c>
      <c r="Q179" s="6">
        <v>14.905</v>
      </c>
      <c r="R179" s="2">
        <v>1</v>
      </c>
      <c r="S179" s="8">
        <v>29.81</v>
      </c>
      <c r="T179" s="2">
        <v>0</v>
      </c>
      <c r="U179" s="8" t="e">
        <v>#DIV/0!</v>
      </c>
      <c r="V179" s="10">
        <v>0.0112359550561798</v>
      </c>
    </row>
    <row r="180" customHeight="1" spans="1:22">
      <c r="A180" s="2"/>
      <c r="B180" s="2"/>
      <c r="C180" s="4" t="s">
        <v>166</v>
      </c>
      <c r="D180" s="4" t="s">
        <v>167</v>
      </c>
      <c r="E180" s="2">
        <v>24.62</v>
      </c>
      <c r="F180" s="2">
        <v>1039</v>
      </c>
      <c r="G180" s="2">
        <v>77</v>
      </c>
      <c r="H180" s="5">
        <v>0.0741097208854668</v>
      </c>
      <c r="I180" s="6">
        <v>0.31974025974026</v>
      </c>
      <c r="J180" s="6">
        <v>23.6958614051973</v>
      </c>
      <c r="K180" s="2">
        <v>0</v>
      </c>
      <c r="L180" s="7">
        <v>0</v>
      </c>
      <c r="M180" s="2">
        <v>0</v>
      </c>
      <c r="N180" s="2">
        <v>0</v>
      </c>
      <c r="O180" s="2">
        <v>0</v>
      </c>
      <c r="P180" s="2">
        <v>0</v>
      </c>
      <c r="Q180" s="6" t="e">
        <v>#DIV/0!</v>
      </c>
      <c r="R180" s="2">
        <v>0</v>
      </c>
      <c r="S180" s="8" t="e">
        <v>#DIV/0!</v>
      </c>
      <c r="T180" s="2">
        <v>0</v>
      </c>
      <c r="U180" s="8" t="e">
        <v>#DIV/0!</v>
      </c>
      <c r="V180" s="10">
        <v>0</v>
      </c>
    </row>
    <row r="181" customHeight="1" spans="1:22">
      <c r="A181" s="2"/>
      <c r="B181" s="2"/>
      <c r="C181" s="4" t="s">
        <v>168</v>
      </c>
      <c r="D181" s="4" t="s">
        <v>169</v>
      </c>
      <c r="E181" s="2">
        <v>14.87</v>
      </c>
      <c r="F181" s="2">
        <v>311</v>
      </c>
      <c r="G181" s="2">
        <v>35</v>
      </c>
      <c r="H181" s="5">
        <v>0.112540192926045</v>
      </c>
      <c r="I181" s="6">
        <v>0.424857142857143</v>
      </c>
      <c r="J181" s="6">
        <v>47.8135048231511</v>
      </c>
      <c r="K181" s="2">
        <v>0</v>
      </c>
      <c r="L181" s="7">
        <v>0</v>
      </c>
      <c r="M181" s="2">
        <v>0</v>
      </c>
      <c r="N181" s="2">
        <v>1</v>
      </c>
      <c r="O181" s="2">
        <v>0</v>
      </c>
      <c r="P181" s="2">
        <v>1</v>
      </c>
      <c r="Q181" s="6">
        <v>14.87</v>
      </c>
      <c r="R181" s="2">
        <v>0</v>
      </c>
      <c r="S181" s="8" t="e">
        <v>#DIV/0!</v>
      </c>
      <c r="T181" s="2">
        <v>0</v>
      </c>
      <c r="U181" s="8" t="e">
        <v>#DIV/0!</v>
      </c>
      <c r="V181" s="10">
        <v>0</v>
      </c>
    </row>
    <row r="182" customHeight="1" spans="1:22">
      <c r="A182" s="2"/>
      <c r="B182" s="2"/>
      <c r="C182" s="4" t="s">
        <v>170</v>
      </c>
      <c r="D182" s="4" t="s">
        <v>171</v>
      </c>
      <c r="E182" s="2">
        <v>80.08</v>
      </c>
      <c r="F182" s="2">
        <v>3093</v>
      </c>
      <c r="G182" s="2">
        <v>203</v>
      </c>
      <c r="H182" s="5">
        <v>0.0656320724215972</v>
      </c>
      <c r="I182" s="6">
        <v>0.39448275862069</v>
      </c>
      <c r="J182" s="6">
        <v>25.8907209828645</v>
      </c>
      <c r="K182" s="2">
        <v>1</v>
      </c>
      <c r="L182" s="7">
        <v>0</v>
      </c>
      <c r="M182" s="2">
        <v>0</v>
      </c>
      <c r="N182" s="2">
        <v>2</v>
      </c>
      <c r="O182" s="2">
        <v>0</v>
      </c>
      <c r="P182" s="2">
        <v>3</v>
      </c>
      <c r="Q182" s="6">
        <v>26.6933333333333</v>
      </c>
      <c r="R182" s="2">
        <v>3</v>
      </c>
      <c r="S182" s="8">
        <v>26.6933333333333</v>
      </c>
      <c r="T182" s="2">
        <v>0</v>
      </c>
      <c r="U182" s="8" t="e">
        <v>#DIV/0!</v>
      </c>
      <c r="V182" s="10">
        <v>0.0147783251231527</v>
      </c>
    </row>
    <row r="183" customHeight="1" spans="1:22">
      <c r="A183" s="2"/>
      <c r="B183" s="2"/>
      <c r="C183" s="4" t="s">
        <v>172</v>
      </c>
      <c r="D183" s="4" t="s">
        <v>173</v>
      </c>
      <c r="E183" s="2">
        <v>111.65</v>
      </c>
      <c r="F183" s="2">
        <v>3112</v>
      </c>
      <c r="G183" s="2">
        <v>209</v>
      </c>
      <c r="H183" s="5">
        <v>0.067159383033419</v>
      </c>
      <c r="I183" s="6">
        <v>0.53421052631579</v>
      </c>
      <c r="J183" s="6">
        <v>35.8772493573265</v>
      </c>
      <c r="K183" s="2">
        <v>3</v>
      </c>
      <c r="L183" s="7">
        <v>1</v>
      </c>
      <c r="M183" s="2">
        <v>0</v>
      </c>
      <c r="N183" s="2">
        <v>1</v>
      </c>
      <c r="O183" s="2">
        <v>1</v>
      </c>
      <c r="P183" s="2">
        <v>6</v>
      </c>
      <c r="Q183" s="6">
        <v>18.6083333333333</v>
      </c>
      <c r="R183" s="2">
        <v>2</v>
      </c>
      <c r="S183" s="8">
        <v>55.825</v>
      </c>
      <c r="T183" s="2">
        <v>1</v>
      </c>
      <c r="U183" s="8">
        <v>111.65</v>
      </c>
      <c r="V183" s="10">
        <v>0.00956937799043062</v>
      </c>
    </row>
    <row r="184" customHeight="1" spans="1:22">
      <c r="A184" s="2"/>
      <c r="B184" s="2"/>
      <c r="C184" s="4" t="s">
        <v>174</v>
      </c>
      <c r="D184" s="4" t="s">
        <v>175</v>
      </c>
      <c r="E184" s="2">
        <v>115.25</v>
      </c>
      <c r="F184" s="2">
        <v>3334</v>
      </c>
      <c r="G184" s="2">
        <v>254</v>
      </c>
      <c r="H184" s="5">
        <v>0.0761847630473905</v>
      </c>
      <c r="I184" s="6">
        <v>0.453740157480315</v>
      </c>
      <c r="J184" s="6">
        <v>34.5680863827235</v>
      </c>
      <c r="K184" s="2">
        <v>1</v>
      </c>
      <c r="L184" s="7">
        <v>1</v>
      </c>
      <c r="M184" s="2">
        <v>0</v>
      </c>
      <c r="N184" s="2">
        <v>1</v>
      </c>
      <c r="O184" s="2">
        <v>2</v>
      </c>
      <c r="P184" s="2">
        <v>5</v>
      </c>
      <c r="Q184" s="6">
        <v>23.05</v>
      </c>
      <c r="R184" s="2">
        <v>2</v>
      </c>
      <c r="S184" s="8">
        <v>57.625</v>
      </c>
      <c r="T184" s="2">
        <v>1</v>
      </c>
      <c r="U184" s="8">
        <v>115.25</v>
      </c>
      <c r="V184" s="10">
        <v>0.0078740157480315</v>
      </c>
    </row>
    <row r="185" customHeight="1" spans="1:22">
      <c r="A185" s="2"/>
      <c r="B185" s="2"/>
      <c r="C185" s="4" t="s">
        <v>176</v>
      </c>
      <c r="D185" s="4" t="s">
        <v>177</v>
      </c>
      <c r="E185" s="2">
        <v>56.15</v>
      </c>
      <c r="F185" s="2">
        <v>2522</v>
      </c>
      <c r="G185" s="2">
        <v>188</v>
      </c>
      <c r="H185" s="5">
        <v>0.0745440126883426</v>
      </c>
      <c r="I185" s="6">
        <v>0.298670212765957</v>
      </c>
      <c r="J185" s="6">
        <v>22.2640761300555</v>
      </c>
      <c r="K185" s="2">
        <v>1</v>
      </c>
      <c r="L185" s="7">
        <v>0</v>
      </c>
      <c r="M185" s="2">
        <v>2</v>
      </c>
      <c r="N185" s="2">
        <v>0</v>
      </c>
      <c r="O185" s="2">
        <v>0</v>
      </c>
      <c r="P185" s="2">
        <v>3</v>
      </c>
      <c r="Q185" s="6">
        <v>18.7166666666667</v>
      </c>
      <c r="R185" s="2">
        <v>2</v>
      </c>
      <c r="S185" s="8">
        <v>28.075</v>
      </c>
      <c r="T185" s="2">
        <v>0</v>
      </c>
      <c r="U185" s="8" t="e">
        <v>#DIV/0!</v>
      </c>
      <c r="V185" s="10">
        <v>0.0106382978723404</v>
      </c>
    </row>
    <row r="186" customHeight="1" spans="1:22">
      <c r="A186" s="2"/>
      <c r="B186" s="4" t="s">
        <v>80</v>
      </c>
      <c r="C186" s="2"/>
      <c r="D186" s="2"/>
      <c r="E186" s="2">
        <v>814.25</v>
      </c>
      <c r="F186" s="2">
        <v>26520</v>
      </c>
      <c r="G186" s="2">
        <v>1858</v>
      </c>
      <c r="H186" s="5">
        <v>0.0700603318250377</v>
      </c>
      <c r="I186" s="6">
        <v>0.438240043057051</v>
      </c>
      <c r="J186" s="6">
        <v>30.7032428355958</v>
      </c>
      <c r="K186" s="2">
        <v>13</v>
      </c>
      <c r="L186" s="7">
        <v>7</v>
      </c>
      <c r="M186" s="2">
        <v>6</v>
      </c>
      <c r="N186" s="2">
        <v>13</v>
      </c>
      <c r="O186" s="2">
        <v>3</v>
      </c>
      <c r="P186" s="2">
        <v>42</v>
      </c>
      <c r="Q186" s="6">
        <v>19.3869047619048</v>
      </c>
      <c r="R186" s="2">
        <v>25</v>
      </c>
      <c r="S186" s="8">
        <v>32.57</v>
      </c>
      <c r="T186" s="2">
        <v>10</v>
      </c>
      <c r="U186" s="8">
        <v>81.425</v>
      </c>
      <c r="V186" s="10">
        <v>0.0134553283100108</v>
      </c>
    </row>
    <row r="187" customHeight="1" spans="1:22">
      <c r="A187" s="4" t="s">
        <v>106</v>
      </c>
      <c r="B187" s="2"/>
      <c r="C187" s="2"/>
      <c r="D187" s="2"/>
      <c r="E187" s="2">
        <v>814.25</v>
      </c>
      <c r="F187" s="2">
        <v>26520</v>
      </c>
      <c r="G187" s="2">
        <v>1858</v>
      </c>
      <c r="H187" s="5">
        <v>0.0700603318250377</v>
      </c>
      <c r="I187" s="6">
        <v>0.438240043057051</v>
      </c>
      <c r="J187" s="6">
        <v>30.7032428355958</v>
      </c>
      <c r="K187" s="2">
        <v>13</v>
      </c>
      <c r="L187" s="7">
        <v>7</v>
      </c>
      <c r="M187" s="2">
        <v>6</v>
      </c>
      <c r="N187" s="2">
        <v>13</v>
      </c>
      <c r="O187" s="2">
        <v>3</v>
      </c>
      <c r="P187" s="2">
        <v>42</v>
      </c>
      <c r="Q187" s="6">
        <v>19.3869047619048</v>
      </c>
      <c r="R187" s="2">
        <v>25</v>
      </c>
      <c r="S187" s="8">
        <v>32.57</v>
      </c>
      <c r="T187" s="2">
        <v>10</v>
      </c>
      <c r="U187" s="8">
        <v>81.425</v>
      </c>
      <c r="V187" s="10">
        <v>0.0134553283100108</v>
      </c>
    </row>
    <row r="188" customHeight="1" spans="1:22">
      <c r="A188" s="4" t="s">
        <v>53</v>
      </c>
      <c r="B188" s="4" t="s">
        <v>74</v>
      </c>
      <c r="C188" s="4" t="s">
        <v>154</v>
      </c>
      <c r="D188" s="4" t="s">
        <v>155</v>
      </c>
      <c r="E188" s="2">
        <v>120.91</v>
      </c>
      <c r="F188" s="2">
        <v>2981</v>
      </c>
      <c r="G188" s="2">
        <v>118</v>
      </c>
      <c r="H188" s="5">
        <v>0.0395840322039584</v>
      </c>
      <c r="I188" s="6">
        <v>1.02466101694915</v>
      </c>
      <c r="J188" s="6">
        <v>40.560214693056</v>
      </c>
      <c r="K188" s="2">
        <v>0</v>
      </c>
      <c r="L188" s="7">
        <v>1</v>
      </c>
      <c r="M188" s="2">
        <v>0</v>
      </c>
      <c r="N188" s="2">
        <v>1</v>
      </c>
      <c r="O188" s="2">
        <v>0</v>
      </c>
      <c r="P188" s="2">
        <v>2</v>
      </c>
      <c r="Q188" s="6">
        <v>60.455</v>
      </c>
      <c r="R188" s="2">
        <v>6</v>
      </c>
      <c r="S188" s="8">
        <v>20.1516666666667</v>
      </c>
      <c r="T188" s="2">
        <v>3</v>
      </c>
      <c r="U188" s="8">
        <v>40.3033333333333</v>
      </c>
      <c r="V188" s="10">
        <v>0.0508474576271187</v>
      </c>
    </row>
    <row r="189" customHeight="1" spans="1:22">
      <c r="A189" s="2"/>
      <c r="B189" s="2"/>
      <c r="C189" s="4" t="s">
        <v>156</v>
      </c>
      <c r="D189" s="4" t="s">
        <v>157</v>
      </c>
      <c r="E189" s="2">
        <v>71.24</v>
      </c>
      <c r="F189" s="2">
        <v>2761</v>
      </c>
      <c r="G189" s="2">
        <v>247</v>
      </c>
      <c r="H189" s="5">
        <v>0.0894603404563564</v>
      </c>
      <c r="I189" s="6">
        <v>0.288421052631579</v>
      </c>
      <c r="J189" s="6">
        <v>25.8022455632017</v>
      </c>
      <c r="K189" s="2">
        <v>5</v>
      </c>
      <c r="L189" s="7">
        <v>1</v>
      </c>
      <c r="M189" s="2">
        <v>1</v>
      </c>
      <c r="N189" s="2">
        <v>4</v>
      </c>
      <c r="O189" s="2">
        <v>1</v>
      </c>
      <c r="P189" s="2">
        <v>12</v>
      </c>
      <c r="Q189" s="6">
        <v>5.93666666666667</v>
      </c>
      <c r="R189" s="2">
        <v>5</v>
      </c>
      <c r="S189" s="8">
        <v>14.248</v>
      </c>
      <c r="T189" s="2">
        <v>2</v>
      </c>
      <c r="U189" s="8">
        <v>35.62</v>
      </c>
      <c r="V189" s="10">
        <v>0.0202429149797571</v>
      </c>
    </row>
    <row r="190" customHeight="1" spans="1:22">
      <c r="A190" s="2"/>
      <c r="B190" s="2"/>
      <c r="C190" s="4" t="s">
        <v>158</v>
      </c>
      <c r="D190" s="4" t="s">
        <v>159</v>
      </c>
      <c r="E190" s="2">
        <v>120.61</v>
      </c>
      <c r="F190" s="2">
        <v>4775</v>
      </c>
      <c r="G190" s="2">
        <v>333</v>
      </c>
      <c r="H190" s="5">
        <v>0.069738219895288</v>
      </c>
      <c r="I190" s="6">
        <v>0.362192192192192</v>
      </c>
      <c r="J190" s="6">
        <v>25.2586387434555</v>
      </c>
      <c r="K190" s="2">
        <v>2</v>
      </c>
      <c r="L190" s="7">
        <v>5</v>
      </c>
      <c r="M190" s="2">
        <v>1</v>
      </c>
      <c r="N190" s="2">
        <v>2</v>
      </c>
      <c r="O190" s="2">
        <v>0</v>
      </c>
      <c r="P190" s="2">
        <v>10</v>
      </c>
      <c r="Q190" s="6">
        <v>12.061</v>
      </c>
      <c r="R190" s="2">
        <v>11</v>
      </c>
      <c r="S190" s="8">
        <v>10.9645454545455</v>
      </c>
      <c r="T190" s="2">
        <v>5</v>
      </c>
      <c r="U190" s="8">
        <v>24.122</v>
      </c>
      <c r="V190" s="10">
        <v>0.033033033033033</v>
      </c>
    </row>
    <row r="191" customHeight="1" spans="1:22">
      <c r="A191" s="2"/>
      <c r="B191" s="2"/>
      <c r="C191" s="4" t="s">
        <v>160</v>
      </c>
      <c r="D191" s="4" t="s">
        <v>161</v>
      </c>
      <c r="E191" s="2">
        <v>63.62</v>
      </c>
      <c r="F191" s="2">
        <v>1508</v>
      </c>
      <c r="G191" s="2">
        <v>123</v>
      </c>
      <c r="H191" s="5">
        <v>0.0815649867374005</v>
      </c>
      <c r="I191" s="6">
        <v>0.517235772357724</v>
      </c>
      <c r="J191" s="6">
        <v>42.1883289124668</v>
      </c>
      <c r="K191" s="2">
        <v>2</v>
      </c>
      <c r="L191" s="7">
        <v>0</v>
      </c>
      <c r="M191" s="2">
        <v>1</v>
      </c>
      <c r="N191" s="2">
        <v>1</v>
      </c>
      <c r="O191" s="2">
        <v>0</v>
      </c>
      <c r="P191" s="2">
        <v>4</v>
      </c>
      <c r="Q191" s="6">
        <v>15.905</v>
      </c>
      <c r="R191" s="2">
        <v>0</v>
      </c>
      <c r="S191" s="8" t="e">
        <v>#DIV/0!</v>
      </c>
      <c r="T191" s="2">
        <v>0</v>
      </c>
      <c r="U191" s="8" t="e">
        <v>#DIV/0!</v>
      </c>
      <c r="V191" s="10">
        <v>0</v>
      </c>
    </row>
    <row r="192" customHeight="1" spans="1:22">
      <c r="A192" s="2"/>
      <c r="B192" s="2"/>
      <c r="C192" s="4" t="s">
        <v>162</v>
      </c>
      <c r="D192" s="4" t="s">
        <v>163</v>
      </c>
      <c r="E192" s="2">
        <v>20.81</v>
      </c>
      <c r="F192" s="2">
        <v>721</v>
      </c>
      <c r="G192" s="2">
        <v>67</v>
      </c>
      <c r="H192" s="5">
        <v>0.0929264909847434</v>
      </c>
      <c r="I192" s="6">
        <v>0.310597014925373</v>
      </c>
      <c r="J192" s="6">
        <v>28.8626907073509</v>
      </c>
      <c r="K192" s="2">
        <v>2</v>
      </c>
      <c r="L192" s="7">
        <v>0</v>
      </c>
      <c r="M192" s="2">
        <v>0</v>
      </c>
      <c r="N192" s="2">
        <v>0</v>
      </c>
      <c r="O192" s="2">
        <v>0</v>
      </c>
      <c r="P192" s="2">
        <v>2</v>
      </c>
      <c r="Q192" s="6">
        <v>10.405</v>
      </c>
      <c r="R192" s="2">
        <v>0</v>
      </c>
      <c r="S192" s="8" t="e">
        <v>#DIV/0!</v>
      </c>
      <c r="T192" s="2">
        <v>0</v>
      </c>
      <c r="U192" s="8" t="e">
        <v>#DIV/0!</v>
      </c>
      <c r="V192" s="10">
        <v>0</v>
      </c>
    </row>
    <row r="193" customHeight="1" spans="1:22">
      <c r="A193" s="2"/>
      <c r="B193" s="2"/>
      <c r="C193" s="4" t="s">
        <v>164</v>
      </c>
      <c r="D193" s="4" t="s">
        <v>165</v>
      </c>
      <c r="E193" s="2">
        <v>31.88</v>
      </c>
      <c r="F193" s="2">
        <v>1378</v>
      </c>
      <c r="G193" s="2">
        <v>97</v>
      </c>
      <c r="H193" s="5">
        <v>0.0703918722786647</v>
      </c>
      <c r="I193" s="6">
        <v>0.328659793814433</v>
      </c>
      <c r="J193" s="6">
        <v>23.1349782293179</v>
      </c>
      <c r="K193" s="2">
        <v>0</v>
      </c>
      <c r="L193" s="7">
        <v>0</v>
      </c>
      <c r="M193" s="2">
        <v>0</v>
      </c>
      <c r="N193" s="2">
        <v>0</v>
      </c>
      <c r="O193" s="2">
        <v>0</v>
      </c>
      <c r="P193" s="2">
        <v>0</v>
      </c>
      <c r="Q193" s="6" t="e">
        <v>#DIV/0!</v>
      </c>
      <c r="R193" s="2">
        <v>1</v>
      </c>
      <c r="S193" s="8">
        <v>31.88</v>
      </c>
      <c r="T193" s="2">
        <v>0</v>
      </c>
      <c r="U193" s="8" t="e">
        <v>#DIV/0!</v>
      </c>
      <c r="V193" s="10">
        <v>0.0103092783505155</v>
      </c>
    </row>
    <row r="194" customHeight="1" spans="1:22">
      <c r="A194" s="2"/>
      <c r="B194" s="2"/>
      <c r="C194" s="4" t="s">
        <v>166</v>
      </c>
      <c r="D194" s="4" t="s">
        <v>167</v>
      </c>
      <c r="E194" s="2">
        <v>26.92</v>
      </c>
      <c r="F194" s="2">
        <v>1022</v>
      </c>
      <c r="G194" s="2">
        <v>81</v>
      </c>
      <c r="H194" s="5">
        <v>0.0792563600782779</v>
      </c>
      <c r="I194" s="6">
        <v>0.332345679012346</v>
      </c>
      <c r="J194" s="6">
        <v>26.3405088062622</v>
      </c>
      <c r="K194" s="2">
        <v>0</v>
      </c>
      <c r="L194" s="7">
        <v>0</v>
      </c>
      <c r="M194" s="2">
        <v>0</v>
      </c>
      <c r="N194" s="2">
        <v>0</v>
      </c>
      <c r="O194" s="2">
        <v>0</v>
      </c>
      <c r="P194" s="2">
        <v>0</v>
      </c>
      <c r="Q194" s="6" t="e">
        <v>#DIV/0!</v>
      </c>
      <c r="R194" s="2">
        <v>1</v>
      </c>
      <c r="S194" s="8">
        <v>26.92</v>
      </c>
      <c r="T194" s="2">
        <v>0</v>
      </c>
      <c r="U194" s="8" t="e">
        <v>#DIV/0!</v>
      </c>
      <c r="V194" s="10">
        <v>0.0123456790123457</v>
      </c>
    </row>
    <row r="195" customHeight="1" spans="1:22">
      <c r="A195" s="2"/>
      <c r="B195" s="2"/>
      <c r="C195" s="4" t="s">
        <v>168</v>
      </c>
      <c r="D195" s="4" t="s">
        <v>169</v>
      </c>
      <c r="E195" s="2">
        <v>15.07</v>
      </c>
      <c r="F195" s="2">
        <v>596</v>
      </c>
      <c r="G195" s="2">
        <v>34</v>
      </c>
      <c r="H195" s="5">
        <v>0.0570469798657718</v>
      </c>
      <c r="I195" s="6">
        <v>0.443235294117647</v>
      </c>
      <c r="J195" s="6">
        <v>25.2852348993289</v>
      </c>
      <c r="K195" s="2">
        <v>0</v>
      </c>
      <c r="L195" s="7">
        <v>0</v>
      </c>
      <c r="M195" s="2">
        <v>0</v>
      </c>
      <c r="N195" s="2">
        <v>0</v>
      </c>
      <c r="O195" s="2">
        <v>0</v>
      </c>
      <c r="P195" s="2">
        <v>0</v>
      </c>
      <c r="Q195" s="6" t="e">
        <v>#DIV/0!</v>
      </c>
      <c r="R195" s="2">
        <v>0</v>
      </c>
      <c r="S195" s="8" t="e">
        <v>#DIV/0!</v>
      </c>
      <c r="T195" s="2">
        <v>0</v>
      </c>
      <c r="U195" s="8" t="e">
        <v>#DIV/0!</v>
      </c>
      <c r="V195" s="10">
        <v>0</v>
      </c>
    </row>
    <row r="196" customHeight="1" spans="1:22">
      <c r="A196" s="2"/>
      <c r="B196" s="2"/>
      <c r="C196" s="4" t="s">
        <v>170</v>
      </c>
      <c r="D196" s="4" t="s">
        <v>171</v>
      </c>
      <c r="E196" s="2">
        <v>73.06</v>
      </c>
      <c r="F196" s="2">
        <v>2901</v>
      </c>
      <c r="G196" s="2">
        <v>196</v>
      </c>
      <c r="H196" s="5">
        <v>0.0675629093416064</v>
      </c>
      <c r="I196" s="6">
        <v>0.372755102040816</v>
      </c>
      <c r="J196" s="6">
        <v>25.1844191658049</v>
      </c>
      <c r="K196" s="2">
        <v>4</v>
      </c>
      <c r="L196" s="7">
        <v>0</v>
      </c>
      <c r="M196" s="2">
        <v>0</v>
      </c>
      <c r="N196" s="2">
        <v>0</v>
      </c>
      <c r="O196" s="2">
        <v>0</v>
      </c>
      <c r="P196" s="2">
        <v>4</v>
      </c>
      <c r="Q196" s="6">
        <v>18.265</v>
      </c>
      <c r="R196" s="2">
        <v>1</v>
      </c>
      <c r="S196" s="8">
        <v>73.06</v>
      </c>
      <c r="T196" s="2">
        <v>0</v>
      </c>
      <c r="U196" s="8" t="e">
        <v>#DIV/0!</v>
      </c>
      <c r="V196" s="10">
        <v>0.00510204081632653</v>
      </c>
    </row>
    <row r="197" customHeight="1" spans="1:22">
      <c r="A197" s="2"/>
      <c r="B197" s="2"/>
      <c r="C197" s="4" t="s">
        <v>172</v>
      </c>
      <c r="D197" s="4" t="s">
        <v>173</v>
      </c>
      <c r="E197" s="2">
        <v>104.49</v>
      </c>
      <c r="F197" s="2">
        <v>2764</v>
      </c>
      <c r="G197" s="2">
        <v>206</v>
      </c>
      <c r="H197" s="5">
        <v>0.0745296671490593</v>
      </c>
      <c r="I197" s="6">
        <v>0.507233009708738</v>
      </c>
      <c r="J197" s="6">
        <v>37.8039073806078</v>
      </c>
      <c r="K197" s="2">
        <v>5</v>
      </c>
      <c r="L197" s="7">
        <v>0</v>
      </c>
      <c r="M197" s="2">
        <v>1</v>
      </c>
      <c r="N197" s="2">
        <v>1</v>
      </c>
      <c r="O197" s="2">
        <v>0</v>
      </c>
      <c r="P197" s="2">
        <v>7</v>
      </c>
      <c r="Q197" s="6">
        <v>14.9271428571429</v>
      </c>
      <c r="R197" s="2">
        <v>3</v>
      </c>
      <c r="S197" s="8">
        <v>34.83</v>
      </c>
      <c r="T197" s="2">
        <v>1</v>
      </c>
      <c r="U197" s="8">
        <v>104.49</v>
      </c>
      <c r="V197" s="10">
        <v>0.0145631067961165</v>
      </c>
    </row>
    <row r="198" customHeight="1" spans="1:22">
      <c r="A198" s="2"/>
      <c r="B198" s="2"/>
      <c r="C198" s="4" t="s">
        <v>174</v>
      </c>
      <c r="D198" s="4" t="s">
        <v>175</v>
      </c>
      <c r="E198" s="2">
        <v>92.68</v>
      </c>
      <c r="F198" s="2">
        <v>3048</v>
      </c>
      <c r="G198" s="2">
        <v>219</v>
      </c>
      <c r="H198" s="5">
        <v>0.0718503937007874</v>
      </c>
      <c r="I198" s="6">
        <v>0.423196347031964</v>
      </c>
      <c r="J198" s="6">
        <v>30.4068241469816</v>
      </c>
      <c r="K198" s="2">
        <v>2</v>
      </c>
      <c r="L198" s="7">
        <v>3</v>
      </c>
      <c r="M198" s="2">
        <v>1</v>
      </c>
      <c r="N198" s="2">
        <v>0</v>
      </c>
      <c r="O198" s="2">
        <v>0</v>
      </c>
      <c r="P198" s="2">
        <v>6</v>
      </c>
      <c r="Q198" s="6">
        <v>15.4466666666667</v>
      </c>
      <c r="R198" s="2">
        <v>0</v>
      </c>
      <c r="S198" s="8" t="e">
        <v>#DIV/0!</v>
      </c>
      <c r="T198" s="2">
        <v>0</v>
      </c>
      <c r="U198" s="8" t="e">
        <v>#DIV/0!</v>
      </c>
      <c r="V198" s="10">
        <v>0</v>
      </c>
    </row>
    <row r="199" customHeight="1" spans="1:22">
      <c r="A199" s="2"/>
      <c r="B199" s="2"/>
      <c r="C199" s="4" t="s">
        <v>176</v>
      </c>
      <c r="D199" s="4" t="s">
        <v>177</v>
      </c>
      <c r="E199" s="2">
        <v>70.55</v>
      </c>
      <c r="F199" s="2">
        <v>3630</v>
      </c>
      <c r="G199" s="2">
        <v>239</v>
      </c>
      <c r="H199" s="5">
        <v>0.0658402203856749</v>
      </c>
      <c r="I199" s="6">
        <v>0.295188284518828</v>
      </c>
      <c r="J199" s="6">
        <v>19.435261707989</v>
      </c>
      <c r="K199" s="2">
        <v>3</v>
      </c>
      <c r="L199" s="7">
        <v>0</v>
      </c>
      <c r="M199" s="2">
        <v>0</v>
      </c>
      <c r="N199" s="2">
        <v>1</v>
      </c>
      <c r="O199" s="2">
        <v>0</v>
      </c>
      <c r="P199" s="2">
        <v>4</v>
      </c>
      <c r="Q199" s="6">
        <v>17.6375</v>
      </c>
      <c r="R199" s="2">
        <v>2</v>
      </c>
      <c r="S199" s="8">
        <v>35.275</v>
      </c>
      <c r="T199" s="2">
        <v>0</v>
      </c>
      <c r="U199" s="8" t="e">
        <v>#DIV/0!</v>
      </c>
      <c r="V199" s="10">
        <v>0.00836820083682008</v>
      </c>
    </row>
    <row r="200" customHeight="1" spans="1:22">
      <c r="A200" s="2"/>
      <c r="B200" s="4" t="s">
        <v>80</v>
      </c>
      <c r="C200" s="2"/>
      <c r="D200" s="2"/>
      <c r="E200" s="2">
        <v>811.84</v>
      </c>
      <c r="F200" s="2">
        <v>28085</v>
      </c>
      <c r="G200" s="2">
        <v>1960</v>
      </c>
      <c r="H200" s="5">
        <v>0.0697881431369058</v>
      </c>
      <c r="I200" s="6">
        <v>0.414204081632653</v>
      </c>
      <c r="J200" s="6">
        <v>28.9065337368702</v>
      </c>
      <c r="K200" s="2">
        <v>25</v>
      </c>
      <c r="L200" s="7">
        <v>10</v>
      </c>
      <c r="M200" s="2">
        <v>5</v>
      </c>
      <c r="N200" s="2">
        <v>10</v>
      </c>
      <c r="O200" s="2">
        <v>1</v>
      </c>
      <c r="P200" s="2">
        <v>51</v>
      </c>
      <c r="Q200" s="6">
        <v>15.918431372549</v>
      </c>
      <c r="R200" s="2">
        <v>30</v>
      </c>
      <c r="S200" s="8">
        <v>27.0613333333333</v>
      </c>
      <c r="T200" s="2">
        <v>11</v>
      </c>
      <c r="U200" s="8">
        <v>73.8036363636364</v>
      </c>
      <c r="V200" s="10">
        <v>0.0153061224489796</v>
      </c>
    </row>
    <row r="201" customHeight="1" spans="1:22">
      <c r="A201" s="4" t="s">
        <v>107</v>
      </c>
      <c r="B201" s="2"/>
      <c r="C201" s="2"/>
      <c r="D201" s="2"/>
      <c r="E201" s="2">
        <v>811.84</v>
      </c>
      <c r="F201" s="2">
        <v>28085</v>
      </c>
      <c r="G201" s="2">
        <v>1960</v>
      </c>
      <c r="H201" s="5">
        <v>0.0697881431369058</v>
      </c>
      <c r="I201" s="6">
        <v>0.414204081632653</v>
      </c>
      <c r="J201" s="6">
        <v>28.9065337368702</v>
      </c>
      <c r="K201" s="2">
        <v>25</v>
      </c>
      <c r="L201" s="7">
        <v>10</v>
      </c>
      <c r="M201" s="2">
        <v>5</v>
      </c>
      <c r="N201" s="2">
        <v>10</v>
      </c>
      <c r="O201" s="2">
        <v>1</v>
      </c>
      <c r="P201" s="2">
        <v>51</v>
      </c>
      <c r="Q201" s="6">
        <v>15.918431372549</v>
      </c>
      <c r="R201" s="2">
        <v>30</v>
      </c>
      <c r="S201" s="8">
        <v>27.0613333333333</v>
      </c>
      <c r="T201" s="2">
        <v>11</v>
      </c>
      <c r="U201" s="8">
        <v>73.8036363636364</v>
      </c>
      <c r="V201" s="10">
        <v>0.0153061224489796</v>
      </c>
    </row>
    <row r="202" customHeight="1" spans="1:22">
      <c r="A202" s="4" t="s">
        <v>52</v>
      </c>
      <c r="B202" s="4" t="s">
        <v>74</v>
      </c>
      <c r="C202" s="4" t="s">
        <v>154</v>
      </c>
      <c r="D202" s="4" t="s">
        <v>155</v>
      </c>
      <c r="E202" s="2">
        <v>129.85</v>
      </c>
      <c r="F202" s="2">
        <v>3186</v>
      </c>
      <c r="G202" s="2">
        <v>110</v>
      </c>
      <c r="H202" s="5">
        <v>0.034526051475204</v>
      </c>
      <c r="I202" s="6">
        <v>1.18045454545455</v>
      </c>
      <c r="J202" s="6">
        <v>40.7564344005022</v>
      </c>
      <c r="K202" s="2">
        <v>0</v>
      </c>
      <c r="L202" s="7">
        <v>0</v>
      </c>
      <c r="M202" s="2">
        <v>0</v>
      </c>
      <c r="N202" s="2">
        <v>2</v>
      </c>
      <c r="O202" s="2">
        <v>0</v>
      </c>
      <c r="P202" s="2">
        <v>2</v>
      </c>
      <c r="Q202" s="6">
        <v>64.925</v>
      </c>
      <c r="R202" s="2">
        <v>4</v>
      </c>
      <c r="S202" s="8">
        <v>32.4625</v>
      </c>
      <c r="T202" s="2">
        <v>3</v>
      </c>
      <c r="U202" s="8">
        <v>43.2833333333333</v>
      </c>
      <c r="V202" s="10">
        <v>0.0363636363636364</v>
      </c>
    </row>
    <row r="203" customHeight="1" spans="1:22">
      <c r="A203" s="2"/>
      <c r="B203" s="2"/>
      <c r="C203" s="4" t="s">
        <v>156</v>
      </c>
      <c r="D203" s="4" t="s">
        <v>157</v>
      </c>
      <c r="E203" s="2">
        <v>41.72</v>
      </c>
      <c r="F203" s="2">
        <v>1799</v>
      </c>
      <c r="G203" s="2">
        <v>136</v>
      </c>
      <c r="H203" s="5">
        <v>0.075597554196776</v>
      </c>
      <c r="I203" s="6">
        <v>0.306764705882353</v>
      </c>
      <c r="J203" s="6">
        <v>23.1906614785992</v>
      </c>
      <c r="K203" s="2">
        <v>0</v>
      </c>
      <c r="L203" s="7">
        <v>1</v>
      </c>
      <c r="M203" s="2">
        <v>0</v>
      </c>
      <c r="N203" s="2">
        <v>1</v>
      </c>
      <c r="O203" s="2">
        <v>0</v>
      </c>
      <c r="P203" s="2">
        <v>2</v>
      </c>
      <c r="Q203" s="6">
        <v>20.86</v>
      </c>
      <c r="R203" s="2">
        <v>1</v>
      </c>
      <c r="S203" s="8">
        <v>41.72</v>
      </c>
      <c r="T203" s="2">
        <v>0</v>
      </c>
      <c r="U203" s="8" t="e">
        <v>#DIV/0!</v>
      </c>
      <c r="V203" s="10">
        <v>0.00735294117647059</v>
      </c>
    </row>
    <row r="204" customHeight="1" spans="1:22">
      <c r="A204" s="2"/>
      <c r="B204" s="2"/>
      <c r="C204" s="4" t="s">
        <v>158</v>
      </c>
      <c r="D204" s="4" t="s">
        <v>159</v>
      </c>
      <c r="E204" s="2">
        <v>123.06</v>
      </c>
      <c r="F204" s="2">
        <v>4625</v>
      </c>
      <c r="G204" s="2">
        <v>326</v>
      </c>
      <c r="H204" s="5">
        <v>0.0704864864864865</v>
      </c>
      <c r="I204" s="6">
        <v>0.377484662576687</v>
      </c>
      <c r="J204" s="6">
        <v>26.6075675675676</v>
      </c>
      <c r="K204" s="2">
        <v>1</v>
      </c>
      <c r="L204" s="7">
        <v>1</v>
      </c>
      <c r="M204" s="2">
        <v>2</v>
      </c>
      <c r="N204" s="2">
        <v>1</v>
      </c>
      <c r="O204" s="2">
        <v>0</v>
      </c>
      <c r="P204" s="2">
        <v>5</v>
      </c>
      <c r="Q204" s="6">
        <v>24.612</v>
      </c>
      <c r="R204" s="2">
        <v>10</v>
      </c>
      <c r="S204" s="8">
        <v>12.306</v>
      </c>
      <c r="T204" s="2">
        <v>7</v>
      </c>
      <c r="U204" s="8">
        <v>17.58</v>
      </c>
      <c r="V204" s="10">
        <v>0.0306748466257669</v>
      </c>
    </row>
    <row r="205" customHeight="1" spans="1:22">
      <c r="A205" s="2"/>
      <c r="B205" s="2"/>
      <c r="C205" s="4" t="s">
        <v>160</v>
      </c>
      <c r="D205" s="4" t="s">
        <v>161</v>
      </c>
      <c r="E205" s="2">
        <v>48.38</v>
      </c>
      <c r="F205" s="2">
        <v>1379</v>
      </c>
      <c r="G205" s="2">
        <v>88</v>
      </c>
      <c r="H205" s="5">
        <v>0.0638143582306019</v>
      </c>
      <c r="I205" s="6">
        <v>0.549772727272727</v>
      </c>
      <c r="J205" s="6">
        <v>35.0833937635968</v>
      </c>
      <c r="K205" s="2">
        <v>0</v>
      </c>
      <c r="L205" s="7">
        <v>1</v>
      </c>
      <c r="M205" s="2">
        <v>0</v>
      </c>
      <c r="N205" s="2">
        <v>1</v>
      </c>
      <c r="O205" s="2">
        <v>0</v>
      </c>
      <c r="P205" s="2">
        <v>2</v>
      </c>
      <c r="Q205" s="6">
        <v>24.19</v>
      </c>
      <c r="R205" s="2">
        <v>1</v>
      </c>
      <c r="S205" s="8">
        <v>48.38</v>
      </c>
      <c r="T205" s="2">
        <v>0</v>
      </c>
      <c r="U205" s="8" t="e">
        <v>#DIV/0!</v>
      </c>
      <c r="V205" s="10">
        <v>0.0113636363636364</v>
      </c>
    </row>
    <row r="206" customHeight="1" spans="1:22">
      <c r="A206" s="2"/>
      <c r="B206" s="2"/>
      <c r="C206" s="4" t="s">
        <v>162</v>
      </c>
      <c r="D206" s="4" t="s">
        <v>163</v>
      </c>
      <c r="E206" s="2">
        <v>21.7</v>
      </c>
      <c r="F206" s="2">
        <v>799</v>
      </c>
      <c r="G206" s="2">
        <v>63</v>
      </c>
      <c r="H206" s="5">
        <v>0.0788485607008761</v>
      </c>
      <c r="I206" s="6">
        <v>0.344444444444444</v>
      </c>
      <c r="J206" s="6">
        <v>27.1589486858573</v>
      </c>
      <c r="K206" s="2">
        <v>0</v>
      </c>
      <c r="L206" s="7">
        <v>2</v>
      </c>
      <c r="M206" s="2">
        <v>0</v>
      </c>
      <c r="N206" s="2">
        <v>1</v>
      </c>
      <c r="O206" s="2">
        <v>0</v>
      </c>
      <c r="P206" s="2">
        <v>3</v>
      </c>
      <c r="Q206" s="6">
        <v>7.23333333333333</v>
      </c>
      <c r="R206" s="2">
        <v>0</v>
      </c>
      <c r="S206" s="8" t="e">
        <v>#DIV/0!</v>
      </c>
      <c r="T206" s="2">
        <v>0</v>
      </c>
      <c r="U206" s="8" t="e">
        <v>#DIV/0!</v>
      </c>
      <c r="V206" s="10">
        <v>0</v>
      </c>
    </row>
    <row r="207" customHeight="1" spans="1:22">
      <c r="A207" s="2"/>
      <c r="B207" s="2"/>
      <c r="C207" s="4" t="s">
        <v>164</v>
      </c>
      <c r="D207" s="4" t="s">
        <v>165</v>
      </c>
      <c r="E207" s="2">
        <v>29.68</v>
      </c>
      <c r="F207" s="2">
        <v>1275</v>
      </c>
      <c r="G207" s="2">
        <v>85</v>
      </c>
      <c r="H207" s="5">
        <v>0.0666666666666667</v>
      </c>
      <c r="I207" s="6">
        <v>0.349176470588235</v>
      </c>
      <c r="J207" s="6">
        <v>23.278431372549</v>
      </c>
      <c r="K207" s="2">
        <v>0</v>
      </c>
      <c r="L207" s="7">
        <v>1</v>
      </c>
      <c r="M207" s="2">
        <v>0</v>
      </c>
      <c r="N207" s="2">
        <v>0</v>
      </c>
      <c r="O207" s="2">
        <v>0</v>
      </c>
      <c r="P207" s="2">
        <v>1</v>
      </c>
      <c r="Q207" s="6">
        <v>29.68</v>
      </c>
      <c r="R207" s="2">
        <v>0</v>
      </c>
      <c r="S207" s="8" t="e">
        <v>#DIV/0!</v>
      </c>
      <c r="T207" s="2">
        <v>0</v>
      </c>
      <c r="U207" s="8" t="e">
        <v>#DIV/0!</v>
      </c>
      <c r="V207" s="10">
        <v>0</v>
      </c>
    </row>
    <row r="208" customHeight="1" spans="1:22">
      <c r="A208" s="2"/>
      <c r="B208" s="2"/>
      <c r="C208" s="4" t="s">
        <v>166</v>
      </c>
      <c r="D208" s="4" t="s">
        <v>167</v>
      </c>
      <c r="E208" s="2">
        <v>29.91</v>
      </c>
      <c r="F208" s="2">
        <v>1329</v>
      </c>
      <c r="G208" s="2">
        <v>88</v>
      </c>
      <c r="H208" s="5">
        <v>0.0662151993980436</v>
      </c>
      <c r="I208" s="6">
        <v>0.339886363636364</v>
      </c>
      <c r="J208" s="6">
        <v>22.5056433408578</v>
      </c>
      <c r="K208" s="2">
        <v>0</v>
      </c>
      <c r="L208" s="7">
        <v>0</v>
      </c>
      <c r="M208" s="2">
        <v>0</v>
      </c>
      <c r="N208" s="2">
        <v>0</v>
      </c>
      <c r="O208" s="2">
        <v>0</v>
      </c>
      <c r="P208" s="2">
        <v>0</v>
      </c>
      <c r="Q208" s="6" t="e">
        <v>#DIV/0!</v>
      </c>
      <c r="R208" s="2">
        <v>1</v>
      </c>
      <c r="S208" s="8">
        <v>29.91</v>
      </c>
      <c r="T208" s="2">
        <v>0</v>
      </c>
      <c r="U208" s="8" t="e">
        <v>#DIV/0!</v>
      </c>
      <c r="V208" s="10">
        <v>0.0113636363636364</v>
      </c>
    </row>
    <row r="209" customHeight="1" spans="1:22">
      <c r="A209" s="2"/>
      <c r="B209" s="2"/>
      <c r="C209" s="4" t="s">
        <v>168</v>
      </c>
      <c r="D209" s="4" t="s">
        <v>169</v>
      </c>
      <c r="E209" s="2">
        <v>21.75</v>
      </c>
      <c r="F209" s="2">
        <v>690</v>
      </c>
      <c r="G209" s="2">
        <v>47</v>
      </c>
      <c r="H209" s="5">
        <v>0.0681159420289855</v>
      </c>
      <c r="I209" s="6">
        <v>0.462765957446809</v>
      </c>
      <c r="J209" s="6">
        <v>31.5217391304348</v>
      </c>
      <c r="K209" s="2">
        <v>0</v>
      </c>
      <c r="L209" s="7">
        <v>0</v>
      </c>
      <c r="M209" s="2">
        <v>0</v>
      </c>
      <c r="N209" s="2">
        <v>0</v>
      </c>
      <c r="O209" s="2">
        <v>0</v>
      </c>
      <c r="P209" s="2">
        <v>0</v>
      </c>
      <c r="Q209" s="6" t="e">
        <v>#DIV/0!</v>
      </c>
      <c r="R209" s="2">
        <v>1</v>
      </c>
      <c r="S209" s="8">
        <v>21.75</v>
      </c>
      <c r="T209" s="2">
        <v>0</v>
      </c>
      <c r="U209" s="8" t="e">
        <v>#DIV/0!</v>
      </c>
      <c r="V209" s="10">
        <v>0.0212765957446809</v>
      </c>
    </row>
    <row r="210" customHeight="1" spans="1:22">
      <c r="A210" s="2"/>
      <c r="B210" s="2"/>
      <c r="C210" s="4" t="s">
        <v>170</v>
      </c>
      <c r="D210" s="4" t="s">
        <v>171</v>
      </c>
      <c r="E210" s="2">
        <v>85.46</v>
      </c>
      <c r="F210" s="2">
        <v>3169</v>
      </c>
      <c r="G210" s="2">
        <v>211</v>
      </c>
      <c r="H210" s="5">
        <v>0.0665825181445251</v>
      </c>
      <c r="I210" s="6">
        <v>0.405023696682464</v>
      </c>
      <c r="J210" s="6">
        <v>26.9674976333228</v>
      </c>
      <c r="K210" s="2">
        <v>2</v>
      </c>
      <c r="L210" s="7">
        <v>0</v>
      </c>
      <c r="M210" s="2">
        <v>0</v>
      </c>
      <c r="N210" s="2">
        <v>0</v>
      </c>
      <c r="O210" s="2">
        <v>0</v>
      </c>
      <c r="P210" s="2">
        <v>2</v>
      </c>
      <c r="Q210" s="6">
        <v>42.73</v>
      </c>
      <c r="R210" s="2">
        <v>1</v>
      </c>
      <c r="S210" s="8">
        <v>85.46</v>
      </c>
      <c r="T210" s="2">
        <v>0</v>
      </c>
      <c r="U210" s="8" t="e">
        <v>#DIV/0!</v>
      </c>
      <c r="V210" s="10">
        <v>0.004739336492891</v>
      </c>
    </row>
    <row r="211" customHeight="1" spans="1:22">
      <c r="A211" s="2"/>
      <c r="B211" s="2"/>
      <c r="C211" s="4" t="s">
        <v>172</v>
      </c>
      <c r="D211" s="4" t="s">
        <v>173</v>
      </c>
      <c r="E211" s="2">
        <v>115.88</v>
      </c>
      <c r="F211" s="2">
        <v>3140</v>
      </c>
      <c r="G211" s="2">
        <v>218</v>
      </c>
      <c r="H211" s="5">
        <v>0.0694267515923567</v>
      </c>
      <c r="I211" s="6">
        <v>0.531559633027523</v>
      </c>
      <c r="J211" s="6">
        <v>36.9044585987261</v>
      </c>
      <c r="K211" s="2">
        <v>3</v>
      </c>
      <c r="L211" s="7">
        <v>0</v>
      </c>
      <c r="M211" s="2">
        <v>1</v>
      </c>
      <c r="N211" s="2">
        <v>1</v>
      </c>
      <c r="O211" s="2">
        <v>0</v>
      </c>
      <c r="P211" s="2">
        <v>5</v>
      </c>
      <c r="Q211" s="6">
        <v>23.176</v>
      </c>
      <c r="R211" s="2">
        <v>0</v>
      </c>
      <c r="S211" s="8" t="e">
        <v>#DIV/0!</v>
      </c>
      <c r="T211" s="2">
        <v>0</v>
      </c>
      <c r="U211" s="8" t="e">
        <v>#DIV/0!</v>
      </c>
      <c r="V211" s="10">
        <v>0</v>
      </c>
    </row>
    <row r="212" customHeight="1" spans="1:22">
      <c r="A212" s="2"/>
      <c r="B212" s="2"/>
      <c r="C212" s="4" t="s">
        <v>174</v>
      </c>
      <c r="D212" s="4" t="s">
        <v>175</v>
      </c>
      <c r="E212" s="2">
        <v>98.04</v>
      </c>
      <c r="F212" s="2">
        <v>2808</v>
      </c>
      <c r="G212" s="2">
        <v>181</v>
      </c>
      <c r="H212" s="5">
        <v>0.0644586894586895</v>
      </c>
      <c r="I212" s="6">
        <v>0.541657458563536</v>
      </c>
      <c r="J212" s="6">
        <v>34.9145299145299</v>
      </c>
      <c r="K212" s="2">
        <v>0</v>
      </c>
      <c r="L212" s="7">
        <v>0</v>
      </c>
      <c r="M212" s="2">
        <v>0</v>
      </c>
      <c r="N212" s="2">
        <v>0</v>
      </c>
      <c r="O212" s="2">
        <v>0</v>
      </c>
      <c r="P212" s="2">
        <v>0</v>
      </c>
      <c r="Q212" s="6" t="e">
        <v>#DIV/0!</v>
      </c>
      <c r="R212" s="2">
        <v>2</v>
      </c>
      <c r="S212" s="8">
        <v>49.02</v>
      </c>
      <c r="T212" s="2">
        <v>0</v>
      </c>
      <c r="U212" s="8" t="e">
        <v>#DIV/0!</v>
      </c>
      <c r="V212" s="10">
        <v>0.0110497237569061</v>
      </c>
    </row>
    <row r="213" customHeight="1" spans="1:22">
      <c r="A213" s="2"/>
      <c r="B213" s="2"/>
      <c r="C213" s="4" t="s">
        <v>176</v>
      </c>
      <c r="D213" s="4" t="s">
        <v>177</v>
      </c>
      <c r="E213" s="2">
        <v>69.16</v>
      </c>
      <c r="F213" s="2">
        <v>3596</v>
      </c>
      <c r="G213" s="2">
        <v>216</v>
      </c>
      <c r="H213" s="5">
        <v>0.0600667408231368</v>
      </c>
      <c r="I213" s="6">
        <v>0.320185185185185</v>
      </c>
      <c r="J213" s="6">
        <v>19.2324805339266</v>
      </c>
      <c r="K213" s="2">
        <v>4</v>
      </c>
      <c r="L213" s="7">
        <v>0</v>
      </c>
      <c r="M213" s="2">
        <v>3</v>
      </c>
      <c r="N213" s="2">
        <v>1</v>
      </c>
      <c r="O213" s="2">
        <v>0</v>
      </c>
      <c r="P213" s="2">
        <v>8</v>
      </c>
      <c r="Q213" s="6">
        <v>8.645</v>
      </c>
      <c r="R213" s="2">
        <v>1</v>
      </c>
      <c r="S213" s="8">
        <v>69.16</v>
      </c>
      <c r="T213" s="2">
        <v>0</v>
      </c>
      <c r="U213" s="8" t="e">
        <v>#DIV/0!</v>
      </c>
      <c r="V213" s="10">
        <v>0.00462962962962963</v>
      </c>
    </row>
    <row r="214" customHeight="1" spans="1:22">
      <c r="A214" s="2"/>
      <c r="B214" s="4" t="s">
        <v>80</v>
      </c>
      <c r="C214" s="2"/>
      <c r="D214" s="2"/>
      <c r="E214" s="2">
        <v>814.59</v>
      </c>
      <c r="F214" s="2">
        <v>27795</v>
      </c>
      <c r="G214" s="2">
        <v>1769</v>
      </c>
      <c r="H214" s="5">
        <v>0.0636445403849613</v>
      </c>
      <c r="I214" s="6">
        <v>0.46048049745619</v>
      </c>
      <c r="J214" s="6">
        <v>29.3070696168376</v>
      </c>
      <c r="K214" s="2">
        <v>10</v>
      </c>
      <c r="L214" s="7">
        <v>6</v>
      </c>
      <c r="M214" s="2">
        <v>6</v>
      </c>
      <c r="N214" s="2">
        <v>8</v>
      </c>
      <c r="O214" s="2">
        <v>0</v>
      </c>
      <c r="P214" s="2">
        <v>30</v>
      </c>
      <c r="Q214" s="6">
        <v>27.153</v>
      </c>
      <c r="R214" s="2">
        <v>22</v>
      </c>
      <c r="S214" s="8">
        <v>37.0268181818182</v>
      </c>
      <c r="T214" s="2">
        <v>10</v>
      </c>
      <c r="U214" s="8">
        <v>81.459</v>
      </c>
      <c r="V214" s="10">
        <v>0.0124364047484455</v>
      </c>
    </row>
    <row r="215" customHeight="1" spans="1:22">
      <c r="A215" s="4" t="s">
        <v>108</v>
      </c>
      <c r="B215" s="2"/>
      <c r="C215" s="2"/>
      <c r="D215" s="2"/>
      <c r="E215" s="2">
        <v>814.59</v>
      </c>
      <c r="F215" s="2">
        <v>27795</v>
      </c>
      <c r="G215" s="2">
        <v>1769</v>
      </c>
      <c r="H215" s="5">
        <v>0.0636445403849613</v>
      </c>
      <c r="I215" s="6">
        <v>0.46048049745619</v>
      </c>
      <c r="J215" s="6">
        <v>29.3070696168376</v>
      </c>
      <c r="K215" s="2">
        <v>10</v>
      </c>
      <c r="L215" s="7">
        <v>6</v>
      </c>
      <c r="M215" s="2">
        <v>6</v>
      </c>
      <c r="N215" s="2">
        <v>8</v>
      </c>
      <c r="O215" s="2">
        <v>0</v>
      </c>
      <c r="P215" s="2">
        <v>30</v>
      </c>
      <c r="Q215" s="6">
        <v>27.153</v>
      </c>
      <c r="R215" s="2">
        <v>22</v>
      </c>
      <c r="S215" s="8">
        <v>37.0268181818182</v>
      </c>
      <c r="T215" s="2">
        <v>10</v>
      </c>
      <c r="U215" s="8">
        <v>81.459</v>
      </c>
      <c r="V215" s="10">
        <v>0.0124364047484455</v>
      </c>
    </row>
    <row r="216" customHeight="1" spans="1:22">
      <c r="A216" s="4" t="s">
        <v>51</v>
      </c>
      <c r="B216" s="4" t="s">
        <v>74</v>
      </c>
      <c r="C216" s="4" t="s">
        <v>154</v>
      </c>
      <c r="D216" s="4" t="s">
        <v>155</v>
      </c>
      <c r="E216" s="2">
        <v>201.71</v>
      </c>
      <c r="F216" s="2">
        <v>3347</v>
      </c>
      <c r="G216" s="2">
        <v>176</v>
      </c>
      <c r="H216" s="5">
        <v>0.0525844039438303</v>
      </c>
      <c r="I216" s="6">
        <v>1.14607954545455</v>
      </c>
      <c r="J216" s="6">
        <v>60.2659097699432</v>
      </c>
      <c r="K216" s="2">
        <v>3</v>
      </c>
      <c r="L216" s="7">
        <v>0</v>
      </c>
      <c r="M216" s="2">
        <v>0</v>
      </c>
      <c r="N216" s="2">
        <v>1</v>
      </c>
      <c r="O216" s="2">
        <v>1</v>
      </c>
      <c r="P216" s="2">
        <v>5</v>
      </c>
      <c r="Q216" s="6">
        <v>40.342</v>
      </c>
      <c r="R216" s="2">
        <v>3</v>
      </c>
      <c r="S216" s="8">
        <v>67.2366666666667</v>
      </c>
      <c r="T216" s="2">
        <v>0</v>
      </c>
      <c r="U216" s="8" t="e">
        <v>#DIV/0!</v>
      </c>
      <c r="V216" s="10">
        <v>0.0170454545454545</v>
      </c>
    </row>
    <row r="217" customHeight="1" spans="1:22">
      <c r="A217" s="2"/>
      <c r="B217" s="2"/>
      <c r="C217" s="4" t="s">
        <v>156</v>
      </c>
      <c r="D217" s="4" t="s">
        <v>157</v>
      </c>
      <c r="E217" s="2">
        <v>46.41</v>
      </c>
      <c r="F217" s="2">
        <v>1794</v>
      </c>
      <c r="G217" s="2">
        <v>187</v>
      </c>
      <c r="H217" s="5">
        <v>0.104236343366778</v>
      </c>
      <c r="I217" s="6">
        <v>0.248181818181818</v>
      </c>
      <c r="J217" s="6">
        <v>25.8695652173913</v>
      </c>
      <c r="K217" s="2">
        <v>0</v>
      </c>
      <c r="L217" s="7">
        <v>0</v>
      </c>
      <c r="M217" s="2">
        <v>2</v>
      </c>
      <c r="N217" s="2">
        <v>0</v>
      </c>
      <c r="O217" s="2">
        <v>0</v>
      </c>
      <c r="P217" s="2">
        <v>2</v>
      </c>
      <c r="Q217" s="6">
        <v>23.205</v>
      </c>
      <c r="R217" s="2">
        <v>1</v>
      </c>
      <c r="S217" s="8">
        <v>46.41</v>
      </c>
      <c r="T217" s="2">
        <v>0</v>
      </c>
      <c r="U217" s="8" t="e">
        <v>#DIV/0!</v>
      </c>
      <c r="V217" s="10">
        <v>0.0053475935828877</v>
      </c>
    </row>
    <row r="218" customHeight="1" spans="1:22">
      <c r="A218" s="2"/>
      <c r="B218" s="2"/>
      <c r="C218" s="4" t="s">
        <v>158</v>
      </c>
      <c r="D218" s="4" t="s">
        <v>159</v>
      </c>
      <c r="E218" s="2">
        <v>155.83</v>
      </c>
      <c r="F218" s="2">
        <v>6533</v>
      </c>
      <c r="G218" s="2">
        <v>431</v>
      </c>
      <c r="H218" s="5">
        <v>0.0659727537119241</v>
      </c>
      <c r="I218" s="6">
        <v>0.361554524361949</v>
      </c>
      <c r="J218" s="6">
        <v>23.8527475891627</v>
      </c>
      <c r="K218" s="2">
        <v>2</v>
      </c>
      <c r="L218" s="7">
        <v>0</v>
      </c>
      <c r="M218" s="2">
        <v>0</v>
      </c>
      <c r="N218" s="2">
        <v>2</v>
      </c>
      <c r="O218" s="2">
        <v>2</v>
      </c>
      <c r="P218" s="2">
        <v>6</v>
      </c>
      <c r="Q218" s="6">
        <v>25.9716666666667</v>
      </c>
      <c r="R218" s="2">
        <v>12</v>
      </c>
      <c r="S218" s="8">
        <v>12.9858333333333</v>
      </c>
      <c r="T218" s="2">
        <v>2</v>
      </c>
      <c r="U218" s="8">
        <v>77.915</v>
      </c>
      <c r="V218" s="10">
        <v>0.0278422273781903</v>
      </c>
    </row>
    <row r="219" customHeight="1" spans="1:22">
      <c r="A219" s="2"/>
      <c r="B219" s="2"/>
      <c r="C219" s="4" t="s">
        <v>160</v>
      </c>
      <c r="D219" s="4" t="s">
        <v>161</v>
      </c>
      <c r="E219" s="2">
        <v>30.62</v>
      </c>
      <c r="F219" s="2">
        <v>794</v>
      </c>
      <c r="G219" s="2">
        <v>70</v>
      </c>
      <c r="H219" s="5">
        <v>0.0881612090680101</v>
      </c>
      <c r="I219" s="6">
        <v>0.437428571428571</v>
      </c>
      <c r="J219" s="6">
        <v>38.5642317380353</v>
      </c>
      <c r="K219" s="2">
        <v>0</v>
      </c>
      <c r="L219" s="7">
        <v>0</v>
      </c>
      <c r="M219" s="2">
        <v>0</v>
      </c>
      <c r="N219" s="2">
        <v>0</v>
      </c>
      <c r="O219" s="2">
        <v>0</v>
      </c>
      <c r="P219" s="2">
        <v>0</v>
      </c>
      <c r="Q219" s="6" t="e">
        <v>#DIV/0!</v>
      </c>
      <c r="R219" s="2">
        <v>1</v>
      </c>
      <c r="S219" s="8">
        <v>30.62</v>
      </c>
      <c r="T219" s="2">
        <v>0</v>
      </c>
      <c r="U219" s="8" t="e">
        <v>#DIV/0!</v>
      </c>
      <c r="V219" s="10">
        <v>0.0142857142857143</v>
      </c>
    </row>
    <row r="220" customHeight="1" spans="1:22">
      <c r="A220" s="2"/>
      <c r="B220" s="2"/>
      <c r="C220" s="4" t="s">
        <v>162</v>
      </c>
      <c r="D220" s="4" t="s">
        <v>163</v>
      </c>
      <c r="E220" s="2">
        <v>2.79</v>
      </c>
      <c r="F220" s="2">
        <v>149</v>
      </c>
      <c r="G220" s="2">
        <v>13</v>
      </c>
      <c r="H220" s="5">
        <v>0.087248322147651</v>
      </c>
      <c r="I220" s="6">
        <v>0.214615384615385</v>
      </c>
      <c r="J220" s="6">
        <v>18.7248322147651</v>
      </c>
      <c r="K220" s="2">
        <v>0</v>
      </c>
      <c r="L220" s="7">
        <v>0</v>
      </c>
      <c r="M220" s="2">
        <v>0</v>
      </c>
      <c r="N220" s="2">
        <v>0</v>
      </c>
      <c r="O220" s="2">
        <v>0</v>
      </c>
      <c r="P220" s="2">
        <v>0</v>
      </c>
      <c r="Q220" s="6" t="e">
        <v>#DIV/0!</v>
      </c>
      <c r="R220" s="2">
        <v>0</v>
      </c>
      <c r="S220" s="8" t="e">
        <v>#DIV/0!</v>
      </c>
      <c r="T220" s="2">
        <v>0</v>
      </c>
      <c r="U220" s="8" t="e">
        <v>#DIV/0!</v>
      </c>
      <c r="V220" s="10">
        <v>0</v>
      </c>
    </row>
    <row r="221" customHeight="1" spans="1:22">
      <c r="A221" s="2"/>
      <c r="B221" s="2"/>
      <c r="C221" s="4" t="s">
        <v>164</v>
      </c>
      <c r="D221" s="4" t="s">
        <v>165</v>
      </c>
      <c r="E221" s="2">
        <v>14.27</v>
      </c>
      <c r="F221" s="2">
        <v>594</v>
      </c>
      <c r="G221" s="2">
        <v>60</v>
      </c>
      <c r="H221" s="5">
        <v>0.101010101010101</v>
      </c>
      <c r="I221" s="6">
        <v>0.237833333333333</v>
      </c>
      <c r="J221" s="6">
        <v>24.023569023569</v>
      </c>
      <c r="K221" s="2">
        <v>0</v>
      </c>
      <c r="L221" s="7">
        <v>0</v>
      </c>
      <c r="M221" s="2">
        <v>0</v>
      </c>
      <c r="N221" s="2">
        <v>0</v>
      </c>
      <c r="O221" s="2">
        <v>0</v>
      </c>
      <c r="P221" s="2">
        <v>0</v>
      </c>
      <c r="Q221" s="6" t="e">
        <v>#DIV/0!</v>
      </c>
      <c r="R221" s="2">
        <v>0</v>
      </c>
      <c r="S221" s="8" t="e">
        <v>#DIV/0!</v>
      </c>
      <c r="T221" s="2">
        <v>0</v>
      </c>
      <c r="U221" s="8" t="e">
        <v>#DIV/0!</v>
      </c>
      <c r="V221" s="10">
        <v>0</v>
      </c>
    </row>
    <row r="222" customHeight="1" spans="1:22">
      <c r="A222" s="2"/>
      <c r="B222" s="2"/>
      <c r="C222" s="4" t="s">
        <v>166</v>
      </c>
      <c r="D222" s="4" t="s">
        <v>167</v>
      </c>
      <c r="E222" s="2">
        <v>2.39</v>
      </c>
      <c r="F222" s="2">
        <v>294</v>
      </c>
      <c r="G222" s="2">
        <v>21</v>
      </c>
      <c r="H222" s="5">
        <v>0.0714285714285714</v>
      </c>
      <c r="I222" s="6">
        <v>0.113809523809524</v>
      </c>
      <c r="J222" s="6">
        <v>8.12925170068027</v>
      </c>
      <c r="K222" s="2">
        <v>0</v>
      </c>
      <c r="L222" s="7">
        <v>0</v>
      </c>
      <c r="M222" s="2">
        <v>0</v>
      </c>
      <c r="N222" s="2">
        <v>0</v>
      </c>
      <c r="O222" s="2">
        <v>0</v>
      </c>
      <c r="P222" s="2">
        <v>0</v>
      </c>
      <c r="Q222" s="6" t="e">
        <v>#DIV/0!</v>
      </c>
      <c r="R222" s="2">
        <v>0</v>
      </c>
      <c r="S222" s="8" t="e">
        <v>#DIV/0!</v>
      </c>
      <c r="T222" s="2">
        <v>0</v>
      </c>
      <c r="U222" s="8" t="e">
        <v>#DIV/0!</v>
      </c>
      <c r="V222" s="10">
        <v>0</v>
      </c>
    </row>
    <row r="223" customHeight="1" spans="1:22">
      <c r="A223" s="2"/>
      <c r="B223" s="2"/>
      <c r="C223" s="4" t="s">
        <v>168</v>
      </c>
      <c r="D223" s="4" t="s">
        <v>169</v>
      </c>
      <c r="E223" s="2">
        <v>3.24</v>
      </c>
      <c r="F223" s="2">
        <v>104</v>
      </c>
      <c r="G223" s="2">
        <v>10</v>
      </c>
      <c r="H223" s="5">
        <v>0.0961538461538462</v>
      </c>
      <c r="I223" s="6">
        <v>0.324</v>
      </c>
      <c r="J223" s="6">
        <v>31.1538461538462</v>
      </c>
      <c r="K223" s="2">
        <v>0</v>
      </c>
      <c r="L223" s="7">
        <v>0</v>
      </c>
      <c r="M223" s="2">
        <v>0</v>
      </c>
      <c r="N223" s="2">
        <v>0</v>
      </c>
      <c r="O223" s="2">
        <v>0</v>
      </c>
      <c r="P223" s="2">
        <v>0</v>
      </c>
      <c r="Q223" s="6" t="e">
        <v>#DIV/0!</v>
      </c>
      <c r="R223" s="2">
        <v>0</v>
      </c>
      <c r="S223" s="8" t="e">
        <v>#DIV/0!</v>
      </c>
      <c r="T223" s="2">
        <v>0</v>
      </c>
      <c r="U223" s="8" t="e">
        <v>#DIV/0!</v>
      </c>
      <c r="V223" s="10">
        <v>0</v>
      </c>
    </row>
    <row r="224" customHeight="1" spans="1:22">
      <c r="A224" s="2"/>
      <c r="B224" s="2"/>
      <c r="C224" s="4" t="s">
        <v>170</v>
      </c>
      <c r="D224" s="4" t="s">
        <v>171</v>
      </c>
      <c r="E224" s="2">
        <v>63.13</v>
      </c>
      <c r="F224" s="2">
        <v>2327</v>
      </c>
      <c r="G224" s="2">
        <v>162</v>
      </c>
      <c r="H224" s="5">
        <v>0.0696175333046842</v>
      </c>
      <c r="I224" s="6">
        <v>0.389691358024691</v>
      </c>
      <c r="J224" s="6">
        <v>27.1293510958315</v>
      </c>
      <c r="K224" s="2">
        <v>3</v>
      </c>
      <c r="L224" s="7">
        <v>0</v>
      </c>
      <c r="M224" s="2">
        <v>1</v>
      </c>
      <c r="N224" s="2">
        <v>1</v>
      </c>
      <c r="O224" s="2">
        <v>0</v>
      </c>
      <c r="P224" s="2">
        <v>5</v>
      </c>
      <c r="Q224" s="6">
        <v>12.626</v>
      </c>
      <c r="R224" s="2">
        <v>2</v>
      </c>
      <c r="S224" s="8">
        <v>31.565</v>
      </c>
      <c r="T224" s="2">
        <v>1</v>
      </c>
      <c r="U224" s="8">
        <v>63.13</v>
      </c>
      <c r="V224" s="10">
        <v>0.0123456790123457</v>
      </c>
    </row>
    <row r="225" customHeight="1" spans="1:22">
      <c r="A225" s="2"/>
      <c r="B225" s="2"/>
      <c r="C225" s="4" t="s">
        <v>172</v>
      </c>
      <c r="D225" s="4" t="s">
        <v>173</v>
      </c>
      <c r="E225" s="2">
        <v>136.44</v>
      </c>
      <c r="F225" s="2">
        <v>3913</v>
      </c>
      <c r="G225" s="2">
        <v>264</v>
      </c>
      <c r="H225" s="5">
        <v>0.0674674163046256</v>
      </c>
      <c r="I225" s="6">
        <v>0.516818181818182</v>
      </c>
      <c r="J225" s="6">
        <v>34.868387426527</v>
      </c>
      <c r="K225" s="2">
        <v>4</v>
      </c>
      <c r="L225" s="7">
        <v>0</v>
      </c>
      <c r="M225" s="2">
        <v>0</v>
      </c>
      <c r="N225" s="2">
        <v>2</v>
      </c>
      <c r="O225" s="2">
        <v>0</v>
      </c>
      <c r="P225" s="2">
        <v>6</v>
      </c>
      <c r="Q225" s="6">
        <v>22.74</v>
      </c>
      <c r="R225" s="2">
        <v>2</v>
      </c>
      <c r="S225" s="8">
        <v>68.22</v>
      </c>
      <c r="T225" s="2">
        <v>1</v>
      </c>
      <c r="U225" s="8">
        <v>136.44</v>
      </c>
      <c r="V225" s="10">
        <v>0.00757575757575758</v>
      </c>
    </row>
    <row r="226" customHeight="1" spans="1:22">
      <c r="A226" s="2"/>
      <c r="B226" s="2"/>
      <c r="C226" s="4" t="s">
        <v>174</v>
      </c>
      <c r="D226" s="4" t="s">
        <v>175</v>
      </c>
      <c r="E226" s="2">
        <v>115.73</v>
      </c>
      <c r="F226" s="2">
        <v>3403</v>
      </c>
      <c r="G226" s="2">
        <v>233</v>
      </c>
      <c r="H226" s="5">
        <v>0.0684689979429915</v>
      </c>
      <c r="I226" s="6">
        <v>0.496695278969957</v>
      </c>
      <c r="J226" s="6">
        <v>34.0082280340876</v>
      </c>
      <c r="K226" s="2">
        <v>2</v>
      </c>
      <c r="L226" s="7">
        <v>0</v>
      </c>
      <c r="M226" s="2">
        <v>0</v>
      </c>
      <c r="N226" s="2">
        <v>1</v>
      </c>
      <c r="O226" s="2">
        <v>0</v>
      </c>
      <c r="P226" s="2">
        <v>3</v>
      </c>
      <c r="Q226" s="6">
        <v>38.5766666666667</v>
      </c>
      <c r="R226" s="2">
        <v>4</v>
      </c>
      <c r="S226" s="8">
        <v>28.9325</v>
      </c>
      <c r="T226" s="2">
        <v>0</v>
      </c>
      <c r="U226" s="8" t="e">
        <v>#DIV/0!</v>
      </c>
      <c r="V226" s="10">
        <v>0.0171673819742489</v>
      </c>
    </row>
    <row r="227" customHeight="1" spans="1:22">
      <c r="A227" s="2"/>
      <c r="B227" s="2"/>
      <c r="C227" s="4" t="s">
        <v>176</v>
      </c>
      <c r="D227" s="4" t="s">
        <v>177</v>
      </c>
      <c r="E227" s="2">
        <v>62.92</v>
      </c>
      <c r="F227" s="2">
        <v>2722</v>
      </c>
      <c r="G227" s="2">
        <v>212</v>
      </c>
      <c r="H227" s="5">
        <v>0.0778839088905217</v>
      </c>
      <c r="I227" s="6">
        <v>0.296792452830189</v>
      </c>
      <c r="J227" s="6">
        <v>23.1153563556209</v>
      </c>
      <c r="K227" s="2">
        <v>1</v>
      </c>
      <c r="L227" s="7">
        <v>0</v>
      </c>
      <c r="M227" s="2">
        <v>0</v>
      </c>
      <c r="N227" s="2">
        <v>0</v>
      </c>
      <c r="O227" s="2">
        <v>1</v>
      </c>
      <c r="P227" s="2">
        <v>2</v>
      </c>
      <c r="Q227" s="6">
        <v>31.46</v>
      </c>
      <c r="R227" s="2">
        <v>2</v>
      </c>
      <c r="S227" s="8">
        <v>31.46</v>
      </c>
      <c r="T227" s="2">
        <v>0</v>
      </c>
      <c r="U227" s="8" t="e">
        <v>#DIV/0!</v>
      </c>
      <c r="V227" s="10">
        <v>0.00943396226415094</v>
      </c>
    </row>
    <row r="228" customHeight="1" spans="1:22">
      <c r="A228" s="2"/>
      <c r="B228" s="4" t="s">
        <v>80</v>
      </c>
      <c r="C228" s="2"/>
      <c r="D228" s="2"/>
      <c r="E228" s="2">
        <v>835.48</v>
      </c>
      <c r="F228" s="2">
        <v>25974</v>
      </c>
      <c r="G228" s="2">
        <v>1839</v>
      </c>
      <c r="H228" s="5">
        <v>0.0708015708015708</v>
      </c>
      <c r="I228" s="6">
        <v>0.454312126155519</v>
      </c>
      <c r="J228" s="6">
        <v>32.1660121660122</v>
      </c>
      <c r="K228" s="2">
        <v>15</v>
      </c>
      <c r="L228" s="7">
        <v>0</v>
      </c>
      <c r="M228" s="2">
        <v>3</v>
      </c>
      <c r="N228" s="2">
        <v>7</v>
      </c>
      <c r="O228" s="2">
        <v>4</v>
      </c>
      <c r="P228" s="2">
        <v>29</v>
      </c>
      <c r="Q228" s="6">
        <v>28.8096551724138</v>
      </c>
      <c r="R228" s="2">
        <v>27</v>
      </c>
      <c r="S228" s="8">
        <v>30.9437037037037</v>
      </c>
      <c r="T228" s="2">
        <v>4</v>
      </c>
      <c r="U228" s="8">
        <v>208.87</v>
      </c>
      <c r="V228" s="10">
        <v>0.0146818923327896</v>
      </c>
    </row>
    <row r="229" customHeight="1" spans="1:22">
      <c r="A229" s="4" t="s">
        <v>109</v>
      </c>
      <c r="B229" s="2"/>
      <c r="C229" s="2"/>
      <c r="D229" s="2"/>
      <c r="E229" s="2">
        <v>835.48</v>
      </c>
      <c r="F229" s="2">
        <v>25974</v>
      </c>
      <c r="G229" s="2">
        <v>1839</v>
      </c>
      <c r="H229" s="5">
        <v>0.0708015708015708</v>
      </c>
      <c r="I229" s="6">
        <v>0.454312126155519</v>
      </c>
      <c r="J229" s="6">
        <v>32.1660121660122</v>
      </c>
      <c r="K229" s="2">
        <v>15</v>
      </c>
      <c r="L229" s="7">
        <v>0</v>
      </c>
      <c r="M229" s="2">
        <v>3</v>
      </c>
      <c r="N229" s="2">
        <v>7</v>
      </c>
      <c r="O229" s="2">
        <v>4</v>
      </c>
      <c r="P229" s="2">
        <v>29</v>
      </c>
      <c r="Q229" s="6">
        <v>28.8096551724138</v>
      </c>
      <c r="R229" s="2">
        <v>27</v>
      </c>
      <c r="S229" s="8">
        <v>30.9437037037037</v>
      </c>
      <c r="T229" s="2">
        <v>4</v>
      </c>
      <c r="U229" s="8">
        <v>208.87</v>
      </c>
      <c r="V229" s="10">
        <v>0.0146818923327896</v>
      </c>
    </row>
    <row r="230" customHeight="1" spans="1:22">
      <c r="A230" s="4" t="s">
        <v>50</v>
      </c>
      <c r="B230" s="4" t="s">
        <v>74</v>
      </c>
      <c r="C230" s="4" t="s">
        <v>154</v>
      </c>
      <c r="D230" s="4" t="s">
        <v>155</v>
      </c>
      <c r="E230" s="2">
        <v>92.18</v>
      </c>
      <c r="F230" s="2">
        <v>2382</v>
      </c>
      <c r="G230" s="2">
        <v>90</v>
      </c>
      <c r="H230" s="5">
        <v>0.0377833753148615</v>
      </c>
      <c r="I230" s="6">
        <v>1.02422222222222</v>
      </c>
      <c r="J230" s="6">
        <v>38.6985726280437</v>
      </c>
      <c r="K230" s="2">
        <v>0</v>
      </c>
      <c r="L230" s="7">
        <v>0</v>
      </c>
      <c r="M230" s="2">
        <v>0</v>
      </c>
      <c r="N230" s="2">
        <v>0</v>
      </c>
      <c r="O230" s="2">
        <v>0</v>
      </c>
      <c r="P230" s="2">
        <v>0</v>
      </c>
      <c r="Q230" s="6" t="e">
        <v>#DIV/0!</v>
      </c>
      <c r="R230" s="2">
        <v>3</v>
      </c>
      <c r="S230" s="8">
        <v>30.7266666666667</v>
      </c>
      <c r="T230" s="2">
        <v>2</v>
      </c>
      <c r="U230" s="8">
        <v>46.09</v>
      </c>
      <c r="V230" s="10">
        <v>0.0333333333333333</v>
      </c>
    </row>
    <row r="231" customHeight="1" spans="1:22">
      <c r="A231" s="2"/>
      <c r="B231" s="2"/>
      <c r="C231" s="4" t="s">
        <v>156</v>
      </c>
      <c r="D231" s="4" t="s">
        <v>157</v>
      </c>
      <c r="E231" s="2">
        <v>51.04</v>
      </c>
      <c r="F231" s="2">
        <v>2387</v>
      </c>
      <c r="G231" s="2">
        <v>185</v>
      </c>
      <c r="H231" s="5">
        <v>0.0775031420192711</v>
      </c>
      <c r="I231" s="6">
        <v>0.275891891891892</v>
      </c>
      <c r="J231" s="6">
        <v>21.3824884792627</v>
      </c>
      <c r="K231" s="2">
        <v>1</v>
      </c>
      <c r="L231" s="7">
        <v>1</v>
      </c>
      <c r="M231" s="2">
        <v>0</v>
      </c>
      <c r="N231" s="2">
        <v>2</v>
      </c>
      <c r="O231" s="2">
        <v>0</v>
      </c>
      <c r="P231" s="2">
        <v>4</v>
      </c>
      <c r="Q231" s="6">
        <v>12.76</v>
      </c>
      <c r="R231" s="2">
        <v>3</v>
      </c>
      <c r="S231" s="8">
        <v>17.0133333333333</v>
      </c>
      <c r="T231" s="2">
        <v>3</v>
      </c>
      <c r="U231" s="8">
        <v>17.0133333333333</v>
      </c>
      <c r="V231" s="10">
        <v>0.0162162162162162</v>
      </c>
    </row>
    <row r="232" customHeight="1" spans="1:22">
      <c r="A232" s="2"/>
      <c r="B232" s="2"/>
      <c r="C232" s="4" t="s">
        <v>158</v>
      </c>
      <c r="D232" s="4" t="s">
        <v>159</v>
      </c>
      <c r="E232" s="2">
        <v>78.15</v>
      </c>
      <c r="F232" s="2">
        <v>4226</v>
      </c>
      <c r="G232" s="2">
        <v>297</v>
      </c>
      <c r="H232" s="5">
        <v>0.0702792238523426</v>
      </c>
      <c r="I232" s="6">
        <v>0.263131313131313</v>
      </c>
      <c r="J232" s="6">
        <v>18.4926644581164</v>
      </c>
      <c r="K232" s="2">
        <v>0</v>
      </c>
      <c r="L232" s="7">
        <v>1</v>
      </c>
      <c r="M232" s="2">
        <v>0</v>
      </c>
      <c r="N232" s="2">
        <v>1</v>
      </c>
      <c r="O232" s="2">
        <v>0</v>
      </c>
      <c r="P232" s="2">
        <v>2</v>
      </c>
      <c r="Q232" s="6">
        <v>39.075</v>
      </c>
      <c r="R232" s="2">
        <v>8</v>
      </c>
      <c r="S232" s="8">
        <v>9.76875</v>
      </c>
      <c r="T232" s="2">
        <v>3</v>
      </c>
      <c r="U232" s="8">
        <v>26.05</v>
      </c>
      <c r="V232" s="10">
        <v>0.0269360269360269</v>
      </c>
    </row>
    <row r="233" customHeight="1" spans="1:22">
      <c r="A233" s="2"/>
      <c r="B233" s="2"/>
      <c r="C233" s="4" t="s">
        <v>160</v>
      </c>
      <c r="D233" s="4" t="s">
        <v>161</v>
      </c>
      <c r="E233" s="2">
        <v>49.01</v>
      </c>
      <c r="F233" s="2">
        <v>1566</v>
      </c>
      <c r="G233" s="2">
        <v>103</v>
      </c>
      <c r="H233" s="5">
        <v>0.0657726692209451</v>
      </c>
      <c r="I233" s="6">
        <v>0.475825242718447</v>
      </c>
      <c r="J233" s="6">
        <v>31.2962962962963</v>
      </c>
      <c r="K233" s="2">
        <v>0</v>
      </c>
      <c r="L233" s="7">
        <v>0</v>
      </c>
      <c r="M233" s="2">
        <v>0</v>
      </c>
      <c r="N233" s="2">
        <v>1</v>
      </c>
      <c r="O233" s="2">
        <v>0</v>
      </c>
      <c r="P233" s="2">
        <v>1</v>
      </c>
      <c r="Q233" s="6">
        <v>49.01</v>
      </c>
      <c r="R233" s="2">
        <v>0</v>
      </c>
      <c r="S233" s="8" t="e">
        <v>#DIV/0!</v>
      </c>
      <c r="T233" s="2">
        <v>0</v>
      </c>
      <c r="U233" s="8" t="e">
        <v>#DIV/0!</v>
      </c>
      <c r="V233" s="10">
        <v>0</v>
      </c>
    </row>
    <row r="234" customHeight="1" spans="1:22">
      <c r="A234" s="2"/>
      <c r="B234" s="2"/>
      <c r="C234" s="4" t="s">
        <v>162</v>
      </c>
      <c r="D234" s="4" t="s">
        <v>163</v>
      </c>
      <c r="E234" s="2">
        <v>22.31</v>
      </c>
      <c r="F234" s="2">
        <v>748</v>
      </c>
      <c r="G234" s="2">
        <v>59</v>
      </c>
      <c r="H234" s="5">
        <v>0.0788770053475936</v>
      </c>
      <c r="I234" s="6">
        <v>0.378135593220339</v>
      </c>
      <c r="J234" s="6">
        <v>29.8262032085562</v>
      </c>
      <c r="K234" s="2">
        <v>0</v>
      </c>
      <c r="L234" s="7">
        <v>0</v>
      </c>
      <c r="M234" s="2">
        <v>0</v>
      </c>
      <c r="N234" s="2">
        <v>0</v>
      </c>
      <c r="O234" s="2">
        <v>0</v>
      </c>
      <c r="P234" s="2">
        <v>0</v>
      </c>
      <c r="Q234" s="6" t="e">
        <v>#DIV/0!</v>
      </c>
      <c r="R234" s="2">
        <v>0</v>
      </c>
      <c r="S234" s="8" t="e">
        <v>#DIV/0!</v>
      </c>
      <c r="T234" s="2">
        <v>0</v>
      </c>
      <c r="U234" s="8" t="e">
        <v>#DIV/0!</v>
      </c>
      <c r="V234" s="10">
        <v>0</v>
      </c>
    </row>
    <row r="235" customHeight="1" spans="1:22">
      <c r="A235" s="2"/>
      <c r="B235" s="2"/>
      <c r="C235" s="4" t="s">
        <v>164</v>
      </c>
      <c r="D235" s="4" t="s">
        <v>165</v>
      </c>
      <c r="E235" s="2">
        <v>28.81</v>
      </c>
      <c r="F235" s="2">
        <v>1100</v>
      </c>
      <c r="G235" s="2">
        <v>99</v>
      </c>
      <c r="H235" s="5">
        <v>0.09</v>
      </c>
      <c r="I235" s="6">
        <v>0.291010101010101</v>
      </c>
      <c r="J235" s="6">
        <v>26.1909090909091</v>
      </c>
      <c r="K235" s="2">
        <v>0</v>
      </c>
      <c r="L235" s="7">
        <v>1</v>
      </c>
      <c r="M235" s="2">
        <v>0</v>
      </c>
      <c r="N235" s="2">
        <v>0</v>
      </c>
      <c r="O235" s="2">
        <v>0</v>
      </c>
      <c r="P235" s="2">
        <v>1</v>
      </c>
      <c r="Q235" s="6">
        <v>28.81</v>
      </c>
      <c r="R235" s="2">
        <v>0</v>
      </c>
      <c r="S235" s="8" t="e">
        <v>#DIV/0!</v>
      </c>
      <c r="T235" s="2">
        <v>0</v>
      </c>
      <c r="U235" s="8" t="e">
        <v>#DIV/0!</v>
      </c>
      <c r="V235" s="10">
        <v>0</v>
      </c>
    </row>
    <row r="236" customHeight="1" spans="1:22">
      <c r="A236" s="2"/>
      <c r="B236" s="2"/>
      <c r="C236" s="4" t="s">
        <v>166</v>
      </c>
      <c r="D236" s="4" t="s">
        <v>167</v>
      </c>
      <c r="E236" s="2">
        <v>19.08</v>
      </c>
      <c r="F236" s="2">
        <v>961</v>
      </c>
      <c r="G236" s="2">
        <v>71</v>
      </c>
      <c r="H236" s="5">
        <v>0.0738813735691988</v>
      </c>
      <c r="I236" s="6">
        <v>0.268732394366197</v>
      </c>
      <c r="J236" s="6">
        <v>19.8543184183143</v>
      </c>
      <c r="K236" s="2">
        <v>1</v>
      </c>
      <c r="L236" s="7">
        <v>0</v>
      </c>
      <c r="M236" s="2">
        <v>0</v>
      </c>
      <c r="N236" s="2">
        <v>0</v>
      </c>
      <c r="O236" s="2">
        <v>0</v>
      </c>
      <c r="P236" s="2">
        <v>1</v>
      </c>
      <c r="Q236" s="6">
        <v>19.08</v>
      </c>
      <c r="R236" s="2">
        <v>1</v>
      </c>
      <c r="S236" s="8">
        <v>19.08</v>
      </c>
      <c r="T236" s="2">
        <v>0</v>
      </c>
      <c r="U236" s="8" t="e">
        <v>#DIV/0!</v>
      </c>
      <c r="V236" s="10">
        <v>0.0140845070422535</v>
      </c>
    </row>
    <row r="237" customHeight="1" spans="1:22">
      <c r="A237" s="2"/>
      <c r="B237" s="2"/>
      <c r="C237" s="4" t="s">
        <v>168</v>
      </c>
      <c r="D237" s="4" t="s">
        <v>169</v>
      </c>
      <c r="E237" s="2">
        <v>19.27</v>
      </c>
      <c r="F237" s="2">
        <v>707</v>
      </c>
      <c r="G237" s="2">
        <v>52</v>
      </c>
      <c r="H237" s="5">
        <v>0.0735502121640736</v>
      </c>
      <c r="I237" s="6">
        <v>0.370576923076923</v>
      </c>
      <c r="J237" s="6">
        <v>27.2560113154173</v>
      </c>
      <c r="K237" s="2">
        <v>1</v>
      </c>
      <c r="L237" s="7">
        <v>0</v>
      </c>
      <c r="M237" s="2">
        <v>0</v>
      </c>
      <c r="N237" s="2">
        <v>0</v>
      </c>
      <c r="O237" s="2">
        <v>0</v>
      </c>
      <c r="P237" s="2">
        <v>1</v>
      </c>
      <c r="Q237" s="6">
        <v>19.27</v>
      </c>
      <c r="R237" s="2">
        <v>3</v>
      </c>
      <c r="S237" s="8">
        <v>6.42333333333333</v>
      </c>
      <c r="T237" s="2">
        <v>1</v>
      </c>
      <c r="U237" s="8">
        <v>19.27</v>
      </c>
      <c r="V237" s="10">
        <v>0.0576923076923077</v>
      </c>
    </row>
    <row r="238" customHeight="1" spans="1:22">
      <c r="A238" s="2"/>
      <c r="B238" s="2"/>
      <c r="C238" s="4" t="s">
        <v>170</v>
      </c>
      <c r="D238" s="4" t="s">
        <v>171</v>
      </c>
      <c r="E238" s="2">
        <v>69.5</v>
      </c>
      <c r="F238" s="2">
        <v>3074</v>
      </c>
      <c r="G238" s="2">
        <v>203</v>
      </c>
      <c r="H238" s="5">
        <v>0.0660377358490566</v>
      </c>
      <c r="I238" s="6">
        <v>0.342364532019704</v>
      </c>
      <c r="J238" s="6">
        <v>22.6089785296031</v>
      </c>
      <c r="K238" s="2">
        <v>1</v>
      </c>
      <c r="L238" s="7">
        <v>0</v>
      </c>
      <c r="M238" s="2">
        <v>1</v>
      </c>
      <c r="N238" s="2">
        <v>0</v>
      </c>
      <c r="O238" s="2">
        <v>0</v>
      </c>
      <c r="P238" s="2">
        <v>2</v>
      </c>
      <c r="Q238" s="6">
        <v>34.75</v>
      </c>
      <c r="R238" s="2">
        <v>4</v>
      </c>
      <c r="S238" s="8">
        <v>17.375</v>
      </c>
      <c r="T238" s="2">
        <v>0</v>
      </c>
      <c r="U238" s="8" t="e">
        <v>#DIV/0!</v>
      </c>
      <c r="V238" s="10">
        <v>0.0197044334975369</v>
      </c>
    </row>
    <row r="239" customHeight="1" spans="1:22">
      <c r="A239" s="2"/>
      <c r="B239" s="2"/>
      <c r="C239" s="4" t="s">
        <v>172</v>
      </c>
      <c r="D239" s="4" t="s">
        <v>173</v>
      </c>
      <c r="E239" s="2">
        <v>68.66</v>
      </c>
      <c r="F239" s="2">
        <v>1865</v>
      </c>
      <c r="G239" s="2">
        <v>136</v>
      </c>
      <c r="H239" s="5">
        <v>0.0729222520107239</v>
      </c>
      <c r="I239" s="6">
        <v>0.504852941176471</v>
      </c>
      <c r="J239" s="6">
        <v>36.8150134048257</v>
      </c>
      <c r="K239" s="2">
        <v>2</v>
      </c>
      <c r="L239" s="7">
        <v>0</v>
      </c>
      <c r="M239" s="2">
        <v>2</v>
      </c>
      <c r="N239" s="2">
        <v>1</v>
      </c>
      <c r="O239" s="2">
        <v>0</v>
      </c>
      <c r="P239" s="2">
        <v>5</v>
      </c>
      <c r="Q239" s="6">
        <v>13.732</v>
      </c>
      <c r="R239" s="2">
        <v>2</v>
      </c>
      <c r="S239" s="8">
        <v>34.33</v>
      </c>
      <c r="T239" s="2">
        <v>1</v>
      </c>
      <c r="U239" s="8">
        <v>68.66</v>
      </c>
      <c r="V239" s="10">
        <v>0.0147058823529412</v>
      </c>
    </row>
    <row r="240" customHeight="1" spans="1:22">
      <c r="A240" s="2"/>
      <c r="B240" s="2"/>
      <c r="C240" s="4" t="s">
        <v>174</v>
      </c>
      <c r="D240" s="4" t="s">
        <v>175</v>
      </c>
      <c r="E240" s="2">
        <v>80.14</v>
      </c>
      <c r="F240" s="2">
        <v>2757</v>
      </c>
      <c r="G240" s="2">
        <v>186</v>
      </c>
      <c r="H240" s="5">
        <v>0.0674646354733406</v>
      </c>
      <c r="I240" s="6">
        <v>0.430860215053763</v>
      </c>
      <c r="J240" s="6">
        <v>29.0678273485673</v>
      </c>
      <c r="K240" s="2">
        <v>1</v>
      </c>
      <c r="L240" s="7">
        <v>1</v>
      </c>
      <c r="M240" s="2">
        <v>1</v>
      </c>
      <c r="N240" s="2">
        <v>1</v>
      </c>
      <c r="O240" s="2">
        <v>0</v>
      </c>
      <c r="P240" s="2">
        <v>4</v>
      </c>
      <c r="Q240" s="6">
        <v>20.035</v>
      </c>
      <c r="R240" s="2">
        <v>2</v>
      </c>
      <c r="S240" s="8">
        <v>40.07</v>
      </c>
      <c r="T240" s="2">
        <v>1</v>
      </c>
      <c r="U240" s="8">
        <v>80.14</v>
      </c>
      <c r="V240" s="10">
        <v>0.010752688172043</v>
      </c>
    </row>
    <row r="241" customHeight="1" spans="1:22">
      <c r="A241" s="2"/>
      <c r="B241" s="2"/>
      <c r="C241" s="4" t="s">
        <v>186</v>
      </c>
      <c r="D241" s="4" t="s">
        <v>187</v>
      </c>
      <c r="E241" s="2">
        <v>14.99</v>
      </c>
      <c r="F241" s="2">
        <v>353</v>
      </c>
      <c r="G241" s="2">
        <v>38</v>
      </c>
      <c r="H241" s="5">
        <v>0.107648725212465</v>
      </c>
      <c r="I241" s="6">
        <v>0.394473684210526</v>
      </c>
      <c r="J241" s="6">
        <v>42.4645892351275</v>
      </c>
      <c r="K241" s="2">
        <v>0</v>
      </c>
      <c r="L241" s="7">
        <v>0</v>
      </c>
      <c r="M241" s="2">
        <v>0</v>
      </c>
      <c r="N241" s="2">
        <v>0</v>
      </c>
      <c r="O241" s="2">
        <v>0</v>
      </c>
      <c r="P241" s="2">
        <v>0</v>
      </c>
      <c r="Q241" s="6" t="e">
        <v>#DIV/0!</v>
      </c>
      <c r="R241" s="2">
        <v>0</v>
      </c>
      <c r="S241" s="8" t="e">
        <v>#DIV/0!</v>
      </c>
      <c r="T241" s="2">
        <v>0</v>
      </c>
      <c r="U241" s="8" t="e">
        <v>#DIV/0!</v>
      </c>
      <c r="V241" s="10">
        <v>0</v>
      </c>
    </row>
    <row r="242" customHeight="1" spans="1:22">
      <c r="A242" s="2"/>
      <c r="B242" s="2"/>
      <c r="C242" s="4" t="s">
        <v>176</v>
      </c>
      <c r="D242" s="4" t="s">
        <v>177</v>
      </c>
      <c r="E242" s="2">
        <v>65.83</v>
      </c>
      <c r="F242" s="2">
        <v>3470</v>
      </c>
      <c r="G242" s="2">
        <v>229</v>
      </c>
      <c r="H242" s="5">
        <v>0.0659942363112392</v>
      </c>
      <c r="I242" s="6">
        <v>0.287467248908297</v>
      </c>
      <c r="J242" s="6">
        <v>18.971181556196</v>
      </c>
      <c r="K242" s="2">
        <v>1</v>
      </c>
      <c r="L242" s="7">
        <v>0</v>
      </c>
      <c r="M242" s="2">
        <v>0</v>
      </c>
      <c r="N242" s="2">
        <v>1</v>
      </c>
      <c r="O242" s="2">
        <v>0</v>
      </c>
      <c r="P242" s="2">
        <v>2</v>
      </c>
      <c r="Q242" s="6">
        <v>32.915</v>
      </c>
      <c r="R242" s="2">
        <v>1</v>
      </c>
      <c r="S242" s="8">
        <v>65.83</v>
      </c>
      <c r="T242" s="2">
        <v>1</v>
      </c>
      <c r="U242" s="8">
        <v>65.83</v>
      </c>
      <c r="V242" s="10">
        <v>0.00436681222707424</v>
      </c>
    </row>
    <row r="243" customHeight="1" spans="1:22">
      <c r="A243" s="2"/>
      <c r="B243" s="2"/>
      <c r="C243" s="4" t="s">
        <v>188</v>
      </c>
      <c r="D243" s="4" t="s">
        <v>189</v>
      </c>
      <c r="E243" s="2">
        <v>0</v>
      </c>
      <c r="F243" s="2">
        <v>0</v>
      </c>
      <c r="G243" s="2">
        <v>0</v>
      </c>
      <c r="H243" s="5" t="e">
        <v>#DIV/0!</v>
      </c>
      <c r="I243" s="6" t="e">
        <v>#DIV/0!</v>
      </c>
      <c r="J243" s="6" t="e">
        <v>#DIV/0!</v>
      </c>
      <c r="K243" s="2">
        <v>0</v>
      </c>
      <c r="L243" s="7">
        <v>0</v>
      </c>
      <c r="M243" s="2">
        <v>0</v>
      </c>
      <c r="N243" s="2">
        <v>0</v>
      </c>
      <c r="O243" s="2">
        <v>0</v>
      </c>
      <c r="P243" s="2">
        <v>0</v>
      </c>
      <c r="Q243" s="6" t="e">
        <v>#DIV/0!</v>
      </c>
      <c r="R243" s="2">
        <v>0</v>
      </c>
      <c r="S243" s="8" t="e">
        <v>#DIV/0!</v>
      </c>
      <c r="T243" s="2">
        <v>0</v>
      </c>
      <c r="U243" s="8" t="e">
        <v>#DIV/0!</v>
      </c>
      <c r="V243" s="10" t="e">
        <v>#DIV/0!</v>
      </c>
    </row>
    <row r="244" customHeight="1" spans="1:22">
      <c r="A244" s="2"/>
      <c r="B244" s="4" t="s">
        <v>80</v>
      </c>
      <c r="C244" s="2"/>
      <c r="D244" s="2"/>
      <c r="E244" s="2">
        <v>658.97</v>
      </c>
      <c r="F244" s="2">
        <v>25596</v>
      </c>
      <c r="G244" s="2">
        <v>1748</v>
      </c>
      <c r="H244" s="5">
        <v>0.0682919206125957</v>
      </c>
      <c r="I244" s="6">
        <v>0.376985125858124</v>
      </c>
      <c r="J244" s="6">
        <v>25.7450382872324</v>
      </c>
      <c r="K244" s="2">
        <v>8</v>
      </c>
      <c r="L244" s="7">
        <v>4</v>
      </c>
      <c r="M244" s="2">
        <v>4</v>
      </c>
      <c r="N244" s="2">
        <v>7</v>
      </c>
      <c r="O244" s="2">
        <v>0</v>
      </c>
      <c r="P244" s="2">
        <v>23</v>
      </c>
      <c r="Q244" s="6">
        <v>28.6508695652174</v>
      </c>
      <c r="R244" s="2">
        <v>27</v>
      </c>
      <c r="S244" s="8">
        <v>24.4062962962963</v>
      </c>
      <c r="T244" s="2">
        <v>12</v>
      </c>
      <c r="U244" s="8">
        <v>54.9141666666667</v>
      </c>
      <c r="V244" s="10">
        <v>0.0154462242562929</v>
      </c>
    </row>
    <row r="245" customHeight="1" spans="1:22">
      <c r="A245" s="4" t="s">
        <v>112</v>
      </c>
      <c r="B245" s="2"/>
      <c r="C245" s="2"/>
      <c r="D245" s="2"/>
      <c r="E245" s="2">
        <v>658.97</v>
      </c>
      <c r="F245" s="2">
        <v>25596</v>
      </c>
      <c r="G245" s="2">
        <v>1748</v>
      </c>
      <c r="H245" s="5">
        <v>0.0682919206125957</v>
      </c>
      <c r="I245" s="6">
        <v>0.376985125858124</v>
      </c>
      <c r="J245" s="6">
        <v>25.7450382872324</v>
      </c>
      <c r="K245" s="2">
        <v>8</v>
      </c>
      <c r="L245" s="7">
        <v>4</v>
      </c>
      <c r="M245" s="2">
        <v>4</v>
      </c>
      <c r="N245" s="2">
        <v>7</v>
      </c>
      <c r="O245" s="2">
        <v>0</v>
      </c>
      <c r="P245" s="2">
        <v>23</v>
      </c>
      <c r="Q245" s="6">
        <v>28.6508695652174</v>
      </c>
      <c r="R245" s="2">
        <v>27</v>
      </c>
      <c r="S245" s="8">
        <v>24.4062962962963</v>
      </c>
      <c r="T245" s="2">
        <v>12</v>
      </c>
      <c r="U245" s="8">
        <v>54.9141666666667</v>
      </c>
      <c r="V245" s="10">
        <v>0.0154462242562929</v>
      </c>
    </row>
    <row r="246" customHeight="1" spans="1:22">
      <c r="A246" s="4" t="s">
        <v>49</v>
      </c>
      <c r="B246" s="4" t="s">
        <v>74</v>
      </c>
      <c r="C246" s="4" t="s">
        <v>154</v>
      </c>
      <c r="D246" s="4" t="s">
        <v>155</v>
      </c>
      <c r="E246" s="2">
        <v>125.33</v>
      </c>
      <c r="F246" s="2">
        <v>2323</v>
      </c>
      <c r="G246" s="2">
        <v>111</v>
      </c>
      <c r="H246" s="5">
        <v>0.0477830391734826</v>
      </c>
      <c r="I246" s="6">
        <v>1.1290990990991</v>
      </c>
      <c r="J246" s="6">
        <v>53.9517864829961</v>
      </c>
      <c r="K246" s="2">
        <v>2</v>
      </c>
      <c r="L246" s="7">
        <v>2</v>
      </c>
      <c r="M246" s="2">
        <v>0</v>
      </c>
      <c r="N246" s="2">
        <v>1</v>
      </c>
      <c r="O246" s="2">
        <v>0</v>
      </c>
      <c r="P246" s="2">
        <v>5</v>
      </c>
      <c r="Q246" s="6">
        <v>25.066</v>
      </c>
      <c r="R246" s="2">
        <v>6</v>
      </c>
      <c r="S246" s="8">
        <v>20.8883333333333</v>
      </c>
      <c r="T246" s="2">
        <v>0</v>
      </c>
      <c r="U246" s="8" t="e">
        <v>#DIV/0!</v>
      </c>
      <c r="V246" s="10">
        <v>0.0540540540540541</v>
      </c>
    </row>
    <row r="247" customHeight="1" spans="1:22">
      <c r="A247" s="2"/>
      <c r="B247" s="2"/>
      <c r="C247" s="4" t="s">
        <v>156</v>
      </c>
      <c r="D247" s="4" t="s">
        <v>157</v>
      </c>
      <c r="E247" s="2">
        <v>50.17</v>
      </c>
      <c r="F247" s="2">
        <v>2244</v>
      </c>
      <c r="G247" s="2">
        <v>175</v>
      </c>
      <c r="H247" s="5">
        <v>0.0779857397504456</v>
      </c>
      <c r="I247" s="6">
        <v>0.286685714285714</v>
      </c>
      <c r="J247" s="6">
        <v>22.3573975044563</v>
      </c>
      <c r="K247" s="2">
        <v>0</v>
      </c>
      <c r="L247" s="7">
        <v>1</v>
      </c>
      <c r="M247" s="2">
        <v>0</v>
      </c>
      <c r="N247" s="2">
        <v>1</v>
      </c>
      <c r="O247" s="2">
        <v>2</v>
      </c>
      <c r="P247" s="2">
        <v>4</v>
      </c>
      <c r="Q247" s="6">
        <v>12.5425</v>
      </c>
      <c r="R247" s="2">
        <v>1</v>
      </c>
      <c r="S247" s="8">
        <v>50.17</v>
      </c>
      <c r="T247" s="2">
        <v>0</v>
      </c>
      <c r="U247" s="8" t="e">
        <v>#DIV/0!</v>
      </c>
      <c r="V247" s="10">
        <v>0.00571428571428571</v>
      </c>
    </row>
    <row r="248" customHeight="1" spans="1:22">
      <c r="A248" s="2"/>
      <c r="B248" s="2"/>
      <c r="C248" s="4" t="s">
        <v>158</v>
      </c>
      <c r="D248" s="4" t="s">
        <v>159</v>
      </c>
      <c r="E248" s="2">
        <v>120.66</v>
      </c>
      <c r="F248" s="2">
        <v>5943</v>
      </c>
      <c r="G248" s="2">
        <v>366</v>
      </c>
      <c r="H248" s="5">
        <v>0.0615850580514892</v>
      </c>
      <c r="I248" s="6">
        <v>0.329672131147541</v>
      </c>
      <c r="J248" s="6">
        <v>20.3028773346795</v>
      </c>
      <c r="K248" s="2">
        <v>0</v>
      </c>
      <c r="L248" s="7">
        <v>4</v>
      </c>
      <c r="M248" s="2">
        <v>0</v>
      </c>
      <c r="N248" s="2">
        <v>3</v>
      </c>
      <c r="O248" s="2">
        <v>0</v>
      </c>
      <c r="P248" s="2">
        <v>7</v>
      </c>
      <c r="Q248" s="6">
        <v>17.2371428571429</v>
      </c>
      <c r="R248" s="2">
        <v>7</v>
      </c>
      <c r="S248" s="8">
        <v>17.2371428571429</v>
      </c>
      <c r="T248" s="2">
        <v>2</v>
      </c>
      <c r="U248" s="8">
        <v>60.33</v>
      </c>
      <c r="V248" s="10">
        <v>0.0191256830601093</v>
      </c>
    </row>
    <row r="249" customHeight="1" spans="1:22">
      <c r="A249" s="2"/>
      <c r="B249" s="2"/>
      <c r="C249" s="4" t="s">
        <v>160</v>
      </c>
      <c r="D249" s="4" t="s">
        <v>161</v>
      </c>
      <c r="E249" s="2">
        <v>54.13</v>
      </c>
      <c r="F249" s="2">
        <v>1379</v>
      </c>
      <c r="G249" s="2">
        <v>105</v>
      </c>
      <c r="H249" s="5">
        <v>0.0761421319796954</v>
      </c>
      <c r="I249" s="6">
        <v>0.51552380952381</v>
      </c>
      <c r="J249" s="6">
        <v>39.2530819434373</v>
      </c>
      <c r="K249" s="2">
        <v>0</v>
      </c>
      <c r="L249" s="7">
        <v>1</v>
      </c>
      <c r="M249" s="2">
        <v>0</v>
      </c>
      <c r="N249" s="2">
        <v>3</v>
      </c>
      <c r="O249" s="2">
        <v>0</v>
      </c>
      <c r="P249" s="2">
        <v>4</v>
      </c>
      <c r="Q249" s="6">
        <v>13.5325</v>
      </c>
      <c r="R249" s="2">
        <v>5</v>
      </c>
      <c r="S249" s="8">
        <v>10.826</v>
      </c>
      <c r="T249" s="2">
        <v>2</v>
      </c>
      <c r="U249" s="8">
        <v>27.065</v>
      </c>
      <c r="V249" s="10">
        <v>0.0476190476190476</v>
      </c>
    </row>
    <row r="250" customHeight="1" spans="1:22">
      <c r="A250" s="2"/>
      <c r="B250" s="2"/>
      <c r="C250" s="4" t="s">
        <v>162</v>
      </c>
      <c r="D250" s="4" t="s">
        <v>163</v>
      </c>
      <c r="E250" s="2">
        <v>34.11</v>
      </c>
      <c r="F250" s="2">
        <v>1171</v>
      </c>
      <c r="G250" s="2">
        <v>90</v>
      </c>
      <c r="H250" s="5">
        <v>0.0768573868488472</v>
      </c>
      <c r="I250" s="6">
        <v>0.379</v>
      </c>
      <c r="J250" s="6">
        <v>29.1289496157131</v>
      </c>
      <c r="K250" s="2">
        <v>2</v>
      </c>
      <c r="L250" s="7">
        <v>1</v>
      </c>
      <c r="M250" s="2">
        <v>0</v>
      </c>
      <c r="N250" s="2">
        <v>1</v>
      </c>
      <c r="O250" s="2">
        <v>0</v>
      </c>
      <c r="P250" s="2">
        <v>4</v>
      </c>
      <c r="Q250" s="6">
        <v>8.5275</v>
      </c>
      <c r="R250" s="2">
        <v>0</v>
      </c>
      <c r="S250" s="8" t="e">
        <v>#DIV/0!</v>
      </c>
      <c r="T250" s="2">
        <v>0</v>
      </c>
      <c r="U250" s="8" t="e">
        <v>#DIV/0!</v>
      </c>
      <c r="V250" s="10">
        <v>0</v>
      </c>
    </row>
    <row r="251" customHeight="1" spans="1:22">
      <c r="A251" s="2"/>
      <c r="B251" s="2"/>
      <c r="C251" s="4" t="s">
        <v>164</v>
      </c>
      <c r="D251" s="4" t="s">
        <v>165</v>
      </c>
      <c r="E251" s="2">
        <v>38.84</v>
      </c>
      <c r="F251" s="2">
        <v>1696</v>
      </c>
      <c r="G251" s="2">
        <v>123</v>
      </c>
      <c r="H251" s="5">
        <v>0.0725235849056604</v>
      </c>
      <c r="I251" s="6">
        <v>0.315772357723577</v>
      </c>
      <c r="J251" s="6">
        <v>22.9009433962264</v>
      </c>
      <c r="K251" s="2">
        <v>2</v>
      </c>
      <c r="L251" s="7">
        <v>0</v>
      </c>
      <c r="M251" s="2">
        <v>0</v>
      </c>
      <c r="N251" s="2">
        <v>0</v>
      </c>
      <c r="O251" s="2">
        <v>0</v>
      </c>
      <c r="P251" s="2">
        <v>2</v>
      </c>
      <c r="Q251" s="6">
        <v>19.42</v>
      </c>
      <c r="R251" s="2">
        <v>0</v>
      </c>
      <c r="S251" s="8" t="e">
        <v>#DIV/0!</v>
      </c>
      <c r="T251" s="2">
        <v>0</v>
      </c>
      <c r="U251" s="8" t="e">
        <v>#DIV/0!</v>
      </c>
      <c r="V251" s="10">
        <v>0</v>
      </c>
    </row>
    <row r="252" customHeight="1" spans="1:22">
      <c r="A252" s="2"/>
      <c r="B252" s="2"/>
      <c r="C252" s="4" t="s">
        <v>166</v>
      </c>
      <c r="D252" s="4" t="s">
        <v>167</v>
      </c>
      <c r="E252" s="2">
        <v>18.53</v>
      </c>
      <c r="F252" s="2">
        <v>835</v>
      </c>
      <c r="G252" s="2">
        <v>63</v>
      </c>
      <c r="H252" s="5">
        <v>0.0754491017964072</v>
      </c>
      <c r="I252" s="6">
        <v>0.294126984126984</v>
      </c>
      <c r="J252" s="6">
        <v>22.1916167664671</v>
      </c>
      <c r="K252" s="2">
        <v>0</v>
      </c>
      <c r="L252" s="7">
        <v>1</v>
      </c>
      <c r="M252" s="2">
        <v>0</v>
      </c>
      <c r="N252" s="2">
        <v>1</v>
      </c>
      <c r="O252" s="2">
        <v>0</v>
      </c>
      <c r="P252" s="2">
        <v>2</v>
      </c>
      <c r="Q252" s="6">
        <v>9.265</v>
      </c>
      <c r="R252" s="2">
        <v>0</v>
      </c>
      <c r="S252" s="8" t="e">
        <v>#DIV/0!</v>
      </c>
      <c r="T252" s="2">
        <v>0</v>
      </c>
      <c r="U252" s="8" t="e">
        <v>#DIV/0!</v>
      </c>
      <c r="V252" s="10">
        <v>0</v>
      </c>
    </row>
    <row r="253" customHeight="1" spans="1:22">
      <c r="A253" s="2"/>
      <c r="B253" s="2"/>
      <c r="C253" s="4" t="s">
        <v>168</v>
      </c>
      <c r="D253" s="4" t="s">
        <v>169</v>
      </c>
      <c r="E253" s="2">
        <v>16.57</v>
      </c>
      <c r="F253" s="2">
        <v>498</v>
      </c>
      <c r="G253" s="2">
        <v>39</v>
      </c>
      <c r="H253" s="5">
        <v>0.0783132530120482</v>
      </c>
      <c r="I253" s="6">
        <v>0.424871794871795</v>
      </c>
      <c r="J253" s="6">
        <v>33.2730923694779</v>
      </c>
      <c r="K253" s="2">
        <v>0</v>
      </c>
      <c r="L253" s="7">
        <v>0</v>
      </c>
      <c r="M253" s="2">
        <v>0</v>
      </c>
      <c r="N253" s="2">
        <v>1</v>
      </c>
      <c r="O253" s="2">
        <v>0</v>
      </c>
      <c r="P253" s="2">
        <v>1</v>
      </c>
      <c r="Q253" s="6">
        <v>16.57</v>
      </c>
      <c r="R253" s="2">
        <v>0</v>
      </c>
      <c r="S253" s="8" t="e">
        <v>#DIV/0!</v>
      </c>
      <c r="T253" s="2">
        <v>0</v>
      </c>
      <c r="U253" s="8" t="e">
        <v>#DIV/0!</v>
      </c>
      <c r="V253" s="10">
        <v>0</v>
      </c>
    </row>
    <row r="254" customHeight="1" spans="1:22">
      <c r="A254" s="2"/>
      <c r="B254" s="2"/>
      <c r="C254" s="4" t="s">
        <v>170</v>
      </c>
      <c r="D254" s="4" t="s">
        <v>171</v>
      </c>
      <c r="E254" s="2">
        <v>67.99</v>
      </c>
      <c r="F254" s="2">
        <v>2456</v>
      </c>
      <c r="G254" s="2">
        <v>179</v>
      </c>
      <c r="H254" s="5">
        <v>0.0728827361563518</v>
      </c>
      <c r="I254" s="6">
        <v>0.379832402234637</v>
      </c>
      <c r="J254" s="6">
        <v>27.6832247557003</v>
      </c>
      <c r="K254" s="2">
        <v>0</v>
      </c>
      <c r="L254" s="7">
        <v>1</v>
      </c>
      <c r="M254" s="2">
        <v>0</v>
      </c>
      <c r="N254" s="2">
        <v>0</v>
      </c>
      <c r="O254" s="2">
        <v>0</v>
      </c>
      <c r="P254" s="2">
        <v>1</v>
      </c>
      <c r="Q254" s="6">
        <v>67.99</v>
      </c>
      <c r="R254" s="2">
        <v>1</v>
      </c>
      <c r="S254" s="8">
        <v>67.99</v>
      </c>
      <c r="T254" s="2">
        <v>0</v>
      </c>
      <c r="U254" s="8" t="e">
        <v>#DIV/0!</v>
      </c>
      <c r="V254" s="10">
        <v>0.00558659217877095</v>
      </c>
    </row>
    <row r="255" customHeight="1" spans="1:22">
      <c r="A255" s="2"/>
      <c r="B255" s="2"/>
      <c r="C255" s="4" t="s">
        <v>172</v>
      </c>
      <c r="D255" s="4" t="s">
        <v>173</v>
      </c>
      <c r="E255" s="2">
        <v>85.05</v>
      </c>
      <c r="F255" s="2">
        <v>2253</v>
      </c>
      <c r="G255" s="2">
        <v>145</v>
      </c>
      <c r="H255" s="5">
        <v>0.064358632933866</v>
      </c>
      <c r="I255" s="6">
        <v>0.586551724137931</v>
      </c>
      <c r="J255" s="6">
        <v>37.7496671105193</v>
      </c>
      <c r="K255" s="2">
        <v>3</v>
      </c>
      <c r="L255" s="7">
        <v>1</v>
      </c>
      <c r="M255" s="2">
        <v>0</v>
      </c>
      <c r="N255" s="2">
        <v>1</v>
      </c>
      <c r="O255" s="2">
        <v>0</v>
      </c>
      <c r="P255" s="2">
        <v>5</v>
      </c>
      <c r="Q255" s="6">
        <v>17.01</v>
      </c>
      <c r="R255" s="2">
        <v>3</v>
      </c>
      <c r="S255" s="8">
        <v>28.35</v>
      </c>
      <c r="T255" s="2">
        <v>1</v>
      </c>
      <c r="U255" s="8">
        <v>85.05</v>
      </c>
      <c r="V255" s="10">
        <v>0.0206896551724138</v>
      </c>
    </row>
    <row r="256" customHeight="1" spans="1:22">
      <c r="A256" s="2"/>
      <c r="B256" s="2"/>
      <c r="C256" s="4" t="s">
        <v>174</v>
      </c>
      <c r="D256" s="4" t="s">
        <v>175</v>
      </c>
      <c r="E256" s="2">
        <v>111.82</v>
      </c>
      <c r="F256" s="2">
        <v>3091</v>
      </c>
      <c r="G256" s="2">
        <v>232</v>
      </c>
      <c r="H256" s="5">
        <v>0.0750566159818829</v>
      </c>
      <c r="I256" s="6">
        <v>0.48198275862069</v>
      </c>
      <c r="J256" s="6">
        <v>36.1759948236817</v>
      </c>
      <c r="K256" s="2">
        <v>1</v>
      </c>
      <c r="L256" s="7">
        <v>0</v>
      </c>
      <c r="M256" s="2">
        <v>0</v>
      </c>
      <c r="N256" s="2">
        <v>0</v>
      </c>
      <c r="O256" s="2">
        <v>0</v>
      </c>
      <c r="P256" s="2">
        <v>1</v>
      </c>
      <c r="Q256" s="6">
        <v>111.82</v>
      </c>
      <c r="R256" s="2">
        <v>6</v>
      </c>
      <c r="S256" s="8">
        <v>18.6366666666667</v>
      </c>
      <c r="T256" s="2">
        <v>3</v>
      </c>
      <c r="U256" s="8">
        <v>37.2733333333333</v>
      </c>
      <c r="V256" s="10">
        <v>0.0258620689655172</v>
      </c>
    </row>
    <row r="257" customHeight="1" spans="1:22">
      <c r="A257" s="2"/>
      <c r="B257" s="2"/>
      <c r="C257" s="4" t="s">
        <v>186</v>
      </c>
      <c r="D257" s="4" t="s">
        <v>187</v>
      </c>
      <c r="E257" s="2">
        <v>16.07</v>
      </c>
      <c r="F257" s="2">
        <v>617</v>
      </c>
      <c r="G257" s="2">
        <v>37</v>
      </c>
      <c r="H257" s="5">
        <v>0.059967585089141</v>
      </c>
      <c r="I257" s="6">
        <v>0.434324324324324</v>
      </c>
      <c r="J257" s="6">
        <v>26.0453808752026</v>
      </c>
      <c r="K257" s="2">
        <v>0</v>
      </c>
      <c r="L257" s="7">
        <v>0</v>
      </c>
      <c r="M257" s="2">
        <v>0</v>
      </c>
      <c r="N257" s="2">
        <v>0</v>
      </c>
      <c r="O257" s="2">
        <v>0</v>
      </c>
      <c r="P257" s="2">
        <v>0</v>
      </c>
      <c r="Q257" s="6" t="e">
        <v>#DIV/0!</v>
      </c>
      <c r="R257" s="2">
        <v>0</v>
      </c>
      <c r="S257" s="8" t="e">
        <v>#DIV/0!</v>
      </c>
      <c r="T257" s="2">
        <v>0</v>
      </c>
      <c r="U257" s="8" t="e">
        <v>#DIV/0!</v>
      </c>
      <c r="V257" s="10">
        <v>0</v>
      </c>
    </row>
    <row r="258" customHeight="1" spans="1:22">
      <c r="A258" s="2"/>
      <c r="B258" s="2"/>
      <c r="C258" s="4" t="s">
        <v>176</v>
      </c>
      <c r="D258" s="4" t="s">
        <v>177</v>
      </c>
      <c r="E258" s="2">
        <v>68.24</v>
      </c>
      <c r="F258" s="2">
        <v>3546</v>
      </c>
      <c r="G258" s="2">
        <v>221</v>
      </c>
      <c r="H258" s="5">
        <v>0.0623237450648618</v>
      </c>
      <c r="I258" s="6">
        <v>0.308778280542986</v>
      </c>
      <c r="J258" s="6">
        <v>19.2442188381275</v>
      </c>
      <c r="K258" s="2">
        <v>1</v>
      </c>
      <c r="L258" s="7">
        <v>1</v>
      </c>
      <c r="M258" s="2">
        <v>1</v>
      </c>
      <c r="N258" s="2">
        <v>0</v>
      </c>
      <c r="O258" s="2">
        <v>0</v>
      </c>
      <c r="P258" s="2">
        <v>3</v>
      </c>
      <c r="Q258" s="6">
        <v>22.7466666666667</v>
      </c>
      <c r="R258" s="2">
        <v>1</v>
      </c>
      <c r="S258" s="8">
        <v>68.24</v>
      </c>
      <c r="T258" s="2">
        <v>0</v>
      </c>
      <c r="U258" s="8" t="e">
        <v>#DIV/0!</v>
      </c>
      <c r="V258" s="10">
        <v>0.00452488687782806</v>
      </c>
    </row>
    <row r="259" customHeight="1" spans="1:22">
      <c r="A259" s="2"/>
      <c r="B259" s="4" t="s">
        <v>80</v>
      </c>
      <c r="C259" s="2"/>
      <c r="D259" s="2"/>
      <c r="E259" s="2">
        <v>807.51</v>
      </c>
      <c r="F259" s="2">
        <v>28052</v>
      </c>
      <c r="G259" s="2">
        <v>1886</v>
      </c>
      <c r="H259" s="5">
        <v>0.0672322829031798</v>
      </c>
      <c r="I259" s="6">
        <v>0.428160127253446</v>
      </c>
      <c r="J259" s="6">
        <v>28.7861828033652</v>
      </c>
      <c r="K259" s="2">
        <v>11</v>
      </c>
      <c r="L259" s="7">
        <v>13</v>
      </c>
      <c r="M259" s="2">
        <v>1</v>
      </c>
      <c r="N259" s="2">
        <v>12</v>
      </c>
      <c r="O259" s="2">
        <v>2</v>
      </c>
      <c r="P259" s="2">
        <v>39</v>
      </c>
      <c r="Q259" s="6">
        <v>20.7053846153846</v>
      </c>
      <c r="R259" s="2">
        <v>30</v>
      </c>
      <c r="S259" s="8">
        <v>26.917</v>
      </c>
      <c r="T259" s="2">
        <v>8</v>
      </c>
      <c r="U259" s="8">
        <v>100.93875</v>
      </c>
      <c r="V259" s="10">
        <v>0.0159066808059385</v>
      </c>
    </row>
    <row r="260" customHeight="1" spans="1:22">
      <c r="A260" s="4" t="s">
        <v>113</v>
      </c>
      <c r="B260" s="2"/>
      <c r="C260" s="2"/>
      <c r="D260" s="2"/>
      <c r="E260" s="2">
        <v>807.51</v>
      </c>
      <c r="F260" s="2">
        <v>28052</v>
      </c>
      <c r="G260" s="2">
        <v>1886</v>
      </c>
      <c r="H260" s="5">
        <v>0.0672322829031798</v>
      </c>
      <c r="I260" s="6">
        <v>0.428160127253446</v>
      </c>
      <c r="J260" s="6">
        <v>28.7861828033652</v>
      </c>
      <c r="K260" s="2">
        <v>11</v>
      </c>
      <c r="L260" s="7">
        <v>13</v>
      </c>
      <c r="M260" s="2">
        <v>1</v>
      </c>
      <c r="N260" s="2">
        <v>12</v>
      </c>
      <c r="O260" s="2">
        <v>2</v>
      </c>
      <c r="P260" s="2">
        <v>39</v>
      </c>
      <c r="Q260" s="6">
        <v>20.7053846153846</v>
      </c>
      <c r="R260" s="2">
        <v>30</v>
      </c>
      <c r="S260" s="8">
        <v>26.917</v>
      </c>
      <c r="T260" s="2">
        <v>8</v>
      </c>
      <c r="U260" s="8">
        <v>100.93875</v>
      </c>
      <c r="V260" s="10">
        <v>0.0159066808059385</v>
      </c>
    </row>
    <row r="261" customHeight="1" spans="1:22">
      <c r="A261" s="4" t="s">
        <v>48</v>
      </c>
      <c r="B261" s="4" t="s">
        <v>74</v>
      </c>
      <c r="C261" s="4" t="s">
        <v>154</v>
      </c>
      <c r="D261" s="4" t="s">
        <v>155</v>
      </c>
      <c r="E261" s="2">
        <v>119.4</v>
      </c>
      <c r="F261" s="2">
        <v>2512</v>
      </c>
      <c r="G261" s="2">
        <v>127</v>
      </c>
      <c r="H261" s="5">
        <v>0.0505573248407643</v>
      </c>
      <c r="I261" s="6">
        <v>0.940157480314961</v>
      </c>
      <c r="J261" s="6">
        <v>47.531847133758</v>
      </c>
      <c r="K261" s="2">
        <v>2</v>
      </c>
      <c r="L261" s="7">
        <v>0</v>
      </c>
      <c r="M261" s="2">
        <v>0</v>
      </c>
      <c r="N261" s="2">
        <v>0</v>
      </c>
      <c r="O261" s="2">
        <v>0</v>
      </c>
      <c r="P261" s="2">
        <v>2</v>
      </c>
      <c r="Q261" s="6">
        <v>59.7</v>
      </c>
      <c r="R261" s="2">
        <v>3</v>
      </c>
      <c r="S261" s="8">
        <v>39.8</v>
      </c>
      <c r="T261" s="2">
        <v>1</v>
      </c>
      <c r="U261" s="8">
        <v>119.4</v>
      </c>
      <c r="V261" s="10">
        <v>0.0236220472440945</v>
      </c>
    </row>
    <row r="262" customHeight="1" spans="1:22">
      <c r="A262" s="2"/>
      <c r="B262" s="2"/>
      <c r="C262" s="4" t="s">
        <v>156</v>
      </c>
      <c r="D262" s="4" t="s">
        <v>157</v>
      </c>
      <c r="E262" s="2">
        <v>59.81</v>
      </c>
      <c r="F262" s="2">
        <v>2765</v>
      </c>
      <c r="G262" s="2">
        <v>206</v>
      </c>
      <c r="H262" s="5">
        <v>0.074502712477396</v>
      </c>
      <c r="I262" s="6">
        <v>0.290339805825243</v>
      </c>
      <c r="J262" s="6">
        <v>21.631103074141</v>
      </c>
      <c r="K262" s="2">
        <v>1</v>
      </c>
      <c r="L262" s="7">
        <v>0</v>
      </c>
      <c r="M262" s="2">
        <v>0</v>
      </c>
      <c r="N262" s="2">
        <v>1</v>
      </c>
      <c r="O262" s="2">
        <v>0</v>
      </c>
      <c r="P262" s="2">
        <v>2</v>
      </c>
      <c r="Q262" s="6">
        <v>29.905</v>
      </c>
      <c r="R262" s="2">
        <v>1</v>
      </c>
      <c r="S262" s="8">
        <v>59.81</v>
      </c>
      <c r="T262" s="2">
        <v>0</v>
      </c>
      <c r="U262" s="8" t="e">
        <v>#DIV/0!</v>
      </c>
      <c r="V262" s="10">
        <v>0.00485436893203883</v>
      </c>
    </row>
    <row r="263" customHeight="1" spans="1:22">
      <c r="A263" s="2"/>
      <c r="B263" s="2"/>
      <c r="C263" s="4" t="s">
        <v>158</v>
      </c>
      <c r="D263" s="4" t="s">
        <v>159</v>
      </c>
      <c r="E263" s="2">
        <v>111.19</v>
      </c>
      <c r="F263" s="2">
        <v>5768</v>
      </c>
      <c r="G263" s="2">
        <v>391</v>
      </c>
      <c r="H263" s="5">
        <v>0.0677877947295423</v>
      </c>
      <c r="I263" s="6">
        <v>0.284373401534527</v>
      </c>
      <c r="J263" s="6">
        <v>19.2770457697642</v>
      </c>
      <c r="K263" s="2">
        <v>2</v>
      </c>
      <c r="L263" s="7">
        <v>3</v>
      </c>
      <c r="M263" s="2">
        <v>0</v>
      </c>
      <c r="N263" s="2">
        <v>3</v>
      </c>
      <c r="O263" s="2">
        <v>0</v>
      </c>
      <c r="P263" s="2">
        <v>8</v>
      </c>
      <c r="Q263" s="6">
        <v>13.89875</v>
      </c>
      <c r="R263" s="2">
        <v>7</v>
      </c>
      <c r="S263" s="8">
        <v>15.8842857142857</v>
      </c>
      <c r="T263" s="2">
        <v>4</v>
      </c>
      <c r="U263" s="8">
        <v>27.7975</v>
      </c>
      <c r="V263" s="10">
        <v>0.0179028132992327</v>
      </c>
    </row>
    <row r="264" customHeight="1" spans="1:22">
      <c r="A264" s="2"/>
      <c r="B264" s="2"/>
      <c r="C264" s="4" t="s">
        <v>190</v>
      </c>
      <c r="D264" s="4" t="s">
        <v>191</v>
      </c>
      <c r="E264" s="2">
        <v>19.38</v>
      </c>
      <c r="F264" s="2">
        <v>1095</v>
      </c>
      <c r="G264" s="2">
        <v>71</v>
      </c>
      <c r="H264" s="5">
        <v>0.0648401826484018</v>
      </c>
      <c r="I264" s="6">
        <v>0.272957746478873</v>
      </c>
      <c r="J264" s="6">
        <v>17.6986301369863</v>
      </c>
      <c r="K264" s="2">
        <v>0</v>
      </c>
      <c r="L264" s="7">
        <v>0</v>
      </c>
      <c r="M264" s="2">
        <v>1</v>
      </c>
      <c r="N264" s="2">
        <v>0</v>
      </c>
      <c r="O264" s="2">
        <v>0</v>
      </c>
      <c r="P264" s="2">
        <v>1</v>
      </c>
      <c r="Q264" s="6">
        <v>19.38</v>
      </c>
      <c r="R264" s="2">
        <v>0</v>
      </c>
      <c r="S264" s="8" t="e">
        <v>#DIV/0!</v>
      </c>
      <c r="T264" s="2">
        <v>0</v>
      </c>
      <c r="U264" s="8" t="e">
        <v>#DIV/0!</v>
      </c>
      <c r="V264" s="10">
        <v>0</v>
      </c>
    </row>
    <row r="265" customHeight="1" spans="1:22">
      <c r="A265" s="2"/>
      <c r="B265" s="2"/>
      <c r="C265" s="4" t="s">
        <v>160</v>
      </c>
      <c r="D265" s="4" t="s">
        <v>161</v>
      </c>
      <c r="E265" s="2">
        <v>50.59</v>
      </c>
      <c r="F265" s="2">
        <v>1387</v>
      </c>
      <c r="G265" s="2">
        <v>103</v>
      </c>
      <c r="H265" s="5">
        <v>0.0742609949531363</v>
      </c>
      <c r="I265" s="6">
        <v>0.491165048543689</v>
      </c>
      <c r="J265" s="6">
        <v>36.4744051910598</v>
      </c>
      <c r="K265" s="2">
        <v>1</v>
      </c>
      <c r="L265" s="7">
        <v>1</v>
      </c>
      <c r="M265" s="2">
        <v>0</v>
      </c>
      <c r="N265" s="2">
        <v>0</v>
      </c>
      <c r="O265" s="2">
        <v>0</v>
      </c>
      <c r="P265" s="2">
        <v>2</v>
      </c>
      <c r="Q265" s="6">
        <v>25.295</v>
      </c>
      <c r="R265" s="2">
        <v>1</v>
      </c>
      <c r="S265" s="8">
        <v>50.59</v>
      </c>
      <c r="T265" s="2">
        <v>1</v>
      </c>
      <c r="U265" s="8">
        <v>50.59</v>
      </c>
      <c r="V265" s="10">
        <v>0.00970873786407767</v>
      </c>
    </row>
    <row r="266" customHeight="1" spans="1:22">
      <c r="A266" s="2"/>
      <c r="B266" s="2"/>
      <c r="C266" s="4" t="s">
        <v>162</v>
      </c>
      <c r="D266" s="4" t="s">
        <v>163</v>
      </c>
      <c r="E266" s="2">
        <v>33.96</v>
      </c>
      <c r="F266" s="2">
        <v>1355</v>
      </c>
      <c r="G266" s="2">
        <v>94</v>
      </c>
      <c r="H266" s="5">
        <v>0.0693726937269373</v>
      </c>
      <c r="I266" s="6">
        <v>0.361276595744681</v>
      </c>
      <c r="J266" s="6">
        <v>25.0627306273063</v>
      </c>
      <c r="K266" s="2">
        <v>1</v>
      </c>
      <c r="L266" s="7">
        <v>0</v>
      </c>
      <c r="M266" s="2">
        <v>0</v>
      </c>
      <c r="N266" s="2">
        <v>1</v>
      </c>
      <c r="O266" s="2">
        <v>0</v>
      </c>
      <c r="P266" s="2">
        <v>2</v>
      </c>
      <c r="Q266" s="6">
        <v>16.98</v>
      </c>
      <c r="R266" s="2">
        <v>1</v>
      </c>
      <c r="S266" s="8">
        <v>33.96</v>
      </c>
      <c r="T266" s="2">
        <v>0</v>
      </c>
      <c r="U266" s="8" t="e">
        <v>#DIV/0!</v>
      </c>
      <c r="V266" s="10">
        <v>0.0106382978723404</v>
      </c>
    </row>
    <row r="267" customHeight="1" spans="1:22">
      <c r="A267" s="2"/>
      <c r="B267" s="2"/>
      <c r="C267" s="4" t="s">
        <v>164</v>
      </c>
      <c r="D267" s="4" t="s">
        <v>165</v>
      </c>
      <c r="E267" s="2">
        <v>24.09</v>
      </c>
      <c r="F267" s="2">
        <v>1075</v>
      </c>
      <c r="G267" s="2">
        <v>74</v>
      </c>
      <c r="H267" s="5">
        <v>0.0688372093023256</v>
      </c>
      <c r="I267" s="6">
        <v>0.325540540540541</v>
      </c>
      <c r="J267" s="6">
        <v>22.4093023255814</v>
      </c>
      <c r="K267" s="2">
        <v>0</v>
      </c>
      <c r="L267" s="7">
        <v>0</v>
      </c>
      <c r="M267" s="2">
        <v>0</v>
      </c>
      <c r="N267" s="2">
        <v>0</v>
      </c>
      <c r="O267" s="2">
        <v>0</v>
      </c>
      <c r="P267" s="2">
        <v>0</v>
      </c>
      <c r="Q267" s="6" t="e">
        <v>#DIV/0!</v>
      </c>
      <c r="R267" s="2">
        <v>1</v>
      </c>
      <c r="S267" s="8">
        <v>24.09</v>
      </c>
      <c r="T267" s="2">
        <v>0</v>
      </c>
      <c r="U267" s="8" t="e">
        <v>#DIV/0!</v>
      </c>
      <c r="V267" s="10">
        <v>0.0135135135135135</v>
      </c>
    </row>
    <row r="268" customHeight="1" spans="1:22">
      <c r="A268" s="2"/>
      <c r="B268" s="2"/>
      <c r="C268" s="4" t="s">
        <v>192</v>
      </c>
      <c r="D268" s="4" t="s">
        <v>193</v>
      </c>
      <c r="E268" s="2">
        <v>0</v>
      </c>
      <c r="F268" s="2">
        <v>0</v>
      </c>
      <c r="G268" s="2">
        <v>0</v>
      </c>
      <c r="H268" s="5" t="e">
        <v>#DIV/0!</v>
      </c>
      <c r="I268" s="6" t="e">
        <v>#DIV/0!</v>
      </c>
      <c r="J268" s="6" t="e">
        <v>#DIV/0!</v>
      </c>
      <c r="K268" s="2">
        <v>0</v>
      </c>
      <c r="L268" s="7">
        <v>0</v>
      </c>
      <c r="M268" s="2">
        <v>0</v>
      </c>
      <c r="N268" s="2">
        <v>0</v>
      </c>
      <c r="O268" s="2">
        <v>0</v>
      </c>
      <c r="P268" s="2">
        <v>0</v>
      </c>
      <c r="Q268" s="6" t="e">
        <v>#DIV/0!</v>
      </c>
      <c r="R268" s="2">
        <v>0</v>
      </c>
      <c r="S268" s="8" t="e">
        <v>#DIV/0!</v>
      </c>
      <c r="T268" s="2">
        <v>0</v>
      </c>
      <c r="U268" s="8" t="e">
        <v>#DIV/0!</v>
      </c>
      <c r="V268" s="10" t="e">
        <v>#DIV/0!</v>
      </c>
    </row>
    <row r="269" customHeight="1" spans="1:22">
      <c r="A269" s="2"/>
      <c r="B269" s="2"/>
      <c r="C269" s="4" t="s">
        <v>166</v>
      </c>
      <c r="D269" s="4" t="s">
        <v>167</v>
      </c>
      <c r="E269" s="2">
        <v>21.22</v>
      </c>
      <c r="F269" s="2">
        <v>979</v>
      </c>
      <c r="G269" s="2">
        <v>71</v>
      </c>
      <c r="H269" s="5">
        <v>0.0725229826353422</v>
      </c>
      <c r="I269" s="6">
        <v>0.29887323943662</v>
      </c>
      <c r="J269" s="6">
        <v>21.6751787538304</v>
      </c>
      <c r="K269" s="2">
        <v>0</v>
      </c>
      <c r="L269" s="7">
        <v>0</v>
      </c>
      <c r="M269" s="2">
        <v>1</v>
      </c>
      <c r="N269" s="2">
        <v>0</v>
      </c>
      <c r="O269" s="2">
        <v>0</v>
      </c>
      <c r="P269" s="2">
        <v>1</v>
      </c>
      <c r="Q269" s="6">
        <v>21.22</v>
      </c>
      <c r="R269" s="2">
        <v>3</v>
      </c>
      <c r="S269" s="8">
        <v>7.07333333333333</v>
      </c>
      <c r="T269" s="2">
        <v>2</v>
      </c>
      <c r="U269" s="8">
        <v>10.61</v>
      </c>
      <c r="V269" s="10">
        <v>0.0422535211267606</v>
      </c>
    </row>
    <row r="270" customHeight="1" spans="1:22">
      <c r="A270" s="2"/>
      <c r="B270" s="2"/>
      <c r="C270" s="4" t="s">
        <v>168</v>
      </c>
      <c r="D270" s="4" t="s">
        <v>169</v>
      </c>
      <c r="E270" s="2">
        <v>15.93</v>
      </c>
      <c r="F270" s="2">
        <v>608</v>
      </c>
      <c r="G270" s="2">
        <v>43</v>
      </c>
      <c r="H270" s="5">
        <v>0.0707236842105263</v>
      </c>
      <c r="I270" s="6">
        <v>0.37046511627907</v>
      </c>
      <c r="J270" s="6">
        <v>26.2006578947368</v>
      </c>
      <c r="K270" s="2">
        <v>0</v>
      </c>
      <c r="L270" s="7">
        <v>0</v>
      </c>
      <c r="M270" s="2">
        <v>0</v>
      </c>
      <c r="N270" s="2">
        <v>0</v>
      </c>
      <c r="O270" s="2">
        <v>0</v>
      </c>
      <c r="P270" s="2">
        <v>0</v>
      </c>
      <c r="Q270" s="6" t="e">
        <v>#DIV/0!</v>
      </c>
      <c r="R270" s="2">
        <v>0</v>
      </c>
      <c r="S270" s="8" t="e">
        <v>#DIV/0!</v>
      </c>
      <c r="T270" s="2">
        <v>0</v>
      </c>
      <c r="U270" s="8" t="e">
        <v>#DIV/0!</v>
      </c>
      <c r="V270" s="10">
        <v>0</v>
      </c>
    </row>
    <row r="271" customHeight="1" spans="1:22">
      <c r="A271" s="2"/>
      <c r="B271" s="2"/>
      <c r="C271" s="4" t="s">
        <v>170</v>
      </c>
      <c r="D271" s="4" t="s">
        <v>171</v>
      </c>
      <c r="E271" s="2">
        <v>86.69</v>
      </c>
      <c r="F271" s="2">
        <v>2900</v>
      </c>
      <c r="G271" s="2">
        <v>228</v>
      </c>
      <c r="H271" s="5">
        <v>0.0786206896551724</v>
      </c>
      <c r="I271" s="6">
        <v>0.380219298245614</v>
      </c>
      <c r="J271" s="6">
        <v>29.8931034482759</v>
      </c>
      <c r="K271" s="2">
        <v>2</v>
      </c>
      <c r="L271" s="7">
        <v>0</v>
      </c>
      <c r="M271" s="2">
        <v>0</v>
      </c>
      <c r="N271" s="2">
        <v>1</v>
      </c>
      <c r="O271" s="2">
        <v>2</v>
      </c>
      <c r="P271" s="2">
        <v>5</v>
      </c>
      <c r="Q271" s="6">
        <v>17.338</v>
      </c>
      <c r="R271" s="2">
        <v>3</v>
      </c>
      <c r="S271" s="8">
        <v>28.8966666666667</v>
      </c>
      <c r="T271" s="2">
        <v>1</v>
      </c>
      <c r="U271" s="8">
        <v>86.69</v>
      </c>
      <c r="V271" s="10">
        <v>0.0131578947368421</v>
      </c>
    </row>
    <row r="272" customHeight="1" spans="1:22">
      <c r="A272" s="2"/>
      <c r="B272" s="2"/>
      <c r="C272" s="4" t="s">
        <v>172</v>
      </c>
      <c r="D272" s="4" t="s">
        <v>173</v>
      </c>
      <c r="E272" s="2">
        <v>72.86</v>
      </c>
      <c r="F272" s="2">
        <v>1813</v>
      </c>
      <c r="G272" s="2">
        <v>130</v>
      </c>
      <c r="H272" s="5">
        <v>0.0717043574186431</v>
      </c>
      <c r="I272" s="6">
        <v>0.560461538461538</v>
      </c>
      <c r="J272" s="6">
        <v>40.1875344732488</v>
      </c>
      <c r="K272" s="2">
        <v>1</v>
      </c>
      <c r="L272" s="7">
        <v>0</v>
      </c>
      <c r="M272" s="2">
        <v>0</v>
      </c>
      <c r="N272" s="2">
        <v>1</v>
      </c>
      <c r="O272" s="2">
        <v>1</v>
      </c>
      <c r="P272" s="2">
        <v>3</v>
      </c>
      <c r="Q272" s="6">
        <v>24.2866666666667</v>
      </c>
      <c r="R272" s="2">
        <v>2</v>
      </c>
      <c r="S272" s="8">
        <v>36.43</v>
      </c>
      <c r="T272" s="2">
        <v>0</v>
      </c>
      <c r="U272" s="8" t="e">
        <v>#DIV/0!</v>
      </c>
      <c r="V272" s="10">
        <v>0.0153846153846154</v>
      </c>
    </row>
    <row r="273" customHeight="1" spans="1:22">
      <c r="A273" s="2"/>
      <c r="B273" s="2"/>
      <c r="C273" s="4" t="s">
        <v>174</v>
      </c>
      <c r="D273" s="4" t="s">
        <v>175</v>
      </c>
      <c r="E273" s="2">
        <v>97.59</v>
      </c>
      <c r="F273" s="2">
        <v>3039</v>
      </c>
      <c r="G273" s="2">
        <v>214</v>
      </c>
      <c r="H273" s="5">
        <v>0.0704179006252057</v>
      </c>
      <c r="I273" s="6">
        <v>0.456028037383178</v>
      </c>
      <c r="J273" s="6">
        <v>32.1125370187562</v>
      </c>
      <c r="K273" s="2">
        <v>3</v>
      </c>
      <c r="L273" s="7">
        <v>0</v>
      </c>
      <c r="M273" s="2">
        <v>1</v>
      </c>
      <c r="N273" s="2">
        <v>0</v>
      </c>
      <c r="O273" s="2">
        <v>0</v>
      </c>
      <c r="P273" s="2">
        <v>4</v>
      </c>
      <c r="Q273" s="6">
        <v>24.3975</v>
      </c>
      <c r="R273" s="2">
        <v>2</v>
      </c>
      <c r="S273" s="8">
        <v>48.795</v>
      </c>
      <c r="T273" s="2">
        <v>0</v>
      </c>
      <c r="U273" s="8" t="e">
        <v>#DIV/0!</v>
      </c>
      <c r="V273" s="10">
        <v>0.00934579439252336</v>
      </c>
    </row>
    <row r="274" customHeight="1" spans="1:22">
      <c r="A274" s="2"/>
      <c r="B274" s="2"/>
      <c r="C274" s="4" t="s">
        <v>186</v>
      </c>
      <c r="D274" s="4" t="s">
        <v>187</v>
      </c>
      <c r="E274" s="2">
        <v>20.98</v>
      </c>
      <c r="F274" s="2">
        <v>897</v>
      </c>
      <c r="G274" s="2">
        <v>57</v>
      </c>
      <c r="H274" s="5">
        <v>0.0635451505016722</v>
      </c>
      <c r="I274" s="6">
        <v>0.368070175438597</v>
      </c>
      <c r="J274" s="6">
        <v>23.3890746934225</v>
      </c>
      <c r="K274" s="2">
        <v>0</v>
      </c>
      <c r="L274" s="7">
        <v>0</v>
      </c>
      <c r="M274" s="2">
        <v>0</v>
      </c>
      <c r="N274" s="2">
        <v>0</v>
      </c>
      <c r="O274" s="2">
        <v>0</v>
      </c>
      <c r="P274" s="2">
        <v>0</v>
      </c>
      <c r="Q274" s="6" t="e">
        <v>#DIV/0!</v>
      </c>
      <c r="R274" s="2">
        <v>0</v>
      </c>
      <c r="S274" s="8" t="e">
        <v>#DIV/0!</v>
      </c>
      <c r="T274" s="2">
        <v>0</v>
      </c>
      <c r="U274" s="8" t="e">
        <v>#DIV/0!</v>
      </c>
      <c r="V274" s="10">
        <v>0</v>
      </c>
    </row>
    <row r="275" customHeight="1" spans="1:22">
      <c r="A275" s="2"/>
      <c r="B275" s="2"/>
      <c r="C275" s="4" t="s">
        <v>176</v>
      </c>
      <c r="D275" s="4" t="s">
        <v>177</v>
      </c>
      <c r="E275" s="2">
        <v>80.8</v>
      </c>
      <c r="F275" s="2">
        <v>4722</v>
      </c>
      <c r="G275" s="2">
        <v>271</v>
      </c>
      <c r="H275" s="5">
        <v>0.0573909360440491</v>
      </c>
      <c r="I275" s="6">
        <v>0.298154981549816</v>
      </c>
      <c r="J275" s="6">
        <v>17.1113934773401</v>
      </c>
      <c r="K275" s="2">
        <v>2</v>
      </c>
      <c r="L275" s="7">
        <v>0</v>
      </c>
      <c r="M275" s="2">
        <v>0</v>
      </c>
      <c r="N275" s="2">
        <v>0</v>
      </c>
      <c r="O275" s="2">
        <v>0</v>
      </c>
      <c r="P275" s="2">
        <v>2</v>
      </c>
      <c r="Q275" s="6">
        <v>40.4</v>
      </c>
      <c r="R275" s="2">
        <v>0</v>
      </c>
      <c r="S275" s="8" t="e">
        <v>#DIV/0!</v>
      </c>
      <c r="T275" s="2">
        <v>0</v>
      </c>
      <c r="U275" s="8" t="e">
        <v>#DIV/0!</v>
      </c>
      <c r="V275" s="10">
        <v>0</v>
      </c>
    </row>
    <row r="276" customHeight="1" spans="1:22">
      <c r="A276" s="2"/>
      <c r="B276" s="4" t="s">
        <v>80</v>
      </c>
      <c r="C276" s="2"/>
      <c r="D276" s="2"/>
      <c r="E276" s="2">
        <v>814.49</v>
      </c>
      <c r="F276" s="2">
        <v>30915</v>
      </c>
      <c r="G276" s="2">
        <v>2080</v>
      </c>
      <c r="H276" s="5">
        <v>0.0672812550541808</v>
      </c>
      <c r="I276" s="6">
        <v>0.391581730769231</v>
      </c>
      <c r="J276" s="6">
        <v>26.3461103024422</v>
      </c>
      <c r="K276" s="2">
        <v>15</v>
      </c>
      <c r="L276" s="7">
        <v>4</v>
      </c>
      <c r="M276" s="2">
        <v>3</v>
      </c>
      <c r="N276" s="2">
        <v>7</v>
      </c>
      <c r="O276" s="2">
        <v>3</v>
      </c>
      <c r="P276" s="2">
        <v>32</v>
      </c>
      <c r="Q276" s="6">
        <v>25.4528125</v>
      </c>
      <c r="R276" s="2">
        <v>24</v>
      </c>
      <c r="S276" s="8">
        <v>33.9370833333333</v>
      </c>
      <c r="T276" s="2">
        <v>9</v>
      </c>
      <c r="U276" s="8">
        <v>90.4988888888889</v>
      </c>
      <c r="V276" s="10">
        <v>0.0115384615384615</v>
      </c>
    </row>
    <row r="277" customHeight="1" spans="1:22">
      <c r="A277" s="4" t="s">
        <v>116</v>
      </c>
      <c r="B277" s="2"/>
      <c r="C277" s="2"/>
      <c r="D277" s="2"/>
      <c r="E277" s="2">
        <v>814.49</v>
      </c>
      <c r="F277" s="2">
        <v>30915</v>
      </c>
      <c r="G277" s="2">
        <v>2080</v>
      </c>
      <c r="H277" s="5">
        <v>0.0672812550541808</v>
      </c>
      <c r="I277" s="6">
        <v>0.391581730769231</v>
      </c>
      <c r="J277" s="6">
        <v>26.3461103024422</v>
      </c>
      <c r="K277" s="2">
        <v>15</v>
      </c>
      <c r="L277" s="7">
        <v>4</v>
      </c>
      <c r="M277" s="2">
        <v>3</v>
      </c>
      <c r="N277" s="2">
        <v>7</v>
      </c>
      <c r="O277" s="2">
        <v>3</v>
      </c>
      <c r="P277" s="2">
        <v>32</v>
      </c>
      <c r="Q277" s="6">
        <v>25.4528125</v>
      </c>
      <c r="R277" s="2">
        <v>24</v>
      </c>
      <c r="S277" s="8">
        <v>33.9370833333333</v>
      </c>
      <c r="T277" s="2">
        <v>9</v>
      </c>
      <c r="U277" s="8">
        <v>90.4988888888889</v>
      </c>
      <c r="V277" s="10">
        <v>0.0115384615384615</v>
      </c>
    </row>
    <row r="278" customHeight="1" spans="1:22">
      <c r="A278" s="4" t="s">
        <v>47</v>
      </c>
      <c r="B278" s="4" t="s">
        <v>74</v>
      </c>
      <c r="C278" s="4" t="s">
        <v>154</v>
      </c>
      <c r="D278" s="4" t="s">
        <v>155</v>
      </c>
      <c r="E278" s="2">
        <v>111.7</v>
      </c>
      <c r="F278" s="2">
        <v>2680</v>
      </c>
      <c r="G278" s="2">
        <v>131</v>
      </c>
      <c r="H278" s="5">
        <v>0.0488805970149254</v>
      </c>
      <c r="I278" s="6">
        <v>0.852671755725191</v>
      </c>
      <c r="J278" s="6">
        <v>41.6791044776119</v>
      </c>
      <c r="K278" s="2">
        <v>0</v>
      </c>
      <c r="L278" s="7">
        <v>1</v>
      </c>
      <c r="M278" s="2">
        <v>0</v>
      </c>
      <c r="N278" s="2">
        <v>3</v>
      </c>
      <c r="O278" s="2">
        <v>0</v>
      </c>
      <c r="P278" s="2">
        <v>4</v>
      </c>
      <c r="Q278" s="6">
        <v>27.925</v>
      </c>
      <c r="R278" s="2">
        <v>6</v>
      </c>
      <c r="S278" s="8">
        <v>18.6166666666667</v>
      </c>
      <c r="T278" s="2">
        <v>1</v>
      </c>
      <c r="U278" s="8">
        <v>111.7</v>
      </c>
      <c r="V278" s="10">
        <v>0.0458015267175573</v>
      </c>
    </row>
    <row r="279" customHeight="1" spans="1:22">
      <c r="A279" s="2"/>
      <c r="B279" s="2"/>
      <c r="C279" s="4" t="s">
        <v>156</v>
      </c>
      <c r="D279" s="4" t="s">
        <v>157</v>
      </c>
      <c r="E279" s="2">
        <v>60.73</v>
      </c>
      <c r="F279" s="2">
        <v>2825</v>
      </c>
      <c r="G279" s="2">
        <v>207</v>
      </c>
      <c r="H279" s="5">
        <v>0.0732743362831859</v>
      </c>
      <c r="I279" s="6">
        <v>0.293381642512077</v>
      </c>
      <c r="J279" s="6">
        <v>21.4973451327434</v>
      </c>
      <c r="K279" s="2">
        <v>3</v>
      </c>
      <c r="L279" s="7">
        <v>2</v>
      </c>
      <c r="M279" s="2">
        <v>1</v>
      </c>
      <c r="N279" s="2">
        <v>0</v>
      </c>
      <c r="O279" s="2">
        <v>0</v>
      </c>
      <c r="P279" s="2">
        <v>6</v>
      </c>
      <c r="Q279" s="6">
        <v>10.1216666666667</v>
      </c>
      <c r="R279" s="2">
        <v>1</v>
      </c>
      <c r="S279" s="8">
        <v>60.73</v>
      </c>
      <c r="T279" s="2">
        <v>0</v>
      </c>
      <c r="U279" s="8" t="e">
        <v>#DIV/0!</v>
      </c>
      <c r="V279" s="10">
        <v>0.00483091787439614</v>
      </c>
    </row>
    <row r="280" customHeight="1" spans="1:22">
      <c r="A280" s="2"/>
      <c r="B280" s="2"/>
      <c r="C280" s="4" t="s">
        <v>158</v>
      </c>
      <c r="D280" s="4" t="s">
        <v>159</v>
      </c>
      <c r="E280" s="2">
        <v>110.64</v>
      </c>
      <c r="F280" s="2">
        <v>5826</v>
      </c>
      <c r="G280" s="2">
        <v>413</v>
      </c>
      <c r="H280" s="5">
        <v>0.0708891177480261</v>
      </c>
      <c r="I280" s="6">
        <v>0.267893462469734</v>
      </c>
      <c r="J280" s="6">
        <v>18.9907312049434</v>
      </c>
      <c r="K280" s="2">
        <v>2</v>
      </c>
      <c r="L280" s="7">
        <v>6</v>
      </c>
      <c r="M280" s="2">
        <v>2</v>
      </c>
      <c r="N280" s="2">
        <v>3</v>
      </c>
      <c r="O280" s="2">
        <v>1</v>
      </c>
      <c r="P280" s="2">
        <v>14</v>
      </c>
      <c r="Q280" s="6">
        <v>7.90285714285714</v>
      </c>
      <c r="R280" s="2">
        <v>13</v>
      </c>
      <c r="S280" s="8">
        <v>8.51076923076923</v>
      </c>
      <c r="T280" s="2">
        <v>8</v>
      </c>
      <c r="U280" s="8">
        <v>13.83</v>
      </c>
      <c r="V280" s="10">
        <v>0.0314769975786925</v>
      </c>
    </row>
    <row r="281" customHeight="1" spans="1:22">
      <c r="A281" s="2"/>
      <c r="B281" s="2"/>
      <c r="C281" s="4" t="s">
        <v>190</v>
      </c>
      <c r="D281" s="4" t="s">
        <v>191</v>
      </c>
      <c r="E281" s="2">
        <v>24.76</v>
      </c>
      <c r="F281" s="2">
        <v>1600</v>
      </c>
      <c r="G281" s="2">
        <v>116</v>
      </c>
      <c r="H281" s="5">
        <v>0.0725</v>
      </c>
      <c r="I281" s="6">
        <v>0.213448275862069</v>
      </c>
      <c r="J281" s="6">
        <v>15.475</v>
      </c>
      <c r="K281" s="2">
        <v>1</v>
      </c>
      <c r="L281" s="7">
        <v>0</v>
      </c>
      <c r="M281" s="2">
        <v>0</v>
      </c>
      <c r="N281" s="2">
        <v>0</v>
      </c>
      <c r="O281" s="2">
        <v>0</v>
      </c>
      <c r="P281" s="2">
        <v>1</v>
      </c>
      <c r="Q281" s="6">
        <v>24.76</v>
      </c>
      <c r="R281" s="2">
        <v>0</v>
      </c>
      <c r="S281" s="8" t="e">
        <v>#DIV/0!</v>
      </c>
      <c r="T281" s="2">
        <v>0</v>
      </c>
      <c r="U281" s="8" t="e">
        <v>#DIV/0!</v>
      </c>
      <c r="V281" s="10">
        <v>0</v>
      </c>
    </row>
    <row r="282" customHeight="1" spans="1:22">
      <c r="A282" s="2"/>
      <c r="B282" s="2"/>
      <c r="C282" s="4" t="s">
        <v>160</v>
      </c>
      <c r="D282" s="4" t="s">
        <v>161</v>
      </c>
      <c r="E282" s="2">
        <v>64.93</v>
      </c>
      <c r="F282" s="2">
        <v>2039</v>
      </c>
      <c r="G282" s="2">
        <v>130</v>
      </c>
      <c r="H282" s="5">
        <v>0.0637567435017165</v>
      </c>
      <c r="I282" s="6">
        <v>0.499461538461539</v>
      </c>
      <c r="J282" s="6">
        <v>31.844041196665</v>
      </c>
      <c r="K282" s="2">
        <v>3</v>
      </c>
      <c r="L282" s="7">
        <v>0</v>
      </c>
      <c r="M282" s="2">
        <v>2</v>
      </c>
      <c r="N282" s="2">
        <v>1</v>
      </c>
      <c r="O282" s="2">
        <v>0</v>
      </c>
      <c r="P282" s="2">
        <v>6</v>
      </c>
      <c r="Q282" s="6">
        <v>10.8216666666667</v>
      </c>
      <c r="R282" s="2">
        <v>2</v>
      </c>
      <c r="S282" s="8">
        <v>32.465</v>
      </c>
      <c r="T282" s="2">
        <v>2</v>
      </c>
      <c r="U282" s="8">
        <v>32.465</v>
      </c>
      <c r="V282" s="10">
        <v>0.0153846153846154</v>
      </c>
    </row>
    <row r="283" customHeight="1" spans="1:22">
      <c r="A283" s="2"/>
      <c r="B283" s="2"/>
      <c r="C283" s="4" t="s">
        <v>162</v>
      </c>
      <c r="D283" s="4" t="s">
        <v>163</v>
      </c>
      <c r="E283" s="2">
        <v>30.65</v>
      </c>
      <c r="F283" s="2">
        <v>1070</v>
      </c>
      <c r="G283" s="2">
        <v>88</v>
      </c>
      <c r="H283" s="5">
        <v>0.0822429906542056</v>
      </c>
      <c r="I283" s="6">
        <v>0.348295454545455</v>
      </c>
      <c r="J283" s="6">
        <v>28.6448598130841</v>
      </c>
      <c r="K283" s="2">
        <v>3</v>
      </c>
      <c r="L283" s="7">
        <v>1</v>
      </c>
      <c r="M283" s="2">
        <v>0</v>
      </c>
      <c r="N283" s="2">
        <v>2</v>
      </c>
      <c r="O283" s="2">
        <v>0</v>
      </c>
      <c r="P283" s="2">
        <v>6</v>
      </c>
      <c r="Q283" s="6">
        <v>5.10833333333333</v>
      </c>
      <c r="R283" s="2">
        <v>0</v>
      </c>
      <c r="S283" s="8" t="e">
        <v>#DIV/0!</v>
      </c>
      <c r="T283" s="2">
        <v>0</v>
      </c>
      <c r="U283" s="8" t="e">
        <v>#DIV/0!</v>
      </c>
      <c r="V283" s="10">
        <v>0</v>
      </c>
    </row>
    <row r="284" customHeight="1" spans="1:22">
      <c r="A284" s="2"/>
      <c r="B284" s="2"/>
      <c r="C284" s="4" t="s">
        <v>164</v>
      </c>
      <c r="D284" s="4" t="s">
        <v>165</v>
      </c>
      <c r="E284" s="2">
        <v>28.61</v>
      </c>
      <c r="F284" s="2">
        <v>1264</v>
      </c>
      <c r="G284" s="2">
        <v>88</v>
      </c>
      <c r="H284" s="5">
        <v>0.069620253164557</v>
      </c>
      <c r="I284" s="6">
        <v>0.325113636363636</v>
      </c>
      <c r="J284" s="6">
        <v>22.6344936708861</v>
      </c>
      <c r="K284" s="2">
        <v>1</v>
      </c>
      <c r="L284" s="7">
        <v>1</v>
      </c>
      <c r="M284" s="2">
        <v>0</v>
      </c>
      <c r="N284" s="2">
        <v>0</v>
      </c>
      <c r="O284" s="2">
        <v>0</v>
      </c>
      <c r="P284" s="2">
        <v>2</v>
      </c>
      <c r="Q284" s="6">
        <v>14.305</v>
      </c>
      <c r="R284" s="2">
        <v>0</v>
      </c>
      <c r="S284" s="8" t="e">
        <v>#DIV/0!</v>
      </c>
      <c r="T284" s="2">
        <v>0</v>
      </c>
      <c r="U284" s="8" t="e">
        <v>#DIV/0!</v>
      </c>
      <c r="V284" s="10">
        <v>0</v>
      </c>
    </row>
    <row r="285" customHeight="1" spans="1:22">
      <c r="A285" s="2"/>
      <c r="B285" s="2"/>
      <c r="C285" s="4" t="s">
        <v>166</v>
      </c>
      <c r="D285" s="4" t="s">
        <v>167</v>
      </c>
      <c r="E285" s="2">
        <v>17.65</v>
      </c>
      <c r="F285" s="2">
        <v>689</v>
      </c>
      <c r="G285" s="2">
        <v>55</v>
      </c>
      <c r="H285" s="5">
        <v>0.0798258345428157</v>
      </c>
      <c r="I285" s="6">
        <v>0.320909090909091</v>
      </c>
      <c r="J285" s="6">
        <v>25.6168359941945</v>
      </c>
      <c r="K285" s="2">
        <v>0</v>
      </c>
      <c r="L285" s="7">
        <v>0</v>
      </c>
      <c r="M285" s="2">
        <v>0</v>
      </c>
      <c r="N285" s="2">
        <v>0</v>
      </c>
      <c r="O285" s="2">
        <v>0</v>
      </c>
      <c r="P285" s="2">
        <v>0</v>
      </c>
      <c r="Q285" s="6" t="e">
        <v>#DIV/0!</v>
      </c>
      <c r="R285" s="2">
        <v>1</v>
      </c>
      <c r="S285" s="8">
        <v>17.65</v>
      </c>
      <c r="T285" s="2">
        <v>0</v>
      </c>
      <c r="U285" s="8" t="e">
        <v>#DIV/0!</v>
      </c>
      <c r="V285" s="10">
        <v>0.0181818181818182</v>
      </c>
    </row>
    <row r="286" customHeight="1" spans="1:22">
      <c r="A286" s="2"/>
      <c r="B286" s="2"/>
      <c r="C286" s="4" t="s">
        <v>168</v>
      </c>
      <c r="D286" s="4" t="s">
        <v>169</v>
      </c>
      <c r="E286" s="2">
        <v>12.49</v>
      </c>
      <c r="F286" s="2">
        <v>476</v>
      </c>
      <c r="G286" s="2">
        <v>28</v>
      </c>
      <c r="H286" s="5">
        <v>0.0588235294117647</v>
      </c>
      <c r="I286" s="6">
        <v>0.446071428571429</v>
      </c>
      <c r="J286" s="6">
        <v>26.2394957983193</v>
      </c>
      <c r="K286" s="2">
        <v>0</v>
      </c>
      <c r="L286" s="7">
        <v>0</v>
      </c>
      <c r="M286" s="2">
        <v>0</v>
      </c>
      <c r="N286" s="2">
        <v>0</v>
      </c>
      <c r="O286" s="2">
        <v>0</v>
      </c>
      <c r="P286" s="2">
        <v>0</v>
      </c>
      <c r="Q286" s="6" t="e">
        <v>#DIV/0!</v>
      </c>
      <c r="R286" s="2">
        <v>0</v>
      </c>
      <c r="S286" s="8" t="e">
        <v>#DIV/0!</v>
      </c>
      <c r="T286" s="2">
        <v>0</v>
      </c>
      <c r="U286" s="8" t="e">
        <v>#DIV/0!</v>
      </c>
      <c r="V286" s="10">
        <v>0</v>
      </c>
    </row>
    <row r="287" customHeight="1" spans="1:22">
      <c r="A287" s="2"/>
      <c r="B287" s="2"/>
      <c r="C287" s="4" t="s">
        <v>170</v>
      </c>
      <c r="D287" s="4" t="s">
        <v>171</v>
      </c>
      <c r="E287" s="2">
        <v>84.55</v>
      </c>
      <c r="F287" s="2">
        <v>3634</v>
      </c>
      <c r="G287" s="2">
        <v>248</v>
      </c>
      <c r="H287" s="5">
        <v>0.0682443588332416</v>
      </c>
      <c r="I287" s="6">
        <v>0.340927419354839</v>
      </c>
      <c r="J287" s="6">
        <v>23.2663731425427</v>
      </c>
      <c r="K287" s="2">
        <v>0</v>
      </c>
      <c r="L287" s="7">
        <v>1</v>
      </c>
      <c r="M287" s="2">
        <v>1</v>
      </c>
      <c r="N287" s="2">
        <v>0</v>
      </c>
      <c r="O287" s="2">
        <v>0</v>
      </c>
      <c r="P287" s="2">
        <v>2</v>
      </c>
      <c r="Q287" s="6">
        <v>42.275</v>
      </c>
      <c r="R287" s="2">
        <v>3</v>
      </c>
      <c r="S287" s="8">
        <v>28.1833333333333</v>
      </c>
      <c r="T287" s="2">
        <v>1</v>
      </c>
      <c r="U287" s="8">
        <v>84.55</v>
      </c>
      <c r="V287" s="10">
        <v>0.0120967741935484</v>
      </c>
    </row>
    <row r="288" customHeight="1" spans="1:22">
      <c r="A288" s="2"/>
      <c r="B288" s="2"/>
      <c r="C288" s="4" t="s">
        <v>172</v>
      </c>
      <c r="D288" s="4" t="s">
        <v>173</v>
      </c>
      <c r="E288" s="2">
        <v>67.67</v>
      </c>
      <c r="F288" s="2">
        <v>2008</v>
      </c>
      <c r="G288" s="2">
        <v>123</v>
      </c>
      <c r="H288" s="5">
        <v>0.0612549800796813</v>
      </c>
      <c r="I288" s="6">
        <v>0.550162601626016</v>
      </c>
      <c r="J288" s="6">
        <v>33.7001992031873</v>
      </c>
      <c r="K288" s="2">
        <v>1</v>
      </c>
      <c r="L288" s="7">
        <v>0</v>
      </c>
      <c r="M288" s="2">
        <v>0</v>
      </c>
      <c r="N288" s="2">
        <v>0</v>
      </c>
      <c r="O288" s="2">
        <v>0</v>
      </c>
      <c r="P288" s="2">
        <v>1</v>
      </c>
      <c r="Q288" s="6">
        <v>67.67</v>
      </c>
      <c r="R288" s="2">
        <v>2</v>
      </c>
      <c r="S288" s="8">
        <v>33.835</v>
      </c>
      <c r="T288" s="2">
        <v>1</v>
      </c>
      <c r="U288" s="8">
        <v>67.67</v>
      </c>
      <c r="V288" s="10">
        <v>0.016260162601626</v>
      </c>
    </row>
    <row r="289" customHeight="1" spans="1:22">
      <c r="A289" s="2"/>
      <c r="B289" s="2"/>
      <c r="C289" s="4" t="s">
        <v>194</v>
      </c>
      <c r="D289" s="4" t="s">
        <v>195</v>
      </c>
      <c r="E289" s="2">
        <v>1.78</v>
      </c>
      <c r="F289" s="2">
        <v>75</v>
      </c>
      <c r="G289" s="2">
        <v>6</v>
      </c>
      <c r="H289" s="5">
        <v>0.08</v>
      </c>
      <c r="I289" s="6">
        <v>0.296666666666667</v>
      </c>
      <c r="J289" s="6">
        <v>23.7333333333333</v>
      </c>
      <c r="K289" s="2">
        <v>0</v>
      </c>
      <c r="L289" s="7">
        <v>0</v>
      </c>
      <c r="M289" s="2">
        <v>0</v>
      </c>
      <c r="N289" s="2">
        <v>0</v>
      </c>
      <c r="O289" s="2">
        <v>0</v>
      </c>
      <c r="P289" s="2">
        <v>0</v>
      </c>
      <c r="Q289" s="6" t="e">
        <v>#DIV/0!</v>
      </c>
      <c r="R289" s="2">
        <v>0</v>
      </c>
      <c r="S289" s="8" t="e">
        <v>#DIV/0!</v>
      </c>
      <c r="T289" s="2">
        <v>0</v>
      </c>
      <c r="U289" s="8" t="e">
        <v>#DIV/0!</v>
      </c>
      <c r="V289" s="10">
        <v>0</v>
      </c>
    </row>
    <row r="290" customHeight="1" spans="1:22">
      <c r="A290" s="2"/>
      <c r="B290" s="2"/>
      <c r="C290" s="4" t="s">
        <v>174</v>
      </c>
      <c r="D290" s="4" t="s">
        <v>175</v>
      </c>
      <c r="E290" s="2">
        <v>98.8</v>
      </c>
      <c r="F290" s="2">
        <v>2698</v>
      </c>
      <c r="G290" s="2">
        <v>221</v>
      </c>
      <c r="H290" s="5">
        <v>0.0819125277983692</v>
      </c>
      <c r="I290" s="6">
        <v>0.447058823529412</v>
      </c>
      <c r="J290" s="6">
        <v>36.6197183098592</v>
      </c>
      <c r="K290" s="2">
        <v>3</v>
      </c>
      <c r="L290" s="7">
        <v>1</v>
      </c>
      <c r="M290" s="2">
        <v>0</v>
      </c>
      <c r="N290" s="2">
        <v>1</v>
      </c>
      <c r="O290" s="2">
        <v>1</v>
      </c>
      <c r="P290" s="2">
        <v>6</v>
      </c>
      <c r="Q290" s="6">
        <v>16.4666666666667</v>
      </c>
      <c r="R290" s="2">
        <v>5</v>
      </c>
      <c r="S290" s="8">
        <v>19.76</v>
      </c>
      <c r="T290" s="2">
        <v>2</v>
      </c>
      <c r="U290" s="8">
        <v>49.4</v>
      </c>
      <c r="V290" s="10">
        <v>0.0226244343891403</v>
      </c>
    </row>
    <row r="291" customHeight="1" spans="1:22">
      <c r="A291" s="2"/>
      <c r="B291" s="2"/>
      <c r="C291" s="4" t="s">
        <v>186</v>
      </c>
      <c r="D291" s="4" t="s">
        <v>187</v>
      </c>
      <c r="E291" s="2">
        <v>20</v>
      </c>
      <c r="F291" s="2">
        <v>778</v>
      </c>
      <c r="G291" s="2">
        <v>56</v>
      </c>
      <c r="H291" s="5">
        <v>0.0719794344473008</v>
      </c>
      <c r="I291" s="6">
        <v>0.357142857142857</v>
      </c>
      <c r="J291" s="6">
        <v>25.706940874036</v>
      </c>
      <c r="K291" s="2">
        <v>0</v>
      </c>
      <c r="L291" s="7">
        <v>0</v>
      </c>
      <c r="M291" s="2">
        <v>0</v>
      </c>
      <c r="N291" s="2">
        <v>1</v>
      </c>
      <c r="O291" s="2">
        <v>0</v>
      </c>
      <c r="P291" s="2">
        <v>1</v>
      </c>
      <c r="Q291" s="6">
        <v>20</v>
      </c>
      <c r="R291" s="2">
        <v>0</v>
      </c>
      <c r="S291" s="8" t="e">
        <v>#DIV/0!</v>
      </c>
      <c r="T291" s="2">
        <v>0</v>
      </c>
      <c r="U291" s="8" t="e">
        <v>#DIV/0!</v>
      </c>
      <c r="V291" s="10">
        <v>0</v>
      </c>
    </row>
    <row r="292" customHeight="1" spans="1:22">
      <c r="A292" s="2"/>
      <c r="B292" s="2"/>
      <c r="C292" s="4" t="s">
        <v>176</v>
      </c>
      <c r="D292" s="4" t="s">
        <v>177</v>
      </c>
      <c r="E292" s="2">
        <v>72.44</v>
      </c>
      <c r="F292" s="2">
        <v>4744</v>
      </c>
      <c r="G292" s="2">
        <v>256</v>
      </c>
      <c r="H292" s="5">
        <v>0.0539629005059022</v>
      </c>
      <c r="I292" s="6">
        <v>0.28296875</v>
      </c>
      <c r="J292" s="6">
        <v>15.2698145025295</v>
      </c>
      <c r="K292" s="2">
        <v>1</v>
      </c>
      <c r="L292" s="7">
        <v>0</v>
      </c>
      <c r="M292" s="2">
        <v>2</v>
      </c>
      <c r="N292" s="2">
        <v>0</v>
      </c>
      <c r="O292" s="2">
        <v>0</v>
      </c>
      <c r="P292" s="2">
        <v>3</v>
      </c>
      <c r="Q292" s="6">
        <v>24.1466666666667</v>
      </c>
      <c r="R292" s="2">
        <v>3</v>
      </c>
      <c r="S292" s="8">
        <v>24.1466666666667</v>
      </c>
      <c r="T292" s="2">
        <v>0</v>
      </c>
      <c r="U292" s="8" t="e">
        <v>#DIV/0!</v>
      </c>
      <c r="V292" s="10">
        <v>0.01171875</v>
      </c>
    </row>
    <row r="293" customHeight="1" spans="1:22">
      <c r="A293" s="2"/>
      <c r="B293" s="4" t="s">
        <v>80</v>
      </c>
      <c r="C293" s="2"/>
      <c r="D293" s="2"/>
      <c r="E293" s="2">
        <v>807.4</v>
      </c>
      <c r="F293" s="2">
        <v>32406</v>
      </c>
      <c r="G293" s="2">
        <v>2166</v>
      </c>
      <c r="H293" s="5">
        <v>0.0668394741714497</v>
      </c>
      <c r="I293" s="6">
        <v>0.372760849492151</v>
      </c>
      <c r="J293" s="6">
        <v>24.9151391717583</v>
      </c>
      <c r="K293" s="2">
        <v>18</v>
      </c>
      <c r="L293" s="7">
        <v>13</v>
      </c>
      <c r="M293" s="2">
        <v>8</v>
      </c>
      <c r="N293" s="2">
        <v>11</v>
      </c>
      <c r="O293" s="2">
        <v>2</v>
      </c>
      <c r="P293" s="2">
        <v>52</v>
      </c>
      <c r="Q293" s="6">
        <v>15.5269230769231</v>
      </c>
      <c r="R293" s="2">
        <v>36</v>
      </c>
      <c r="S293" s="8">
        <v>22.4277777777778</v>
      </c>
      <c r="T293" s="2">
        <v>15</v>
      </c>
      <c r="U293" s="8">
        <v>53.8266666666667</v>
      </c>
      <c r="V293" s="10">
        <v>0.0166204986149585</v>
      </c>
    </row>
    <row r="294" customHeight="1" spans="1:22">
      <c r="A294" s="4" t="s">
        <v>117</v>
      </c>
      <c r="B294" s="2"/>
      <c r="C294" s="2"/>
      <c r="D294" s="2"/>
      <c r="E294" s="2">
        <v>807.4</v>
      </c>
      <c r="F294" s="2">
        <v>32406</v>
      </c>
      <c r="G294" s="2">
        <v>2166</v>
      </c>
      <c r="H294" s="5">
        <v>0.0668394741714497</v>
      </c>
      <c r="I294" s="6">
        <v>0.372760849492151</v>
      </c>
      <c r="J294" s="6">
        <v>24.9151391717583</v>
      </c>
      <c r="K294" s="2">
        <v>18</v>
      </c>
      <c r="L294" s="7">
        <v>13</v>
      </c>
      <c r="M294" s="2">
        <v>8</v>
      </c>
      <c r="N294" s="2">
        <v>11</v>
      </c>
      <c r="O294" s="2">
        <v>2</v>
      </c>
      <c r="P294" s="2">
        <v>52</v>
      </c>
      <c r="Q294" s="6">
        <v>15.5269230769231</v>
      </c>
      <c r="R294" s="2">
        <v>36</v>
      </c>
      <c r="S294" s="8">
        <v>22.4277777777778</v>
      </c>
      <c r="T294" s="2">
        <v>15</v>
      </c>
      <c r="U294" s="8">
        <v>53.8266666666667</v>
      </c>
      <c r="V294" s="10">
        <v>0.0166204986149585</v>
      </c>
    </row>
    <row r="295" customHeight="1" spans="1:22">
      <c r="A295" s="4" t="s">
        <v>46</v>
      </c>
      <c r="B295" s="4" t="s">
        <v>74</v>
      </c>
      <c r="C295" s="4" t="s">
        <v>154</v>
      </c>
      <c r="D295" s="4" t="s">
        <v>155</v>
      </c>
      <c r="E295" s="2">
        <v>122.59</v>
      </c>
      <c r="F295" s="2">
        <v>2580</v>
      </c>
      <c r="G295" s="2">
        <v>143</v>
      </c>
      <c r="H295" s="5">
        <v>0.0554263565891473</v>
      </c>
      <c r="I295" s="6">
        <v>0.857272727272727</v>
      </c>
      <c r="J295" s="6">
        <v>47.515503875969</v>
      </c>
      <c r="K295" s="2">
        <v>0</v>
      </c>
      <c r="L295" s="7">
        <v>1</v>
      </c>
      <c r="M295" s="2">
        <v>0</v>
      </c>
      <c r="N295" s="2">
        <v>0</v>
      </c>
      <c r="O295" s="2">
        <v>0</v>
      </c>
      <c r="P295" s="2">
        <v>1</v>
      </c>
      <c r="Q295" s="6">
        <v>122.59</v>
      </c>
      <c r="R295" s="2">
        <v>3</v>
      </c>
      <c r="S295" s="8">
        <v>40.8633333333333</v>
      </c>
      <c r="T295" s="2">
        <v>1</v>
      </c>
      <c r="U295" s="8">
        <v>122.59</v>
      </c>
      <c r="V295" s="10">
        <v>0.020979020979021</v>
      </c>
    </row>
    <row r="296" customHeight="1" spans="1:22">
      <c r="A296" s="2"/>
      <c r="B296" s="2"/>
      <c r="C296" s="4" t="s">
        <v>156</v>
      </c>
      <c r="D296" s="4" t="s">
        <v>157</v>
      </c>
      <c r="E296" s="2">
        <v>47.09</v>
      </c>
      <c r="F296" s="2">
        <v>2173</v>
      </c>
      <c r="G296" s="2">
        <v>169</v>
      </c>
      <c r="H296" s="5">
        <v>0.077772664519098</v>
      </c>
      <c r="I296" s="6">
        <v>0.278639053254438</v>
      </c>
      <c r="J296" s="6">
        <v>21.6705016106765</v>
      </c>
      <c r="K296" s="2">
        <v>3</v>
      </c>
      <c r="L296" s="7">
        <v>1</v>
      </c>
      <c r="M296" s="2">
        <v>0</v>
      </c>
      <c r="N296" s="2">
        <v>0</v>
      </c>
      <c r="O296" s="2">
        <v>0</v>
      </c>
      <c r="P296" s="2">
        <v>4</v>
      </c>
      <c r="Q296" s="6">
        <v>11.7725</v>
      </c>
      <c r="R296" s="2">
        <v>3</v>
      </c>
      <c r="S296" s="8">
        <v>15.6966666666667</v>
      </c>
      <c r="T296" s="2">
        <v>2</v>
      </c>
      <c r="U296" s="8">
        <v>23.545</v>
      </c>
      <c r="V296" s="10">
        <v>0.0177514792899408</v>
      </c>
    </row>
    <row r="297" customHeight="1" spans="1:22">
      <c r="A297" s="2"/>
      <c r="B297" s="2"/>
      <c r="C297" s="4" t="s">
        <v>158</v>
      </c>
      <c r="D297" s="4" t="s">
        <v>159</v>
      </c>
      <c r="E297" s="2">
        <v>104.93</v>
      </c>
      <c r="F297" s="2">
        <v>4547</v>
      </c>
      <c r="G297" s="2">
        <v>366</v>
      </c>
      <c r="H297" s="5">
        <v>0.0804926325049483</v>
      </c>
      <c r="I297" s="6">
        <v>0.286693989071038</v>
      </c>
      <c r="J297" s="6">
        <v>23.0767539036728</v>
      </c>
      <c r="K297" s="2">
        <v>0</v>
      </c>
      <c r="L297" s="7">
        <v>2</v>
      </c>
      <c r="M297" s="2">
        <v>1</v>
      </c>
      <c r="N297" s="2">
        <v>4</v>
      </c>
      <c r="O297" s="2">
        <v>0</v>
      </c>
      <c r="P297" s="2">
        <v>7</v>
      </c>
      <c r="Q297" s="6">
        <v>14.99</v>
      </c>
      <c r="R297" s="2">
        <v>7</v>
      </c>
      <c r="S297" s="8">
        <v>14.99</v>
      </c>
      <c r="T297" s="2">
        <v>3</v>
      </c>
      <c r="U297" s="8">
        <v>34.9766666666667</v>
      </c>
      <c r="V297" s="10">
        <v>0.0191256830601093</v>
      </c>
    </row>
    <row r="298" customHeight="1" spans="1:22">
      <c r="A298" s="2"/>
      <c r="B298" s="2"/>
      <c r="C298" s="4" t="s">
        <v>190</v>
      </c>
      <c r="D298" s="4" t="s">
        <v>191</v>
      </c>
      <c r="E298" s="2">
        <v>17.72</v>
      </c>
      <c r="F298" s="2">
        <v>1305</v>
      </c>
      <c r="G298" s="2">
        <v>72</v>
      </c>
      <c r="H298" s="5">
        <v>0.0551724137931035</v>
      </c>
      <c r="I298" s="6">
        <v>0.246111111111111</v>
      </c>
      <c r="J298" s="6">
        <v>13.5785440613027</v>
      </c>
      <c r="K298" s="2">
        <v>0</v>
      </c>
      <c r="L298" s="7">
        <v>0</v>
      </c>
      <c r="M298" s="2">
        <v>0</v>
      </c>
      <c r="N298" s="2">
        <v>0</v>
      </c>
      <c r="O298" s="2">
        <v>0</v>
      </c>
      <c r="P298" s="2">
        <v>0</v>
      </c>
      <c r="Q298" s="6" t="e">
        <v>#DIV/0!</v>
      </c>
      <c r="R298" s="2">
        <v>0</v>
      </c>
      <c r="S298" s="8" t="e">
        <v>#DIV/0!</v>
      </c>
      <c r="T298" s="2">
        <v>0</v>
      </c>
      <c r="U298" s="8" t="e">
        <v>#DIV/0!</v>
      </c>
      <c r="V298" s="10">
        <v>0</v>
      </c>
    </row>
    <row r="299" customHeight="1" spans="1:22">
      <c r="A299" s="2"/>
      <c r="B299" s="2"/>
      <c r="C299" s="4" t="s">
        <v>160</v>
      </c>
      <c r="D299" s="4" t="s">
        <v>161</v>
      </c>
      <c r="E299" s="2">
        <v>39.76</v>
      </c>
      <c r="F299" s="2">
        <v>1042</v>
      </c>
      <c r="G299" s="2">
        <v>79</v>
      </c>
      <c r="H299" s="5">
        <v>0.0758157389635317</v>
      </c>
      <c r="I299" s="6">
        <v>0.503291139240506</v>
      </c>
      <c r="J299" s="6">
        <v>38.1573896353167</v>
      </c>
      <c r="K299" s="2">
        <v>1</v>
      </c>
      <c r="L299" s="7">
        <v>0</v>
      </c>
      <c r="M299" s="2">
        <v>0</v>
      </c>
      <c r="N299" s="2">
        <v>0</v>
      </c>
      <c r="O299" s="2">
        <v>0</v>
      </c>
      <c r="P299" s="2">
        <v>1</v>
      </c>
      <c r="Q299" s="6">
        <v>39.76</v>
      </c>
      <c r="R299" s="2">
        <v>0</v>
      </c>
      <c r="S299" s="8" t="e">
        <v>#DIV/0!</v>
      </c>
      <c r="T299" s="2">
        <v>0</v>
      </c>
      <c r="U299" s="8" t="e">
        <v>#DIV/0!</v>
      </c>
      <c r="V299" s="10">
        <v>0</v>
      </c>
    </row>
    <row r="300" customHeight="1" spans="1:22">
      <c r="A300" s="2"/>
      <c r="B300" s="2"/>
      <c r="C300" s="4" t="s">
        <v>162</v>
      </c>
      <c r="D300" s="4" t="s">
        <v>163</v>
      </c>
      <c r="E300" s="2">
        <v>27.81</v>
      </c>
      <c r="F300" s="2">
        <v>974</v>
      </c>
      <c r="G300" s="2">
        <v>70</v>
      </c>
      <c r="H300" s="5">
        <v>0.0718685831622177</v>
      </c>
      <c r="I300" s="6">
        <v>0.397285714285714</v>
      </c>
      <c r="J300" s="6">
        <v>28.5523613963039</v>
      </c>
      <c r="K300" s="2">
        <v>1</v>
      </c>
      <c r="L300" s="7">
        <v>0</v>
      </c>
      <c r="M300" s="2">
        <v>0</v>
      </c>
      <c r="N300" s="2">
        <v>1</v>
      </c>
      <c r="O300" s="2">
        <v>0</v>
      </c>
      <c r="P300" s="2">
        <v>2</v>
      </c>
      <c r="Q300" s="6">
        <v>13.905</v>
      </c>
      <c r="R300" s="2">
        <v>2</v>
      </c>
      <c r="S300" s="8">
        <v>13.905</v>
      </c>
      <c r="T300" s="2">
        <v>0</v>
      </c>
      <c r="U300" s="8" t="e">
        <v>#DIV/0!</v>
      </c>
      <c r="V300" s="10">
        <v>0.0285714285714286</v>
      </c>
    </row>
    <row r="301" customHeight="1" spans="1:22">
      <c r="A301" s="2"/>
      <c r="B301" s="2"/>
      <c r="C301" s="4" t="s">
        <v>164</v>
      </c>
      <c r="D301" s="4" t="s">
        <v>165</v>
      </c>
      <c r="E301" s="2">
        <v>36.03</v>
      </c>
      <c r="F301" s="2">
        <v>1810</v>
      </c>
      <c r="G301" s="2">
        <v>116</v>
      </c>
      <c r="H301" s="5">
        <v>0.0640883977900553</v>
      </c>
      <c r="I301" s="6">
        <v>0.310603448275862</v>
      </c>
      <c r="J301" s="6">
        <v>19.9060773480663</v>
      </c>
      <c r="K301" s="2">
        <v>1</v>
      </c>
      <c r="L301" s="7">
        <v>0</v>
      </c>
      <c r="M301" s="2">
        <v>1</v>
      </c>
      <c r="N301" s="2">
        <v>0</v>
      </c>
      <c r="O301" s="2">
        <v>0</v>
      </c>
      <c r="P301" s="2">
        <v>2</v>
      </c>
      <c r="Q301" s="6">
        <v>18.015</v>
      </c>
      <c r="R301" s="2">
        <v>1</v>
      </c>
      <c r="S301" s="8">
        <v>36.03</v>
      </c>
      <c r="T301" s="2">
        <v>0</v>
      </c>
      <c r="U301" s="8" t="e">
        <v>#DIV/0!</v>
      </c>
      <c r="V301" s="10">
        <v>0.00862068965517241</v>
      </c>
    </row>
    <row r="302" customHeight="1" spans="1:22">
      <c r="A302" s="2"/>
      <c r="B302" s="2"/>
      <c r="C302" s="4" t="s">
        <v>166</v>
      </c>
      <c r="D302" s="4" t="s">
        <v>167</v>
      </c>
      <c r="E302" s="2">
        <v>17.64</v>
      </c>
      <c r="F302" s="2">
        <v>775</v>
      </c>
      <c r="G302" s="2">
        <v>54</v>
      </c>
      <c r="H302" s="5">
        <v>0.0696774193548387</v>
      </c>
      <c r="I302" s="6">
        <v>0.326666666666667</v>
      </c>
      <c r="J302" s="6">
        <v>22.7612903225806</v>
      </c>
      <c r="K302" s="2">
        <v>0</v>
      </c>
      <c r="L302" s="7">
        <v>0</v>
      </c>
      <c r="M302" s="2">
        <v>0</v>
      </c>
      <c r="N302" s="2">
        <v>0</v>
      </c>
      <c r="O302" s="2">
        <v>0</v>
      </c>
      <c r="P302" s="2">
        <v>0</v>
      </c>
      <c r="Q302" s="6" t="e">
        <v>#DIV/0!</v>
      </c>
      <c r="R302" s="2">
        <v>2</v>
      </c>
      <c r="S302" s="8">
        <v>8.82</v>
      </c>
      <c r="T302" s="2">
        <v>1</v>
      </c>
      <c r="U302" s="8">
        <v>17.64</v>
      </c>
      <c r="V302" s="10">
        <v>0.037037037037037</v>
      </c>
    </row>
    <row r="303" customHeight="1" spans="1:22">
      <c r="A303" s="2"/>
      <c r="B303" s="2"/>
      <c r="C303" s="4" t="s">
        <v>168</v>
      </c>
      <c r="D303" s="4" t="s">
        <v>169</v>
      </c>
      <c r="E303" s="2">
        <v>21.12</v>
      </c>
      <c r="F303" s="2">
        <v>732</v>
      </c>
      <c r="G303" s="2">
        <v>47</v>
      </c>
      <c r="H303" s="5">
        <v>0.0642076502732241</v>
      </c>
      <c r="I303" s="6">
        <v>0.44936170212766</v>
      </c>
      <c r="J303" s="6">
        <v>28.8524590163934</v>
      </c>
      <c r="K303" s="2">
        <v>1</v>
      </c>
      <c r="L303" s="7">
        <v>1</v>
      </c>
      <c r="M303" s="2">
        <v>1</v>
      </c>
      <c r="N303" s="2">
        <v>1</v>
      </c>
      <c r="O303" s="2">
        <v>0</v>
      </c>
      <c r="P303" s="2">
        <v>4</v>
      </c>
      <c r="Q303" s="6">
        <v>5.28</v>
      </c>
      <c r="R303" s="2">
        <v>0</v>
      </c>
      <c r="S303" s="8" t="e">
        <v>#DIV/0!</v>
      </c>
      <c r="T303" s="2">
        <v>0</v>
      </c>
      <c r="U303" s="8" t="e">
        <v>#DIV/0!</v>
      </c>
      <c r="V303" s="10">
        <v>0</v>
      </c>
    </row>
    <row r="304" customHeight="1" spans="1:22">
      <c r="A304" s="2"/>
      <c r="B304" s="2"/>
      <c r="C304" s="4" t="s">
        <v>170</v>
      </c>
      <c r="D304" s="4" t="s">
        <v>171</v>
      </c>
      <c r="E304" s="2">
        <v>109.6</v>
      </c>
      <c r="F304" s="2">
        <v>3954</v>
      </c>
      <c r="G304" s="2">
        <v>271</v>
      </c>
      <c r="H304" s="5">
        <v>0.0685381891755185</v>
      </c>
      <c r="I304" s="6">
        <v>0.404428044280443</v>
      </c>
      <c r="J304" s="6">
        <v>27.7187658067779</v>
      </c>
      <c r="K304" s="2">
        <v>3</v>
      </c>
      <c r="L304" s="7">
        <v>0</v>
      </c>
      <c r="M304" s="2">
        <v>0</v>
      </c>
      <c r="N304" s="2">
        <v>1</v>
      </c>
      <c r="O304" s="2">
        <v>0</v>
      </c>
      <c r="P304" s="2">
        <v>4</v>
      </c>
      <c r="Q304" s="6">
        <v>27.4</v>
      </c>
      <c r="R304" s="2">
        <v>1</v>
      </c>
      <c r="S304" s="8">
        <v>109.6</v>
      </c>
      <c r="T304" s="2">
        <v>0</v>
      </c>
      <c r="U304" s="8" t="e">
        <v>#DIV/0!</v>
      </c>
      <c r="V304" s="10">
        <v>0.003690036900369</v>
      </c>
    </row>
    <row r="305" customHeight="1" spans="1:22">
      <c r="A305" s="2"/>
      <c r="B305" s="2"/>
      <c r="C305" s="4" t="s">
        <v>172</v>
      </c>
      <c r="D305" s="4" t="s">
        <v>173</v>
      </c>
      <c r="E305" s="2">
        <v>87.57</v>
      </c>
      <c r="F305" s="2">
        <v>2301</v>
      </c>
      <c r="G305" s="2">
        <v>154</v>
      </c>
      <c r="H305" s="5">
        <v>0.0669274228596263</v>
      </c>
      <c r="I305" s="6">
        <v>0.568636363636364</v>
      </c>
      <c r="J305" s="6">
        <v>38.0573663624511</v>
      </c>
      <c r="K305" s="2">
        <v>3</v>
      </c>
      <c r="L305" s="7">
        <v>2</v>
      </c>
      <c r="M305" s="2">
        <v>3</v>
      </c>
      <c r="N305" s="2">
        <v>1</v>
      </c>
      <c r="O305" s="2">
        <v>0</v>
      </c>
      <c r="P305" s="2">
        <v>9</v>
      </c>
      <c r="Q305" s="6">
        <v>9.73</v>
      </c>
      <c r="R305" s="2">
        <v>1</v>
      </c>
      <c r="S305" s="8">
        <v>87.57</v>
      </c>
      <c r="T305" s="2">
        <v>0</v>
      </c>
      <c r="U305" s="8" t="e">
        <v>#DIV/0!</v>
      </c>
      <c r="V305" s="10">
        <v>0.00649350649350649</v>
      </c>
    </row>
    <row r="306" customHeight="1" spans="1:22">
      <c r="A306" s="2"/>
      <c r="B306" s="2"/>
      <c r="C306" s="4" t="s">
        <v>194</v>
      </c>
      <c r="D306" s="4" t="s">
        <v>195</v>
      </c>
      <c r="E306" s="2">
        <v>0.7</v>
      </c>
      <c r="F306" s="2">
        <v>55</v>
      </c>
      <c r="G306" s="2">
        <v>3</v>
      </c>
      <c r="H306" s="5">
        <v>0.0545454545454545</v>
      </c>
      <c r="I306" s="6">
        <v>0.233333333333333</v>
      </c>
      <c r="J306" s="6">
        <v>12.7272727272727</v>
      </c>
      <c r="K306" s="2">
        <v>0</v>
      </c>
      <c r="L306" s="7">
        <v>0</v>
      </c>
      <c r="M306" s="2">
        <v>0</v>
      </c>
      <c r="N306" s="2">
        <v>0</v>
      </c>
      <c r="O306" s="2">
        <v>0</v>
      </c>
      <c r="P306" s="2">
        <v>0</v>
      </c>
      <c r="Q306" s="6" t="e">
        <v>#DIV/0!</v>
      </c>
      <c r="R306" s="2">
        <v>0</v>
      </c>
      <c r="S306" s="8" t="e">
        <v>#DIV/0!</v>
      </c>
      <c r="T306" s="2">
        <v>0</v>
      </c>
      <c r="U306" s="8" t="e">
        <v>#DIV/0!</v>
      </c>
      <c r="V306" s="10">
        <v>0</v>
      </c>
    </row>
    <row r="307" customHeight="1" spans="1:22">
      <c r="A307" s="2"/>
      <c r="B307" s="2"/>
      <c r="C307" s="4" t="s">
        <v>174</v>
      </c>
      <c r="D307" s="4" t="s">
        <v>175</v>
      </c>
      <c r="E307" s="2">
        <v>87.26</v>
      </c>
      <c r="F307" s="2">
        <v>2486</v>
      </c>
      <c r="G307" s="2">
        <v>185</v>
      </c>
      <c r="H307" s="5">
        <v>0.0744167337087691</v>
      </c>
      <c r="I307" s="6">
        <v>0.471675675675676</v>
      </c>
      <c r="J307" s="6">
        <v>35.1005631536605</v>
      </c>
      <c r="K307" s="2">
        <v>0</v>
      </c>
      <c r="L307" s="7">
        <v>0</v>
      </c>
      <c r="M307" s="2">
        <v>0</v>
      </c>
      <c r="N307" s="2">
        <v>0</v>
      </c>
      <c r="O307" s="2">
        <v>0</v>
      </c>
      <c r="P307" s="2">
        <v>0</v>
      </c>
      <c r="Q307" s="6" t="e">
        <v>#DIV/0!</v>
      </c>
      <c r="R307" s="2">
        <v>3</v>
      </c>
      <c r="S307" s="8">
        <v>29.0866666666667</v>
      </c>
      <c r="T307" s="2">
        <v>1</v>
      </c>
      <c r="U307" s="8">
        <v>87.26</v>
      </c>
      <c r="V307" s="10">
        <v>0.0162162162162162</v>
      </c>
    </row>
    <row r="308" customHeight="1" spans="1:22">
      <c r="A308" s="2"/>
      <c r="B308" s="2"/>
      <c r="C308" s="4" t="s">
        <v>186</v>
      </c>
      <c r="D308" s="4" t="s">
        <v>187</v>
      </c>
      <c r="E308" s="2">
        <v>18.05</v>
      </c>
      <c r="F308" s="2">
        <v>687</v>
      </c>
      <c r="G308" s="2">
        <v>45</v>
      </c>
      <c r="H308" s="5">
        <v>0.0655021834061135</v>
      </c>
      <c r="I308" s="6">
        <v>0.401111111111111</v>
      </c>
      <c r="J308" s="6">
        <v>26.27365356623</v>
      </c>
      <c r="K308" s="2">
        <v>0</v>
      </c>
      <c r="L308" s="7">
        <v>0</v>
      </c>
      <c r="M308" s="2">
        <v>0</v>
      </c>
      <c r="N308" s="2">
        <v>0</v>
      </c>
      <c r="O308" s="2">
        <v>0</v>
      </c>
      <c r="P308" s="2">
        <v>0</v>
      </c>
      <c r="Q308" s="6" t="e">
        <v>#DIV/0!</v>
      </c>
      <c r="R308" s="2">
        <v>0</v>
      </c>
      <c r="S308" s="8" t="e">
        <v>#DIV/0!</v>
      </c>
      <c r="T308" s="2">
        <v>0</v>
      </c>
      <c r="U308" s="8" t="e">
        <v>#DIV/0!</v>
      </c>
      <c r="V308" s="10">
        <v>0</v>
      </c>
    </row>
    <row r="309" customHeight="1" spans="1:22">
      <c r="A309" s="2"/>
      <c r="B309" s="2"/>
      <c r="C309" s="4" t="s">
        <v>176</v>
      </c>
      <c r="D309" s="4" t="s">
        <v>177</v>
      </c>
      <c r="E309" s="2">
        <v>78.98</v>
      </c>
      <c r="F309" s="2">
        <v>4391</v>
      </c>
      <c r="G309" s="2">
        <v>269</v>
      </c>
      <c r="H309" s="5">
        <v>0.0612616716010021</v>
      </c>
      <c r="I309" s="6">
        <v>0.29360594795539</v>
      </c>
      <c r="J309" s="6">
        <v>17.986791163744</v>
      </c>
      <c r="K309" s="2">
        <v>0</v>
      </c>
      <c r="L309" s="7">
        <v>0</v>
      </c>
      <c r="M309" s="2">
        <v>0</v>
      </c>
      <c r="N309" s="2">
        <v>1</v>
      </c>
      <c r="O309" s="2">
        <v>0</v>
      </c>
      <c r="P309" s="2">
        <v>1</v>
      </c>
      <c r="Q309" s="6">
        <v>78.98</v>
      </c>
      <c r="R309" s="2">
        <v>6</v>
      </c>
      <c r="S309" s="8">
        <v>13.1633333333333</v>
      </c>
      <c r="T309" s="2">
        <v>1</v>
      </c>
      <c r="U309" s="8">
        <v>78.98</v>
      </c>
      <c r="V309" s="10">
        <v>0.0223048327137546</v>
      </c>
    </row>
    <row r="310" customHeight="1" spans="1:22">
      <c r="A310" s="2"/>
      <c r="B310" s="4" t="s">
        <v>80</v>
      </c>
      <c r="C310" s="2"/>
      <c r="D310" s="2"/>
      <c r="E310" s="2">
        <v>816.85</v>
      </c>
      <c r="F310" s="2">
        <v>29812</v>
      </c>
      <c r="G310" s="2">
        <v>2043</v>
      </c>
      <c r="H310" s="5">
        <v>0.0685294512276936</v>
      </c>
      <c r="I310" s="6">
        <v>0.39982868330886</v>
      </c>
      <c r="J310" s="6">
        <v>27.4000402522474</v>
      </c>
      <c r="K310" s="2">
        <v>13</v>
      </c>
      <c r="L310" s="7">
        <v>7</v>
      </c>
      <c r="M310" s="2">
        <v>6</v>
      </c>
      <c r="N310" s="2">
        <v>9</v>
      </c>
      <c r="O310" s="2">
        <v>0</v>
      </c>
      <c r="P310" s="2">
        <v>35</v>
      </c>
      <c r="Q310" s="6">
        <v>23.3385714285714</v>
      </c>
      <c r="R310" s="2">
        <v>29</v>
      </c>
      <c r="S310" s="8">
        <v>28.1672413793104</v>
      </c>
      <c r="T310" s="2">
        <v>9</v>
      </c>
      <c r="U310" s="8">
        <v>90.7611111111111</v>
      </c>
      <c r="V310" s="10">
        <v>0.0141948115516397</v>
      </c>
    </row>
    <row r="311" customHeight="1" spans="1:22">
      <c r="A311" s="4" t="s">
        <v>118</v>
      </c>
      <c r="B311" s="2"/>
      <c r="C311" s="2"/>
      <c r="D311" s="2"/>
      <c r="E311" s="2">
        <v>816.85</v>
      </c>
      <c r="F311" s="2">
        <v>29812</v>
      </c>
      <c r="G311" s="2">
        <v>2043</v>
      </c>
      <c r="H311" s="5">
        <v>0.0685294512276936</v>
      </c>
      <c r="I311" s="6">
        <v>0.39982868330886</v>
      </c>
      <c r="J311" s="6">
        <v>27.4000402522474</v>
      </c>
      <c r="K311" s="2">
        <v>13</v>
      </c>
      <c r="L311" s="7">
        <v>7</v>
      </c>
      <c r="M311" s="2">
        <v>6</v>
      </c>
      <c r="N311" s="2">
        <v>9</v>
      </c>
      <c r="O311" s="2">
        <v>0</v>
      </c>
      <c r="P311" s="2">
        <v>35</v>
      </c>
      <c r="Q311" s="6">
        <v>23.3385714285714</v>
      </c>
      <c r="R311" s="2">
        <v>29</v>
      </c>
      <c r="S311" s="8">
        <v>28.1672413793104</v>
      </c>
      <c r="T311" s="2">
        <v>9</v>
      </c>
      <c r="U311" s="8">
        <v>90.7611111111111</v>
      </c>
      <c r="V311" s="10">
        <v>0.0141948115516397</v>
      </c>
    </row>
    <row r="312" customHeight="1" spans="1:22">
      <c r="A312" s="4" t="s">
        <v>45</v>
      </c>
      <c r="B312" s="4" t="s">
        <v>74</v>
      </c>
      <c r="C312" s="4" t="s">
        <v>154</v>
      </c>
      <c r="D312" s="4" t="s">
        <v>155</v>
      </c>
      <c r="E312" s="2">
        <v>132.39</v>
      </c>
      <c r="F312" s="2">
        <v>1767</v>
      </c>
      <c r="G312" s="2">
        <v>106</v>
      </c>
      <c r="H312" s="5">
        <v>0.0599886813808715</v>
      </c>
      <c r="I312" s="6">
        <v>1.24896226415094</v>
      </c>
      <c r="J312" s="6">
        <v>74.9235993208828</v>
      </c>
      <c r="K312" s="2">
        <v>2</v>
      </c>
      <c r="L312" s="7">
        <v>0</v>
      </c>
      <c r="M312" s="2">
        <v>0</v>
      </c>
      <c r="N312" s="2">
        <v>1</v>
      </c>
      <c r="O312" s="2">
        <v>0</v>
      </c>
      <c r="P312" s="2">
        <v>3</v>
      </c>
      <c r="Q312" s="6">
        <v>44.13</v>
      </c>
      <c r="R312" s="2">
        <v>3</v>
      </c>
      <c r="S312" s="8">
        <v>44.13</v>
      </c>
      <c r="T312" s="2">
        <v>0</v>
      </c>
      <c r="U312" s="8" t="e">
        <v>#DIV/0!</v>
      </c>
      <c r="V312" s="10">
        <v>0.0283018867924528</v>
      </c>
    </row>
    <row r="313" customHeight="1" spans="1:22">
      <c r="A313" s="2"/>
      <c r="B313" s="2"/>
      <c r="C313" s="4" t="s">
        <v>156</v>
      </c>
      <c r="D313" s="4" t="s">
        <v>157</v>
      </c>
      <c r="E313" s="2">
        <v>50.49</v>
      </c>
      <c r="F313" s="2">
        <v>2004</v>
      </c>
      <c r="G313" s="2">
        <v>163</v>
      </c>
      <c r="H313" s="5">
        <v>0.0813373253493014</v>
      </c>
      <c r="I313" s="6">
        <v>0.309754601226994</v>
      </c>
      <c r="J313" s="6">
        <v>25.1946107784431</v>
      </c>
      <c r="K313" s="2">
        <v>1</v>
      </c>
      <c r="L313" s="7">
        <v>1</v>
      </c>
      <c r="M313" s="2">
        <v>0</v>
      </c>
      <c r="N313" s="2">
        <v>2</v>
      </c>
      <c r="O313" s="2">
        <v>0</v>
      </c>
      <c r="P313" s="2">
        <v>4</v>
      </c>
      <c r="Q313" s="6">
        <v>12.6225</v>
      </c>
      <c r="R313" s="2">
        <v>4</v>
      </c>
      <c r="S313" s="8">
        <v>12.6225</v>
      </c>
      <c r="T313" s="2">
        <v>2</v>
      </c>
      <c r="U313" s="8">
        <v>25.245</v>
      </c>
      <c r="V313" s="10">
        <v>0.0245398773006135</v>
      </c>
    </row>
    <row r="314" customHeight="1" spans="1:22">
      <c r="A314" s="2"/>
      <c r="B314" s="2"/>
      <c r="C314" s="4" t="s">
        <v>158</v>
      </c>
      <c r="D314" s="4" t="s">
        <v>159</v>
      </c>
      <c r="E314" s="2">
        <v>111.54</v>
      </c>
      <c r="F314" s="2">
        <v>3476</v>
      </c>
      <c r="G314" s="2">
        <v>295</v>
      </c>
      <c r="H314" s="5">
        <v>0.084867663981588</v>
      </c>
      <c r="I314" s="6">
        <v>0.378101694915254</v>
      </c>
      <c r="J314" s="6">
        <v>32.0886075949367</v>
      </c>
      <c r="K314" s="2">
        <v>1</v>
      </c>
      <c r="L314" s="7">
        <v>3</v>
      </c>
      <c r="M314" s="2">
        <v>1</v>
      </c>
      <c r="N314" s="2">
        <v>1</v>
      </c>
      <c r="O314" s="2">
        <v>0</v>
      </c>
      <c r="P314" s="2">
        <v>6</v>
      </c>
      <c r="Q314" s="6">
        <v>18.59</v>
      </c>
      <c r="R314" s="2">
        <v>9</v>
      </c>
      <c r="S314" s="8">
        <v>12.3933333333333</v>
      </c>
      <c r="T314" s="2">
        <v>4</v>
      </c>
      <c r="U314" s="8">
        <v>27.885</v>
      </c>
      <c r="V314" s="10">
        <v>0.0305084745762712</v>
      </c>
    </row>
    <row r="315" customHeight="1" spans="1:22">
      <c r="A315" s="2"/>
      <c r="B315" s="2"/>
      <c r="C315" s="4" t="s">
        <v>190</v>
      </c>
      <c r="D315" s="4" t="s">
        <v>191</v>
      </c>
      <c r="E315" s="2">
        <v>21.98</v>
      </c>
      <c r="F315" s="2">
        <v>1289</v>
      </c>
      <c r="G315" s="2">
        <v>83</v>
      </c>
      <c r="H315" s="5">
        <v>0.0643910007757952</v>
      </c>
      <c r="I315" s="6">
        <v>0.264819277108434</v>
      </c>
      <c r="J315" s="6">
        <v>17.0519782777347</v>
      </c>
      <c r="K315" s="2">
        <v>0</v>
      </c>
      <c r="L315" s="7">
        <v>0</v>
      </c>
      <c r="M315" s="2">
        <v>0</v>
      </c>
      <c r="N315" s="2">
        <v>0</v>
      </c>
      <c r="O315" s="2">
        <v>0</v>
      </c>
      <c r="P315" s="2">
        <v>0</v>
      </c>
      <c r="Q315" s="6" t="e">
        <v>#DIV/0!</v>
      </c>
      <c r="R315" s="2">
        <v>0</v>
      </c>
      <c r="S315" s="8" t="e">
        <v>#DIV/0!</v>
      </c>
      <c r="T315" s="2">
        <v>0</v>
      </c>
      <c r="U315" s="8" t="e">
        <v>#DIV/0!</v>
      </c>
      <c r="V315" s="10">
        <v>0</v>
      </c>
    </row>
    <row r="316" customHeight="1" spans="1:22">
      <c r="A316" s="2"/>
      <c r="B316" s="2"/>
      <c r="C316" s="4" t="s">
        <v>160</v>
      </c>
      <c r="D316" s="4" t="s">
        <v>161</v>
      </c>
      <c r="E316" s="2">
        <v>62.64</v>
      </c>
      <c r="F316" s="2">
        <v>1233</v>
      </c>
      <c r="G316" s="2">
        <v>117</v>
      </c>
      <c r="H316" s="5">
        <v>0.0948905109489051</v>
      </c>
      <c r="I316" s="6">
        <v>0.535384615384615</v>
      </c>
      <c r="J316" s="6">
        <v>50.8029197080292</v>
      </c>
      <c r="K316" s="2">
        <v>1</v>
      </c>
      <c r="L316" s="7">
        <v>0</v>
      </c>
      <c r="M316" s="2">
        <v>0</v>
      </c>
      <c r="N316" s="2">
        <v>0</v>
      </c>
      <c r="O316" s="2">
        <v>0</v>
      </c>
      <c r="P316" s="2">
        <v>1</v>
      </c>
      <c r="Q316" s="6">
        <v>62.64</v>
      </c>
      <c r="R316" s="2">
        <v>1</v>
      </c>
      <c r="S316" s="8">
        <v>62.64</v>
      </c>
      <c r="T316" s="2">
        <v>0</v>
      </c>
      <c r="U316" s="8" t="e">
        <v>#DIV/0!</v>
      </c>
      <c r="V316" s="10">
        <v>0.00854700854700855</v>
      </c>
    </row>
    <row r="317" customHeight="1" spans="1:22">
      <c r="A317" s="2"/>
      <c r="B317" s="2"/>
      <c r="C317" s="4" t="s">
        <v>162</v>
      </c>
      <c r="D317" s="4" t="s">
        <v>163</v>
      </c>
      <c r="E317" s="2">
        <v>31.08</v>
      </c>
      <c r="F317" s="2">
        <v>1038</v>
      </c>
      <c r="G317" s="2">
        <v>79</v>
      </c>
      <c r="H317" s="5">
        <v>0.0761078998073218</v>
      </c>
      <c r="I317" s="6">
        <v>0.393417721518987</v>
      </c>
      <c r="J317" s="6">
        <v>29.9421965317919</v>
      </c>
      <c r="K317" s="2">
        <v>3</v>
      </c>
      <c r="L317" s="7">
        <v>0</v>
      </c>
      <c r="M317" s="2">
        <v>1</v>
      </c>
      <c r="N317" s="2">
        <v>1</v>
      </c>
      <c r="O317" s="2">
        <v>0</v>
      </c>
      <c r="P317" s="2">
        <v>5</v>
      </c>
      <c r="Q317" s="6">
        <v>6.216</v>
      </c>
      <c r="R317" s="2">
        <v>2</v>
      </c>
      <c r="S317" s="8">
        <v>15.54</v>
      </c>
      <c r="T317" s="2">
        <v>1</v>
      </c>
      <c r="U317" s="8">
        <v>31.08</v>
      </c>
      <c r="V317" s="10">
        <v>0.0253164556962025</v>
      </c>
    </row>
    <row r="318" customHeight="1" spans="1:22">
      <c r="A318" s="2"/>
      <c r="B318" s="2"/>
      <c r="C318" s="4" t="s">
        <v>164</v>
      </c>
      <c r="D318" s="4" t="s">
        <v>165</v>
      </c>
      <c r="E318" s="2">
        <v>24.78</v>
      </c>
      <c r="F318" s="2">
        <v>1079</v>
      </c>
      <c r="G318" s="2">
        <v>65</v>
      </c>
      <c r="H318" s="5">
        <v>0.0602409638554217</v>
      </c>
      <c r="I318" s="6">
        <v>0.381230769230769</v>
      </c>
      <c r="J318" s="6">
        <v>22.9657089898054</v>
      </c>
      <c r="K318" s="2">
        <v>1</v>
      </c>
      <c r="L318" s="7">
        <v>1</v>
      </c>
      <c r="M318" s="2">
        <v>0</v>
      </c>
      <c r="N318" s="2">
        <v>0</v>
      </c>
      <c r="O318" s="2">
        <v>0</v>
      </c>
      <c r="P318" s="2">
        <v>2</v>
      </c>
      <c r="Q318" s="6">
        <v>12.39</v>
      </c>
      <c r="R318" s="2">
        <v>0</v>
      </c>
      <c r="S318" s="8" t="e">
        <v>#DIV/0!</v>
      </c>
      <c r="T318" s="2">
        <v>0</v>
      </c>
      <c r="U318" s="8" t="e">
        <v>#DIV/0!</v>
      </c>
      <c r="V318" s="10">
        <v>0</v>
      </c>
    </row>
    <row r="319" customHeight="1" spans="1:22">
      <c r="A319" s="2"/>
      <c r="B319" s="2"/>
      <c r="C319" s="4" t="s">
        <v>166</v>
      </c>
      <c r="D319" s="4" t="s">
        <v>167</v>
      </c>
      <c r="E319" s="2">
        <v>15.13</v>
      </c>
      <c r="F319" s="2">
        <v>477</v>
      </c>
      <c r="G319" s="2">
        <v>48</v>
      </c>
      <c r="H319" s="5">
        <v>0.10062893081761</v>
      </c>
      <c r="I319" s="6">
        <v>0.315208333333333</v>
      </c>
      <c r="J319" s="6">
        <v>31.7190775681342</v>
      </c>
      <c r="K319" s="2">
        <v>0</v>
      </c>
      <c r="L319" s="7">
        <v>1</v>
      </c>
      <c r="M319" s="2">
        <v>0</v>
      </c>
      <c r="N319" s="2">
        <v>0</v>
      </c>
      <c r="O319" s="2">
        <v>0</v>
      </c>
      <c r="P319" s="2">
        <v>1</v>
      </c>
      <c r="Q319" s="6">
        <v>15.13</v>
      </c>
      <c r="R319" s="2">
        <v>1</v>
      </c>
      <c r="S319" s="8">
        <v>15.13</v>
      </c>
      <c r="T319" s="2">
        <v>0</v>
      </c>
      <c r="U319" s="8" t="e">
        <v>#DIV/0!</v>
      </c>
      <c r="V319" s="10">
        <v>0.0208333333333333</v>
      </c>
    </row>
    <row r="320" customHeight="1" spans="1:22">
      <c r="A320" s="2"/>
      <c r="B320" s="2"/>
      <c r="C320" s="4" t="s">
        <v>168</v>
      </c>
      <c r="D320" s="4" t="s">
        <v>169</v>
      </c>
      <c r="E320" s="2">
        <v>24.99</v>
      </c>
      <c r="F320" s="2">
        <v>718</v>
      </c>
      <c r="G320" s="2">
        <v>60</v>
      </c>
      <c r="H320" s="5">
        <v>0.0835654596100279</v>
      </c>
      <c r="I320" s="6">
        <v>0.4165</v>
      </c>
      <c r="J320" s="6">
        <v>34.8050139275766</v>
      </c>
      <c r="K320" s="2">
        <v>0</v>
      </c>
      <c r="L320" s="7">
        <v>0</v>
      </c>
      <c r="M320" s="2">
        <v>0</v>
      </c>
      <c r="N320" s="2">
        <v>2</v>
      </c>
      <c r="O320" s="2">
        <v>0</v>
      </c>
      <c r="P320" s="2">
        <v>2</v>
      </c>
      <c r="Q320" s="6">
        <v>12.495</v>
      </c>
      <c r="R320" s="2">
        <v>0</v>
      </c>
      <c r="S320" s="8" t="e">
        <v>#DIV/0!</v>
      </c>
      <c r="T320" s="2">
        <v>0</v>
      </c>
      <c r="U320" s="8" t="e">
        <v>#DIV/0!</v>
      </c>
      <c r="V320" s="10">
        <v>0</v>
      </c>
    </row>
    <row r="321" customHeight="1" spans="1:22">
      <c r="A321" s="2"/>
      <c r="B321" s="2"/>
      <c r="C321" s="4" t="s">
        <v>170</v>
      </c>
      <c r="D321" s="4" t="s">
        <v>171</v>
      </c>
      <c r="E321" s="2">
        <v>116.99</v>
      </c>
      <c r="F321" s="2">
        <v>4731</v>
      </c>
      <c r="G321" s="2">
        <v>282</v>
      </c>
      <c r="H321" s="5">
        <v>0.0596068484464173</v>
      </c>
      <c r="I321" s="6">
        <v>0.414858156028369</v>
      </c>
      <c r="J321" s="6">
        <v>24.7283872331431</v>
      </c>
      <c r="K321" s="2">
        <v>3</v>
      </c>
      <c r="L321" s="7">
        <v>1</v>
      </c>
      <c r="M321" s="2">
        <v>0</v>
      </c>
      <c r="N321" s="2">
        <v>0</v>
      </c>
      <c r="O321" s="2">
        <v>1</v>
      </c>
      <c r="P321" s="2">
        <v>5</v>
      </c>
      <c r="Q321" s="6">
        <v>23.398</v>
      </c>
      <c r="R321" s="2">
        <v>0</v>
      </c>
      <c r="S321" s="8" t="e">
        <v>#DIV/0!</v>
      </c>
      <c r="T321" s="2">
        <v>0</v>
      </c>
      <c r="U321" s="8" t="e">
        <v>#DIV/0!</v>
      </c>
      <c r="V321" s="10">
        <v>0</v>
      </c>
    </row>
    <row r="322" customHeight="1" spans="1:22">
      <c r="A322" s="2"/>
      <c r="B322" s="2"/>
      <c r="C322" s="4" t="s">
        <v>172</v>
      </c>
      <c r="D322" s="4" t="s">
        <v>173</v>
      </c>
      <c r="E322" s="2">
        <v>38.34</v>
      </c>
      <c r="F322" s="2">
        <v>907</v>
      </c>
      <c r="G322" s="2">
        <v>59</v>
      </c>
      <c r="H322" s="5">
        <v>0.0650496141124587</v>
      </c>
      <c r="I322" s="6">
        <v>0.649830508474576</v>
      </c>
      <c r="J322" s="6">
        <v>42.271223814774</v>
      </c>
      <c r="K322" s="2">
        <v>3</v>
      </c>
      <c r="L322" s="7">
        <v>1</v>
      </c>
      <c r="M322" s="2">
        <v>0</v>
      </c>
      <c r="N322" s="2">
        <v>2</v>
      </c>
      <c r="O322" s="2">
        <v>0</v>
      </c>
      <c r="P322" s="2">
        <v>6</v>
      </c>
      <c r="Q322" s="6">
        <v>6.39</v>
      </c>
      <c r="R322" s="2">
        <v>0</v>
      </c>
      <c r="S322" s="8" t="e">
        <v>#DIV/0!</v>
      </c>
      <c r="T322" s="2">
        <v>0</v>
      </c>
      <c r="U322" s="8" t="e">
        <v>#DIV/0!</v>
      </c>
      <c r="V322" s="10">
        <v>0</v>
      </c>
    </row>
    <row r="323" customHeight="1" spans="1:22">
      <c r="A323" s="2"/>
      <c r="B323" s="2"/>
      <c r="C323" s="4" t="s">
        <v>194</v>
      </c>
      <c r="D323" s="4" t="s">
        <v>195</v>
      </c>
      <c r="E323" s="2">
        <v>1.92</v>
      </c>
      <c r="F323" s="2">
        <v>79</v>
      </c>
      <c r="G323" s="2">
        <v>6</v>
      </c>
      <c r="H323" s="5">
        <v>0.0759493670886076</v>
      </c>
      <c r="I323" s="6">
        <v>0.32</v>
      </c>
      <c r="J323" s="6">
        <v>24.3037974683544</v>
      </c>
      <c r="K323" s="2">
        <v>0</v>
      </c>
      <c r="L323" s="7">
        <v>0</v>
      </c>
      <c r="M323" s="2">
        <v>0</v>
      </c>
      <c r="N323" s="2">
        <v>0</v>
      </c>
      <c r="O323" s="2">
        <v>0</v>
      </c>
      <c r="P323" s="2">
        <v>0</v>
      </c>
      <c r="Q323" s="6" t="e">
        <v>#DIV/0!</v>
      </c>
      <c r="R323" s="2">
        <v>0</v>
      </c>
      <c r="S323" s="8" t="e">
        <v>#DIV/0!</v>
      </c>
      <c r="T323" s="2">
        <v>0</v>
      </c>
      <c r="U323" s="8" t="e">
        <v>#DIV/0!</v>
      </c>
      <c r="V323" s="10">
        <v>0</v>
      </c>
    </row>
    <row r="324" customHeight="1" spans="1:22">
      <c r="A324" s="2"/>
      <c r="B324" s="2"/>
      <c r="C324" s="4" t="s">
        <v>174</v>
      </c>
      <c r="D324" s="4" t="s">
        <v>175</v>
      </c>
      <c r="E324" s="2">
        <v>100.45</v>
      </c>
      <c r="F324" s="2">
        <v>2774</v>
      </c>
      <c r="G324" s="2">
        <v>179</v>
      </c>
      <c r="H324" s="5">
        <v>0.0645277577505407</v>
      </c>
      <c r="I324" s="6">
        <v>0.561173184357542</v>
      </c>
      <c r="J324" s="6">
        <v>36.211247296323</v>
      </c>
      <c r="K324" s="2">
        <v>1</v>
      </c>
      <c r="L324" s="7">
        <v>2</v>
      </c>
      <c r="M324" s="2">
        <v>1</v>
      </c>
      <c r="N324" s="2">
        <v>1</v>
      </c>
      <c r="O324" s="2">
        <v>1</v>
      </c>
      <c r="P324" s="2">
        <v>6</v>
      </c>
      <c r="Q324" s="6">
        <v>16.7416666666667</v>
      </c>
      <c r="R324" s="2">
        <v>3</v>
      </c>
      <c r="S324" s="8">
        <v>33.4833333333333</v>
      </c>
      <c r="T324" s="2">
        <v>1</v>
      </c>
      <c r="U324" s="8">
        <v>100.45</v>
      </c>
      <c r="V324" s="10">
        <v>0.0167597765363129</v>
      </c>
    </row>
    <row r="325" customHeight="1" spans="1:22">
      <c r="A325" s="2"/>
      <c r="B325" s="2"/>
      <c r="C325" s="4" t="s">
        <v>186</v>
      </c>
      <c r="D325" s="4" t="s">
        <v>187</v>
      </c>
      <c r="E325" s="2">
        <v>15.61</v>
      </c>
      <c r="F325" s="2">
        <v>579</v>
      </c>
      <c r="G325" s="2">
        <v>40</v>
      </c>
      <c r="H325" s="5">
        <v>0.0690846286701209</v>
      </c>
      <c r="I325" s="6">
        <v>0.39025</v>
      </c>
      <c r="J325" s="6">
        <v>26.9602763385147</v>
      </c>
      <c r="K325" s="2">
        <v>1</v>
      </c>
      <c r="L325" s="7">
        <v>0</v>
      </c>
      <c r="M325" s="2">
        <v>0</v>
      </c>
      <c r="N325" s="2">
        <v>0</v>
      </c>
      <c r="O325" s="2">
        <v>0</v>
      </c>
      <c r="P325" s="2">
        <v>1</v>
      </c>
      <c r="Q325" s="6">
        <v>15.61</v>
      </c>
      <c r="R325" s="2">
        <v>0</v>
      </c>
      <c r="S325" s="8" t="e">
        <v>#DIV/0!</v>
      </c>
      <c r="T325" s="2">
        <v>0</v>
      </c>
      <c r="U325" s="8" t="e">
        <v>#DIV/0!</v>
      </c>
      <c r="V325" s="10">
        <v>0</v>
      </c>
    </row>
    <row r="326" customHeight="1" spans="1:22">
      <c r="A326" s="2"/>
      <c r="B326" s="2"/>
      <c r="C326" s="4" t="s">
        <v>176</v>
      </c>
      <c r="D326" s="4" t="s">
        <v>177</v>
      </c>
      <c r="E326" s="2">
        <v>60.8</v>
      </c>
      <c r="F326" s="2">
        <v>3283</v>
      </c>
      <c r="G326" s="2">
        <v>198</v>
      </c>
      <c r="H326" s="5">
        <v>0.0603106914407554</v>
      </c>
      <c r="I326" s="6">
        <v>0.307070707070707</v>
      </c>
      <c r="J326" s="6">
        <v>18.519646664636</v>
      </c>
      <c r="K326" s="2">
        <v>3</v>
      </c>
      <c r="L326" s="7">
        <v>0</v>
      </c>
      <c r="M326" s="2">
        <v>0</v>
      </c>
      <c r="N326" s="2">
        <v>0</v>
      </c>
      <c r="O326" s="2">
        <v>0</v>
      </c>
      <c r="P326" s="2">
        <v>3</v>
      </c>
      <c r="Q326" s="6">
        <v>20.2666666666667</v>
      </c>
      <c r="R326" s="2">
        <v>2</v>
      </c>
      <c r="S326" s="8">
        <v>30.4</v>
      </c>
      <c r="T326" s="2">
        <v>0</v>
      </c>
      <c r="U326" s="8" t="e">
        <v>#DIV/0!</v>
      </c>
      <c r="V326" s="10">
        <v>0.0101010101010101</v>
      </c>
    </row>
    <row r="327" customHeight="1" spans="1:22">
      <c r="A327" s="2"/>
      <c r="B327" s="4" t="s">
        <v>80</v>
      </c>
      <c r="C327" s="2"/>
      <c r="D327" s="2"/>
      <c r="E327" s="2">
        <v>809.13</v>
      </c>
      <c r="F327" s="2">
        <v>25434</v>
      </c>
      <c r="G327" s="2">
        <v>1780</v>
      </c>
      <c r="H327" s="5">
        <v>0.0699850593693481</v>
      </c>
      <c r="I327" s="6">
        <v>0.454567415730337</v>
      </c>
      <c r="J327" s="6">
        <v>31.8129275772588</v>
      </c>
      <c r="K327" s="2">
        <v>20</v>
      </c>
      <c r="L327" s="7">
        <v>10</v>
      </c>
      <c r="M327" s="2">
        <v>3</v>
      </c>
      <c r="N327" s="2">
        <v>10</v>
      </c>
      <c r="O327" s="2">
        <v>2</v>
      </c>
      <c r="P327" s="2">
        <v>45</v>
      </c>
      <c r="Q327" s="6">
        <v>17.9806666666667</v>
      </c>
      <c r="R327" s="2">
        <v>25</v>
      </c>
      <c r="S327" s="8">
        <v>32.3652</v>
      </c>
      <c r="T327" s="2">
        <v>8</v>
      </c>
      <c r="U327" s="8">
        <v>101.14125</v>
      </c>
      <c r="V327" s="10">
        <v>0.0140449438202247</v>
      </c>
    </row>
    <row r="328" customHeight="1" spans="1:22">
      <c r="A328" s="4" t="s">
        <v>119</v>
      </c>
      <c r="B328" s="2"/>
      <c r="C328" s="2"/>
      <c r="D328" s="2"/>
      <c r="E328" s="2">
        <v>809.13</v>
      </c>
      <c r="F328" s="2">
        <v>25434</v>
      </c>
      <c r="G328" s="2">
        <v>1780</v>
      </c>
      <c r="H328" s="5">
        <v>0.0699850593693481</v>
      </c>
      <c r="I328" s="6">
        <v>0.454567415730337</v>
      </c>
      <c r="J328" s="6">
        <v>31.8129275772588</v>
      </c>
      <c r="K328" s="2">
        <v>20</v>
      </c>
      <c r="L328" s="7">
        <v>10</v>
      </c>
      <c r="M328" s="2">
        <v>3</v>
      </c>
      <c r="N328" s="2">
        <v>10</v>
      </c>
      <c r="O328" s="2">
        <v>2</v>
      </c>
      <c r="P328" s="2">
        <v>45</v>
      </c>
      <c r="Q328" s="6">
        <v>17.9806666666667</v>
      </c>
      <c r="R328" s="2">
        <v>25</v>
      </c>
      <c r="S328" s="8">
        <v>32.3652</v>
      </c>
      <c r="T328" s="2">
        <v>8</v>
      </c>
      <c r="U328" s="8">
        <v>101.14125</v>
      </c>
      <c r="V328" s="10">
        <v>0.0140449438202247</v>
      </c>
    </row>
    <row r="329" customHeight="1" spans="1:22">
      <c r="A329" s="4" t="s">
        <v>44</v>
      </c>
      <c r="B329" s="4" t="s">
        <v>74</v>
      </c>
      <c r="C329" s="4" t="s">
        <v>154</v>
      </c>
      <c r="D329" s="4" t="s">
        <v>155</v>
      </c>
      <c r="E329" s="2">
        <v>90.53</v>
      </c>
      <c r="F329" s="2">
        <v>2023</v>
      </c>
      <c r="G329" s="2">
        <v>91</v>
      </c>
      <c r="H329" s="5">
        <v>0.0449826989619377</v>
      </c>
      <c r="I329" s="6">
        <v>0.994835164835165</v>
      </c>
      <c r="J329" s="6">
        <v>44.7503707365299</v>
      </c>
      <c r="K329" s="2">
        <v>0</v>
      </c>
      <c r="L329" s="7">
        <v>1</v>
      </c>
      <c r="M329" s="2">
        <v>0</v>
      </c>
      <c r="N329" s="2">
        <v>0</v>
      </c>
      <c r="O329" s="2">
        <v>0</v>
      </c>
      <c r="P329" s="2">
        <v>1</v>
      </c>
      <c r="Q329" s="6">
        <v>90.53</v>
      </c>
      <c r="R329" s="2">
        <v>1</v>
      </c>
      <c r="S329" s="8">
        <v>90.53</v>
      </c>
      <c r="T329" s="2">
        <v>0</v>
      </c>
      <c r="U329" s="8" t="e">
        <v>#DIV/0!</v>
      </c>
      <c r="V329" s="10">
        <v>0.010989010989011</v>
      </c>
    </row>
    <row r="330" customHeight="1" spans="1:22">
      <c r="A330" s="2"/>
      <c r="B330" s="2"/>
      <c r="C330" s="4" t="s">
        <v>156</v>
      </c>
      <c r="D330" s="4" t="s">
        <v>157</v>
      </c>
      <c r="E330" s="2">
        <v>62.92</v>
      </c>
      <c r="F330" s="2">
        <v>2478</v>
      </c>
      <c r="G330" s="2">
        <v>204</v>
      </c>
      <c r="H330" s="5">
        <v>0.0823244552058111</v>
      </c>
      <c r="I330" s="6">
        <v>0.30843137254902</v>
      </c>
      <c r="J330" s="6">
        <v>25.3914447134786</v>
      </c>
      <c r="K330" s="2">
        <v>2</v>
      </c>
      <c r="L330" s="7">
        <v>2</v>
      </c>
      <c r="M330" s="2">
        <v>0</v>
      </c>
      <c r="N330" s="2">
        <v>0</v>
      </c>
      <c r="O330" s="2">
        <v>0</v>
      </c>
      <c r="P330" s="2">
        <v>4</v>
      </c>
      <c r="Q330" s="6">
        <v>15.73</v>
      </c>
      <c r="R330" s="2">
        <v>4</v>
      </c>
      <c r="S330" s="8">
        <v>15.73</v>
      </c>
      <c r="T330" s="2">
        <v>1</v>
      </c>
      <c r="U330" s="8">
        <v>62.92</v>
      </c>
      <c r="V330" s="10">
        <v>0.0196078431372549</v>
      </c>
    </row>
    <row r="331" customHeight="1" spans="1:22">
      <c r="A331" s="2"/>
      <c r="B331" s="2"/>
      <c r="C331" s="4" t="s">
        <v>158</v>
      </c>
      <c r="D331" s="4" t="s">
        <v>159</v>
      </c>
      <c r="E331" s="2">
        <v>119.96</v>
      </c>
      <c r="F331" s="2">
        <v>4952</v>
      </c>
      <c r="G331" s="2">
        <v>419</v>
      </c>
      <c r="H331" s="5">
        <v>0.0846122778675283</v>
      </c>
      <c r="I331" s="6">
        <v>0.286300715990453</v>
      </c>
      <c r="J331" s="6">
        <v>24.2245557350565</v>
      </c>
      <c r="K331" s="2">
        <v>1</v>
      </c>
      <c r="L331" s="7">
        <v>5</v>
      </c>
      <c r="M331" s="2">
        <v>1</v>
      </c>
      <c r="N331" s="2">
        <v>4</v>
      </c>
      <c r="O331" s="2">
        <v>0</v>
      </c>
      <c r="P331" s="2">
        <v>11</v>
      </c>
      <c r="Q331" s="6">
        <v>10.9054545454545</v>
      </c>
      <c r="R331" s="2">
        <v>12</v>
      </c>
      <c r="S331" s="8">
        <v>9.99666666666667</v>
      </c>
      <c r="T331" s="2">
        <v>5</v>
      </c>
      <c r="U331" s="8">
        <v>23.992</v>
      </c>
      <c r="V331" s="10">
        <v>0.0286396181384248</v>
      </c>
    </row>
    <row r="332" customHeight="1" spans="1:22">
      <c r="A332" s="2"/>
      <c r="B332" s="2"/>
      <c r="C332" s="4" t="s">
        <v>190</v>
      </c>
      <c r="D332" s="4" t="s">
        <v>191</v>
      </c>
      <c r="E332" s="2">
        <v>7.74</v>
      </c>
      <c r="F332" s="2">
        <v>529</v>
      </c>
      <c r="G332" s="2">
        <v>45</v>
      </c>
      <c r="H332" s="5">
        <v>0.0850661625708885</v>
      </c>
      <c r="I332" s="6">
        <v>0.172</v>
      </c>
      <c r="J332" s="6">
        <v>14.6313799621928</v>
      </c>
      <c r="K332" s="2">
        <v>0</v>
      </c>
      <c r="L332" s="7">
        <v>0</v>
      </c>
      <c r="M332" s="2">
        <v>0</v>
      </c>
      <c r="N332" s="2">
        <v>0</v>
      </c>
      <c r="O332" s="2">
        <v>0</v>
      </c>
      <c r="P332" s="2">
        <v>0</v>
      </c>
      <c r="Q332" s="6" t="e">
        <v>#DIV/0!</v>
      </c>
      <c r="R332" s="2">
        <v>0</v>
      </c>
      <c r="S332" s="8" t="e">
        <v>#DIV/0!</v>
      </c>
      <c r="T332" s="2">
        <v>0</v>
      </c>
      <c r="U332" s="8" t="e">
        <v>#DIV/0!</v>
      </c>
      <c r="V332" s="10">
        <v>0</v>
      </c>
    </row>
    <row r="333" customHeight="1" spans="1:22">
      <c r="A333" s="2"/>
      <c r="B333" s="2"/>
      <c r="C333" s="4" t="s">
        <v>196</v>
      </c>
      <c r="D333" s="4" t="s">
        <v>197</v>
      </c>
      <c r="E333" s="2">
        <v>1.48</v>
      </c>
      <c r="F333" s="2">
        <v>83</v>
      </c>
      <c r="G333" s="2">
        <v>10</v>
      </c>
      <c r="H333" s="5">
        <v>0.120481927710843</v>
      </c>
      <c r="I333" s="6">
        <v>0.148</v>
      </c>
      <c r="J333" s="6">
        <v>17.8313253012048</v>
      </c>
      <c r="K333" s="2">
        <v>0</v>
      </c>
      <c r="L333" s="7">
        <v>0</v>
      </c>
      <c r="M333" s="2">
        <v>0</v>
      </c>
      <c r="N333" s="2">
        <v>0</v>
      </c>
      <c r="O333" s="2">
        <v>0</v>
      </c>
      <c r="P333" s="2">
        <v>0</v>
      </c>
      <c r="Q333" s="6" t="e">
        <v>#DIV/0!</v>
      </c>
      <c r="R333" s="2">
        <v>0</v>
      </c>
      <c r="S333" s="8" t="e">
        <v>#DIV/0!</v>
      </c>
      <c r="T333" s="2">
        <v>0</v>
      </c>
      <c r="U333" s="8" t="e">
        <v>#DIV/0!</v>
      </c>
      <c r="V333" s="10">
        <v>0</v>
      </c>
    </row>
    <row r="334" customHeight="1" spans="1:22">
      <c r="A334" s="2"/>
      <c r="B334" s="2"/>
      <c r="C334" s="4" t="s">
        <v>160</v>
      </c>
      <c r="D334" s="4" t="s">
        <v>161</v>
      </c>
      <c r="E334" s="2">
        <v>64.3</v>
      </c>
      <c r="F334" s="2">
        <v>1410</v>
      </c>
      <c r="G334" s="2">
        <v>125</v>
      </c>
      <c r="H334" s="5">
        <v>0.0886524822695036</v>
      </c>
      <c r="I334" s="6">
        <v>0.5144</v>
      </c>
      <c r="J334" s="6">
        <v>45.6028368794326</v>
      </c>
      <c r="K334" s="2">
        <v>1</v>
      </c>
      <c r="L334" s="7">
        <v>0</v>
      </c>
      <c r="M334" s="2">
        <v>0</v>
      </c>
      <c r="N334" s="2">
        <v>1</v>
      </c>
      <c r="O334" s="2">
        <v>0</v>
      </c>
      <c r="P334" s="2">
        <v>2</v>
      </c>
      <c r="Q334" s="6">
        <v>32.15</v>
      </c>
      <c r="R334" s="2">
        <v>2</v>
      </c>
      <c r="S334" s="8">
        <v>32.15</v>
      </c>
      <c r="T334" s="2">
        <v>0</v>
      </c>
      <c r="U334" s="8" t="e">
        <v>#DIV/0!</v>
      </c>
      <c r="V334" s="10">
        <v>0.016</v>
      </c>
    </row>
    <row r="335" customHeight="1" spans="1:22">
      <c r="A335" s="2"/>
      <c r="B335" s="2"/>
      <c r="C335" s="4" t="s">
        <v>162</v>
      </c>
      <c r="D335" s="4" t="s">
        <v>163</v>
      </c>
      <c r="E335" s="2">
        <v>25.08</v>
      </c>
      <c r="F335" s="2">
        <v>697</v>
      </c>
      <c r="G335" s="2">
        <v>76</v>
      </c>
      <c r="H335" s="5">
        <v>0.109038737446198</v>
      </c>
      <c r="I335" s="6">
        <v>0.33</v>
      </c>
      <c r="J335" s="6">
        <v>35.9827833572453</v>
      </c>
      <c r="K335" s="2">
        <v>0</v>
      </c>
      <c r="L335" s="7">
        <v>2</v>
      </c>
      <c r="M335" s="2">
        <v>0</v>
      </c>
      <c r="N335" s="2">
        <v>2</v>
      </c>
      <c r="O335" s="2">
        <v>0</v>
      </c>
      <c r="P335" s="2">
        <v>4</v>
      </c>
      <c r="Q335" s="6">
        <v>6.27</v>
      </c>
      <c r="R335" s="2">
        <v>2</v>
      </c>
      <c r="S335" s="8">
        <v>12.54</v>
      </c>
      <c r="T335" s="2">
        <v>2</v>
      </c>
      <c r="U335" s="8">
        <v>12.54</v>
      </c>
      <c r="V335" s="10">
        <v>0.0263157894736842</v>
      </c>
    </row>
    <row r="336" customHeight="1" spans="1:22">
      <c r="A336" s="2"/>
      <c r="B336" s="2"/>
      <c r="C336" s="4" t="s">
        <v>164</v>
      </c>
      <c r="D336" s="4" t="s">
        <v>165</v>
      </c>
      <c r="E336" s="2">
        <v>28.85</v>
      </c>
      <c r="F336" s="2">
        <v>1425</v>
      </c>
      <c r="G336" s="2">
        <v>95</v>
      </c>
      <c r="H336" s="5">
        <v>0.0666666666666667</v>
      </c>
      <c r="I336" s="6">
        <v>0.303684210526316</v>
      </c>
      <c r="J336" s="6">
        <v>20.2456140350877</v>
      </c>
      <c r="K336" s="2">
        <v>2</v>
      </c>
      <c r="L336" s="7">
        <v>0</v>
      </c>
      <c r="M336" s="2">
        <v>1</v>
      </c>
      <c r="N336" s="2">
        <v>0</v>
      </c>
      <c r="O336" s="2">
        <v>0</v>
      </c>
      <c r="P336" s="2">
        <v>3</v>
      </c>
      <c r="Q336" s="6">
        <v>9.61666666666667</v>
      </c>
      <c r="R336" s="2">
        <v>1</v>
      </c>
      <c r="S336" s="8">
        <v>28.85</v>
      </c>
      <c r="T336" s="2">
        <v>0</v>
      </c>
      <c r="U336" s="8" t="e">
        <v>#DIV/0!</v>
      </c>
      <c r="V336" s="10">
        <v>0.0105263157894737</v>
      </c>
    </row>
    <row r="337" customHeight="1" spans="1:22">
      <c r="A337" s="2"/>
      <c r="B337" s="2"/>
      <c r="C337" s="4" t="s">
        <v>166</v>
      </c>
      <c r="D337" s="4" t="s">
        <v>167</v>
      </c>
      <c r="E337" s="2">
        <v>1.4</v>
      </c>
      <c r="F337" s="2">
        <v>158</v>
      </c>
      <c r="G337" s="2">
        <v>12</v>
      </c>
      <c r="H337" s="5">
        <v>0.0759493670886076</v>
      </c>
      <c r="I337" s="6">
        <v>0.116666666666667</v>
      </c>
      <c r="J337" s="6">
        <v>8.86075949367089</v>
      </c>
      <c r="K337" s="2">
        <v>0</v>
      </c>
      <c r="L337" s="7">
        <v>0</v>
      </c>
      <c r="M337" s="2">
        <v>0</v>
      </c>
      <c r="N337" s="2">
        <v>0</v>
      </c>
      <c r="O337" s="2">
        <v>0</v>
      </c>
      <c r="P337" s="2">
        <v>0</v>
      </c>
      <c r="Q337" s="6" t="e">
        <v>#DIV/0!</v>
      </c>
      <c r="R337" s="2">
        <v>0</v>
      </c>
      <c r="S337" s="8" t="e">
        <v>#DIV/0!</v>
      </c>
      <c r="T337" s="2">
        <v>0</v>
      </c>
      <c r="U337" s="8" t="e">
        <v>#DIV/0!</v>
      </c>
      <c r="V337" s="10">
        <v>0</v>
      </c>
    </row>
    <row r="338" customHeight="1" spans="1:22">
      <c r="A338" s="2"/>
      <c r="B338" s="2"/>
      <c r="C338" s="4" t="s">
        <v>168</v>
      </c>
      <c r="D338" s="4" t="s">
        <v>169</v>
      </c>
      <c r="E338" s="2">
        <v>4.22</v>
      </c>
      <c r="F338" s="2">
        <v>229</v>
      </c>
      <c r="G338" s="2">
        <v>13</v>
      </c>
      <c r="H338" s="5">
        <v>0.0567685589519651</v>
      </c>
      <c r="I338" s="6">
        <v>0.324615384615385</v>
      </c>
      <c r="J338" s="6">
        <v>18.4279475982533</v>
      </c>
      <c r="K338" s="2">
        <v>0</v>
      </c>
      <c r="L338" s="7">
        <v>0</v>
      </c>
      <c r="M338" s="2">
        <v>0</v>
      </c>
      <c r="N338" s="2">
        <v>0</v>
      </c>
      <c r="O338" s="2">
        <v>0</v>
      </c>
      <c r="P338" s="2">
        <v>0</v>
      </c>
      <c r="Q338" s="6" t="e">
        <v>#DIV/0!</v>
      </c>
      <c r="R338" s="2">
        <v>2</v>
      </c>
      <c r="S338" s="8">
        <v>2.11</v>
      </c>
      <c r="T338" s="2">
        <v>1</v>
      </c>
      <c r="U338" s="8">
        <v>4.22</v>
      </c>
      <c r="V338" s="10">
        <v>0.153846153846154</v>
      </c>
    </row>
    <row r="339" customHeight="1" spans="1:22">
      <c r="A339" s="2"/>
      <c r="B339" s="2"/>
      <c r="C339" s="4" t="s">
        <v>170</v>
      </c>
      <c r="D339" s="4" t="s">
        <v>171</v>
      </c>
      <c r="E339" s="2">
        <v>121.63</v>
      </c>
      <c r="F339" s="2">
        <v>4586</v>
      </c>
      <c r="G339" s="2">
        <v>341</v>
      </c>
      <c r="H339" s="5">
        <v>0.0743567378979503</v>
      </c>
      <c r="I339" s="6">
        <v>0.356686217008798</v>
      </c>
      <c r="J339" s="6">
        <v>26.5220235499346</v>
      </c>
      <c r="K339" s="2">
        <v>2</v>
      </c>
      <c r="L339" s="7">
        <v>1</v>
      </c>
      <c r="M339" s="2">
        <v>1</v>
      </c>
      <c r="N339" s="2">
        <v>3</v>
      </c>
      <c r="O339" s="2">
        <v>2</v>
      </c>
      <c r="P339" s="2">
        <v>9</v>
      </c>
      <c r="Q339" s="6">
        <v>13.5144444444444</v>
      </c>
      <c r="R339" s="2">
        <v>8</v>
      </c>
      <c r="S339" s="8">
        <v>15.20375</v>
      </c>
      <c r="T339" s="2">
        <v>2</v>
      </c>
      <c r="U339" s="8">
        <v>60.815</v>
      </c>
      <c r="V339" s="10">
        <v>0.0234604105571848</v>
      </c>
    </row>
    <row r="340" customHeight="1" spans="1:22">
      <c r="A340" s="2"/>
      <c r="B340" s="2"/>
      <c r="C340" s="4" t="s">
        <v>172</v>
      </c>
      <c r="D340" s="4" t="s">
        <v>173</v>
      </c>
      <c r="E340" s="2">
        <v>64.9</v>
      </c>
      <c r="F340" s="2">
        <v>1324</v>
      </c>
      <c r="G340" s="2">
        <v>116</v>
      </c>
      <c r="H340" s="5">
        <v>0.0876132930513595</v>
      </c>
      <c r="I340" s="6">
        <v>0.55948275862069</v>
      </c>
      <c r="J340" s="6">
        <v>49.0181268882175</v>
      </c>
      <c r="K340" s="2">
        <v>1</v>
      </c>
      <c r="L340" s="7">
        <v>0</v>
      </c>
      <c r="M340" s="2">
        <v>0</v>
      </c>
      <c r="N340" s="2">
        <v>2</v>
      </c>
      <c r="O340" s="2">
        <v>0</v>
      </c>
      <c r="P340" s="2">
        <v>3</v>
      </c>
      <c r="Q340" s="6">
        <v>21.6333333333333</v>
      </c>
      <c r="R340" s="2">
        <v>2</v>
      </c>
      <c r="S340" s="8">
        <v>32.45</v>
      </c>
      <c r="T340" s="2">
        <v>1</v>
      </c>
      <c r="U340" s="8">
        <v>64.9</v>
      </c>
      <c r="V340" s="10">
        <v>0.0172413793103448</v>
      </c>
    </row>
    <row r="341" customHeight="1" spans="1:22">
      <c r="A341" s="2"/>
      <c r="B341" s="2"/>
      <c r="C341" s="4" t="s">
        <v>194</v>
      </c>
      <c r="D341" s="4" t="s">
        <v>195</v>
      </c>
      <c r="E341" s="2">
        <v>1.4</v>
      </c>
      <c r="F341" s="2">
        <v>37</v>
      </c>
      <c r="G341" s="2">
        <v>6</v>
      </c>
      <c r="H341" s="5">
        <v>0.162162162162162</v>
      </c>
      <c r="I341" s="6">
        <v>0.233333333333333</v>
      </c>
      <c r="J341" s="6">
        <v>37.8378378378378</v>
      </c>
      <c r="K341" s="2">
        <v>0</v>
      </c>
      <c r="L341" s="7">
        <v>0</v>
      </c>
      <c r="M341" s="2">
        <v>0</v>
      </c>
      <c r="N341" s="2">
        <v>0</v>
      </c>
      <c r="O341" s="2">
        <v>0</v>
      </c>
      <c r="P341" s="2">
        <v>0</v>
      </c>
      <c r="Q341" s="6" t="e">
        <v>#DIV/0!</v>
      </c>
      <c r="R341" s="2">
        <v>0</v>
      </c>
      <c r="S341" s="8" t="e">
        <v>#DIV/0!</v>
      </c>
      <c r="T341" s="2">
        <v>0</v>
      </c>
      <c r="U341" s="8" t="e">
        <v>#DIV/0!</v>
      </c>
      <c r="V341" s="10">
        <v>0</v>
      </c>
    </row>
    <row r="342" customHeight="1" spans="1:22">
      <c r="A342" s="2"/>
      <c r="B342" s="2"/>
      <c r="C342" s="4" t="s">
        <v>174</v>
      </c>
      <c r="D342" s="4" t="s">
        <v>175</v>
      </c>
      <c r="E342" s="2">
        <v>112.42</v>
      </c>
      <c r="F342" s="2">
        <v>2988</v>
      </c>
      <c r="G342" s="2">
        <v>226</v>
      </c>
      <c r="H342" s="5">
        <v>0.0756358768406961</v>
      </c>
      <c r="I342" s="6">
        <v>0.497433628318584</v>
      </c>
      <c r="J342" s="6">
        <v>37.623828647925</v>
      </c>
      <c r="K342" s="2">
        <v>2</v>
      </c>
      <c r="L342" s="7">
        <v>2</v>
      </c>
      <c r="M342" s="2">
        <v>1</v>
      </c>
      <c r="N342" s="2">
        <v>1</v>
      </c>
      <c r="O342" s="2">
        <v>1</v>
      </c>
      <c r="P342" s="2">
        <v>7</v>
      </c>
      <c r="Q342" s="6">
        <v>16.06</v>
      </c>
      <c r="R342" s="2">
        <v>4</v>
      </c>
      <c r="S342" s="8">
        <v>28.105</v>
      </c>
      <c r="T342" s="2">
        <v>2</v>
      </c>
      <c r="U342" s="8">
        <v>56.21</v>
      </c>
      <c r="V342" s="10">
        <v>0.0176991150442478</v>
      </c>
    </row>
    <row r="343" customHeight="1" spans="1:22">
      <c r="A343" s="2"/>
      <c r="B343" s="2"/>
      <c r="C343" s="4" t="s">
        <v>186</v>
      </c>
      <c r="D343" s="4" t="s">
        <v>187</v>
      </c>
      <c r="E343" s="2">
        <v>3.17</v>
      </c>
      <c r="F343" s="2">
        <v>154</v>
      </c>
      <c r="G343" s="2">
        <v>14</v>
      </c>
      <c r="H343" s="5">
        <v>0.0909090909090909</v>
      </c>
      <c r="I343" s="6">
        <v>0.226428571428571</v>
      </c>
      <c r="J343" s="6">
        <v>20.5844155844156</v>
      </c>
      <c r="K343" s="2">
        <v>0</v>
      </c>
      <c r="L343" s="7">
        <v>0</v>
      </c>
      <c r="M343" s="2">
        <v>0</v>
      </c>
      <c r="N343" s="2">
        <v>0</v>
      </c>
      <c r="O343" s="2">
        <v>0</v>
      </c>
      <c r="P343" s="2">
        <v>0</v>
      </c>
      <c r="Q343" s="6" t="e">
        <v>#DIV/0!</v>
      </c>
      <c r="R343" s="2">
        <v>0</v>
      </c>
      <c r="S343" s="8" t="e">
        <v>#DIV/0!</v>
      </c>
      <c r="T343" s="2">
        <v>0</v>
      </c>
      <c r="U343" s="8" t="e">
        <v>#DIV/0!</v>
      </c>
      <c r="V343" s="10">
        <v>0</v>
      </c>
    </row>
    <row r="344" customHeight="1" spans="1:22">
      <c r="A344" s="2"/>
      <c r="B344" s="2"/>
      <c r="C344" s="4" t="s">
        <v>176</v>
      </c>
      <c r="D344" s="4" t="s">
        <v>177</v>
      </c>
      <c r="E344" s="2">
        <v>97.93</v>
      </c>
      <c r="F344" s="2">
        <v>5748</v>
      </c>
      <c r="G344" s="2">
        <v>338</v>
      </c>
      <c r="H344" s="5">
        <v>0.0588030619345859</v>
      </c>
      <c r="I344" s="6">
        <v>0.289733727810651</v>
      </c>
      <c r="J344" s="6">
        <v>17.0372303409882</v>
      </c>
      <c r="K344" s="2">
        <v>3</v>
      </c>
      <c r="L344" s="7">
        <v>2</v>
      </c>
      <c r="M344" s="2">
        <v>0</v>
      </c>
      <c r="N344" s="2">
        <v>1</v>
      </c>
      <c r="O344" s="2">
        <v>0</v>
      </c>
      <c r="P344" s="2">
        <v>6</v>
      </c>
      <c r="Q344" s="6">
        <v>16.3216666666667</v>
      </c>
      <c r="R344" s="2">
        <v>4</v>
      </c>
      <c r="S344" s="8">
        <v>24.4825</v>
      </c>
      <c r="T344" s="2">
        <v>2</v>
      </c>
      <c r="U344" s="8">
        <v>48.965</v>
      </c>
      <c r="V344" s="10">
        <v>0.0118343195266272</v>
      </c>
    </row>
    <row r="345" customHeight="1" spans="1:22">
      <c r="A345" s="2"/>
      <c r="B345" s="4" t="s">
        <v>80</v>
      </c>
      <c r="C345" s="2"/>
      <c r="D345" s="2"/>
      <c r="E345" s="2">
        <v>807.93</v>
      </c>
      <c r="F345" s="2">
        <v>28821</v>
      </c>
      <c r="G345" s="2">
        <v>2131</v>
      </c>
      <c r="H345" s="5">
        <v>0.0739391415981403</v>
      </c>
      <c r="I345" s="6">
        <v>0.379131862975129</v>
      </c>
      <c r="J345" s="6">
        <v>28.0326845008848</v>
      </c>
      <c r="K345" s="2">
        <v>14</v>
      </c>
      <c r="L345" s="7">
        <v>15</v>
      </c>
      <c r="M345" s="2">
        <v>4</v>
      </c>
      <c r="N345" s="2">
        <v>14</v>
      </c>
      <c r="O345" s="2">
        <v>3</v>
      </c>
      <c r="P345" s="2">
        <v>50</v>
      </c>
      <c r="Q345" s="6">
        <v>16.1586</v>
      </c>
      <c r="R345" s="2">
        <v>42</v>
      </c>
      <c r="S345" s="8">
        <v>19.2364285714286</v>
      </c>
      <c r="T345" s="2">
        <v>16</v>
      </c>
      <c r="U345" s="8">
        <v>50.495625</v>
      </c>
      <c r="V345" s="10">
        <v>0.0197090567808541</v>
      </c>
    </row>
    <row r="346" customHeight="1" spans="1:22">
      <c r="A346" s="4" t="s">
        <v>120</v>
      </c>
      <c r="B346" s="2"/>
      <c r="C346" s="2"/>
      <c r="D346" s="2"/>
      <c r="E346" s="2">
        <v>807.93</v>
      </c>
      <c r="F346" s="2">
        <v>28821</v>
      </c>
      <c r="G346" s="2">
        <v>2131</v>
      </c>
      <c r="H346" s="5">
        <v>0.0739391415981403</v>
      </c>
      <c r="I346" s="6">
        <v>0.379131862975129</v>
      </c>
      <c r="J346" s="6">
        <v>28.0326845008848</v>
      </c>
      <c r="K346" s="2">
        <v>14</v>
      </c>
      <c r="L346" s="7">
        <v>15</v>
      </c>
      <c r="M346" s="2">
        <v>4</v>
      </c>
      <c r="N346" s="2">
        <v>14</v>
      </c>
      <c r="O346" s="2">
        <v>3</v>
      </c>
      <c r="P346" s="2">
        <v>50</v>
      </c>
      <c r="Q346" s="6">
        <v>16.1586</v>
      </c>
      <c r="R346" s="2">
        <v>42</v>
      </c>
      <c r="S346" s="8">
        <v>19.2364285714286</v>
      </c>
      <c r="T346" s="2">
        <v>16</v>
      </c>
      <c r="U346" s="8">
        <v>50.495625</v>
      </c>
      <c r="V346" s="10">
        <v>0.0197090567808541</v>
      </c>
    </row>
    <row r="347" customHeight="1" spans="1:22">
      <c r="A347" s="4" t="s">
        <v>43</v>
      </c>
      <c r="B347" s="4" t="s">
        <v>74</v>
      </c>
      <c r="C347" s="4" t="s">
        <v>154</v>
      </c>
      <c r="D347" s="4" t="s">
        <v>155</v>
      </c>
      <c r="E347" s="2">
        <v>130.47</v>
      </c>
      <c r="F347" s="2">
        <v>2577</v>
      </c>
      <c r="G347" s="2">
        <v>116</v>
      </c>
      <c r="H347" s="5">
        <v>0.0450135816841288</v>
      </c>
      <c r="I347" s="6">
        <v>1.12474137931034</v>
      </c>
      <c r="J347" s="6">
        <v>50.6286379511059</v>
      </c>
      <c r="K347" s="2">
        <v>0</v>
      </c>
      <c r="L347" s="7">
        <v>1</v>
      </c>
      <c r="M347" s="2">
        <v>0</v>
      </c>
      <c r="N347" s="2">
        <v>0</v>
      </c>
      <c r="O347" s="2">
        <v>0</v>
      </c>
      <c r="P347" s="2">
        <v>1</v>
      </c>
      <c r="Q347" s="6">
        <v>130.47</v>
      </c>
      <c r="R347" s="2">
        <v>5</v>
      </c>
      <c r="S347" s="8">
        <v>26.094</v>
      </c>
      <c r="T347" s="2">
        <v>2</v>
      </c>
      <c r="U347" s="8">
        <v>65.235</v>
      </c>
      <c r="V347" s="10">
        <v>0.0431034482758621</v>
      </c>
    </row>
    <row r="348" customHeight="1" spans="1:22">
      <c r="A348" s="2"/>
      <c r="B348" s="2"/>
      <c r="C348" s="4" t="s">
        <v>156</v>
      </c>
      <c r="D348" s="4" t="s">
        <v>157</v>
      </c>
      <c r="E348" s="2">
        <v>51.22</v>
      </c>
      <c r="F348" s="2">
        <v>2137</v>
      </c>
      <c r="G348" s="2">
        <v>180</v>
      </c>
      <c r="H348" s="5">
        <v>0.084230229293402</v>
      </c>
      <c r="I348" s="6">
        <v>0.284555555555556</v>
      </c>
      <c r="J348" s="6">
        <v>23.9681796911558</v>
      </c>
      <c r="K348" s="2">
        <v>1</v>
      </c>
      <c r="L348" s="7">
        <v>0</v>
      </c>
      <c r="M348" s="2">
        <v>1</v>
      </c>
      <c r="N348" s="2">
        <v>1</v>
      </c>
      <c r="O348" s="2">
        <v>0</v>
      </c>
      <c r="P348" s="2">
        <v>3</v>
      </c>
      <c r="Q348" s="6">
        <v>17.0733333333333</v>
      </c>
      <c r="R348" s="2">
        <v>3</v>
      </c>
      <c r="S348" s="8">
        <v>17.0733333333333</v>
      </c>
      <c r="T348" s="2">
        <v>2</v>
      </c>
      <c r="U348" s="8">
        <v>25.61</v>
      </c>
      <c r="V348" s="10">
        <v>0.0166666666666667</v>
      </c>
    </row>
    <row r="349" customHeight="1" spans="1:22">
      <c r="A349" s="2"/>
      <c r="B349" s="2"/>
      <c r="C349" s="4" t="s">
        <v>158</v>
      </c>
      <c r="D349" s="4" t="s">
        <v>159</v>
      </c>
      <c r="E349" s="2">
        <v>111.23</v>
      </c>
      <c r="F349" s="2">
        <v>4641</v>
      </c>
      <c r="G349" s="2">
        <v>364</v>
      </c>
      <c r="H349" s="5">
        <v>0.0784313725490196</v>
      </c>
      <c r="I349" s="6">
        <v>0.305576923076923</v>
      </c>
      <c r="J349" s="6">
        <v>23.9668174962293</v>
      </c>
      <c r="K349" s="2">
        <v>-1</v>
      </c>
      <c r="L349" s="7">
        <v>2</v>
      </c>
      <c r="M349" s="2">
        <v>0</v>
      </c>
      <c r="N349" s="2">
        <v>2</v>
      </c>
      <c r="O349" s="2">
        <v>0</v>
      </c>
      <c r="P349" s="2">
        <v>3</v>
      </c>
      <c r="Q349" s="6">
        <v>37.0766666666667</v>
      </c>
      <c r="R349" s="2">
        <v>9</v>
      </c>
      <c r="S349" s="8">
        <v>12.3588888888889</v>
      </c>
      <c r="T349" s="2">
        <v>3</v>
      </c>
      <c r="U349" s="8">
        <v>37.0766666666667</v>
      </c>
      <c r="V349" s="10">
        <v>0.0247252747252747</v>
      </c>
    </row>
    <row r="350" customHeight="1" spans="1:22">
      <c r="A350" s="2"/>
      <c r="B350" s="2"/>
      <c r="C350" s="4" t="s">
        <v>190</v>
      </c>
      <c r="D350" s="4" t="s">
        <v>191</v>
      </c>
      <c r="E350" s="2">
        <v>15.09</v>
      </c>
      <c r="F350" s="2">
        <v>537</v>
      </c>
      <c r="G350" s="2">
        <v>54</v>
      </c>
      <c r="H350" s="5">
        <v>0.100558659217877</v>
      </c>
      <c r="I350" s="6">
        <v>0.279444444444444</v>
      </c>
      <c r="J350" s="6">
        <v>28.1005586592179</v>
      </c>
      <c r="K350" s="2">
        <v>0</v>
      </c>
      <c r="L350" s="7">
        <v>0</v>
      </c>
      <c r="M350" s="2">
        <v>0</v>
      </c>
      <c r="N350" s="2">
        <v>0</v>
      </c>
      <c r="O350" s="2">
        <v>0</v>
      </c>
      <c r="P350" s="2">
        <v>0</v>
      </c>
      <c r="Q350" s="6" t="e">
        <v>#DIV/0!</v>
      </c>
      <c r="R350" s="2">
        <v>3</v>
      </c>
      <c r="S350" s="8">
        <v>5.03</v>
      </c>
      <c r="T350" s="2">
        <v>1</v>
      </c>
      <c r="U350" s="8">
        <v>15.09</v>
      </c>
      <c r="V350" s="10">
        <v>0.0555555555555556</v>
      </c>
    </row>
    <row r="351" customHeight="1" spans="1:22">
      <c r="A351" s="2"/>
      <c r="B351" s="2"/>
      <c r="C351" s="4" t="s">
        <v>196</v>
      </c>
      <c r="D351" s="4" t="s">
        <v>197</v>
      </c>
      <c r="E351" s="2">
        <v>1.2</v>
      </c>
      <c r="F351" s="2">
        <v>82</v>
      </c>
      <c r="G351" s="2">
        <v>11</v>
      </c>
      <c r="H351" s="5">
        <v>0.134146341463415</v>
      </c>
      <c r="I351" s="6">
        <v>0.109090909090909</v>
      </c>
      <c r="J351" s="6">
        <v>14.6341463414634</v>
      </c>
      <c r="K351" s="2">
        <v>0</v>
      </c>
      <c r="L351" s="7">
        <v>0</v>
      </c>
      <c r="M351" s="2">
        <v>0</v>
      </c>
      <c r="N351" s="2">
        <v>0</v>
      </c>
      <c r="O351" s="2">
        <v>0</v>
      </c>
      <c r="P351" s="2">
        <v>0</v>
      </c>
      <c r="Q351" s="6" t="e">
        <v>#DIV/0!</v>
      </c>
      <c r="R351" s="2">
        <v>1</v>
      </c>
      <c r="S351" s="8">
        <v>1.2</v>
      </c>
      <c r="T351" s="2">
        <v>0</v>
      </c>
      <c r="U351" s="8" t="e">
        <v>#DIV/0!</v>
      </c>
      <c r="V351" s="10">
        <v>0.0909090909090909</v>
      </c>
    </row>
    <row r="352" customHeight="1" spans="1:22">
      <c r="A352" s="2"/>
      <c r="B352" s="2"/>
      <c r="C352" s="4" t="s">
        <v>160</v>
      </c>
      <c r="D352" s="4" t="s">
        <v>161</v>
      </c>
      <c r="E352" s="2">
        <v>55.14</v>
      </c>
      <c r="F352" s="2">
        <v>1488</v>
      </c>
      <c r="G352" s="2">
        <v>111</v>
      </c>
      <c r="H352" s="5">
        <v>0.0745967741935484</v>
      </c>
      <c r="I352" s="6">
        <v>0.496756756756757</v>
      </c>
      <c r="J352" s="6">
        <v>37.0564516129032</v>
      </c>
      <c r="K352" s="2">
        <v>1</v>
      </c>
      <c r="L352" s="7">
        <v>0</v>
      </c>
      <c r="M352" s="2">
        <v>0</v>
      </c>
      <c r="N352" s="2">
        <v>3</v>
      </c>
      <c r="O352" s="2">
        <v>0</v>
      </c>
      <c r="P352" s="2">
        <v>4</v>
      </c>
      <c r="Q352" s="6">
        <v>13.785</v>
      </c>
      <c r="R352" s="2">
        <v>2</v>
      </c>
      <c r="S352" s="8">
        <v>27.57</v>
      </c>
      <c r="T352" s="2">
        <v>1</v>
      </c>
      <c r="U352" s="8">
        <v>55.14</v>
      </c>
      <c r="V352" s="10">
        <v>0.018018018018018</v>
      </c>
    </row>
    <row r="353" customHeight="1" spans="1:22">
      <c r="A353" s="2"/>
      <c r="B353" s="2"/>
      <c r="C353" s="4" t="s">
        <v>162</v>
      </c>
      <c r="D353" s="4" t="s">
        <v>163</v>
      </c>
      <c r="E353" s="2">
        <v>25.66</v>
      </c>
      <c r="F353" s="2">
        <v>932</v>
      </c>
      <c r="G353" s="2">
        <v>76</v>
      </c>
      <c r="H353" s="5">
        <v>0.0815450643776824</v>
      </c>
      <c r="I353" s="6">
        <v>0.337631578947368</v>
      </c>
      <c r="J353" s="6">
        <v>27.5321888412017</v>
      </c>
      <c r="K353" s="2">
        <v>0</v>
      </c>
      <c r="L353" s="7">
        <v>0</v>
      </c>
      <c r="M353" s="2">
        <v>0</v>
      </c>
      <c r="N353" s="2">
        <v>2</v>
      </c>
      <c r="O353" s="2">
        <v>1</v>
      </c>
      <c r="P353" s="2">
        <v>3</v>
      </c>
      <c r="Q353" s="6">
        <v>8.55333333333333</v>
      </c>
      <c r="R353" s="2">
        <v>0</v>
      </c>
      <c r="S353" s="8" t="e">
        <v>#DIV/0!</v>
      </c>
      <c r="T353" s="2">
        <v>0</v>
      </c>
      <c r="U353" s="8" t="e">
        <v>#DIV/0!</v>
      </c>
      <c r="V353" s="10">
        <v>0</v>
      </c>
    </row>
    <row r="354" customHeight="1" spans="1:22">
      <c r="A354" s="2"/>
      <c r="B354" s="2"/>
      <c r="C354" s="4" t="s">
        <v>164</v>
      </c>
      <c r="D354" s="4" t="s">
        <v>165</v>
      </c>
      <c r="E354" s="2">
        <v>28.98</v>
      </c>
      <c r="F354" s="2">
        <v>1117</v>
      </c>
      <c r="G354" s="2">
        <v>85</v>
      </c>
      <c r="H354" s="5">
        <v>0.0760966875559535</v>
      </c>
      <c r="I354" s="6">
        <v>0.340941176470588</v>
      </c>
      <c r="J354" s="6">
        <v>25.9444941808415</v>
      </c>
      <c r="K354" s="2">
        <v>2</v>
      </c>
      <c r="L354" s="7">
        <v>0</v>
      </c>
      <c r="M354" s="2">
        <v>0</v>
      </c>
      <c r="N354" s="2">
        <v>0</v>
      </c>
      <c r="O354" s="2">
        <v>0</v>
      </c>
      <c r="P354" s="2">
        <v>2</v>
      </c>
      <c r="Q354" s="6">
        <v>14.49</v>
      </c>
      <c r="R354" s="2">
        <v>1</v>
      </c>
      <c r="S354" s="8">
        <v>28.98</v>
      </c>
      <c r="T354" s="2">
        <v>1</v>
      </c>
      <c r="U354" s="8">
        <v>28.98</v>
      </c>
      <c r="V354" s="10">
        <v>0.0117647058823529</v>
      </c>
    </row>
    <row r="355" customHeight="1" spans="1:22">
      <c r="A355" s="2"/>
      <c r="B355" s="2"/>
      <c r="C355" s="4" t="s">
        <v>166</v>
      </c>
      <c r="D355" s="4" t="s">
        <v>167</v>
      </c>
      <c r="E355" s="2">
        <v>7.22</v>
      </c>
      <c r="F355" s="2">
        <v>315</v>
      </c>
      <c r="G355" s="2">
        <v>34</v>
      </c>
      <c r="H355" s="5">
        <v>0.107936507936508</v>
      </c>
      <c r="I355" s="6">
        <v>0.212352941176471</v>
      </c>
      <c r="J355" s="6">
        <v>22.9206349206349</v>
      </c>
      <c r="K355" s="2">
        <v>0</v>
      </c>
      <c r="L355" s="7">
        <v>0</v>
      </c>
      <c r="M355" s="2">
        <v>0</v>
      </c>
      <c r="N355" s="2">
        <v>0</v>
      </c>
      <c r="O355" s="2">
        <v>0</v>
      </c>
      <c r="P355" s="2">
        <v>0</v>
      </c>
      <c r="Q355" s="6" t="e">
        <v>#DIV/0!</v>
      </c>
      <c r="R355" s="2">
        <v>0</v>
      </c>
      <c r="S355" s="8" t="e">
        <v>#DIV/0!</v>
      </c>
      <c r="T355" s="2">
        <v>0</v>
      </c>
      <c r="U355" s="8" t="e">
        <v>#DIV/0!</v>
      </c>
      <c r="V355" s="10">
        <v>0</v>
      </c>
    </row>
    <row r="356" customHeight="1" spans="1:22">
      <c r="A356" s="2"/>
      <c r="B356" s="2"/>
      <c r="C356" s="4" t="s">
        <v>168</v>
      </c>
      <c r="D356" s="4" t="s">
        <v>169</v>
      </c>
      <c r="E356" s="2">
        <v>14.86</v>
      </c>
      <c r="F356" s="2">
        <v>350</v>
      </c>
      <c r="G356" s="2">
        <v>42</v>
      </c>
      <c r="H356" s="5">
        <v>0.12</v>
      </c>
      <c r="I356" s="6">
        <v>0.353809523809524</v>
      </c>
      <c r="J356" s="6">
        <v>42.4571428571429</v>
      </c>
      <c r="K356" s="2">
        <v>1</v>
      </c>
      <c r="L356" s="7">
        <v>0</v>
      </c>
      <c r="M356" s="2">
        <v>0</v>
      </c>
      <c r="N356" s="2">
        <v>0</v>
      </c>
      <c r="O356" s="2">
        <v>0</v>
      </c>
      <c r="P356" s="2">
        <v>1</v>
      </c>
      <c r="Q356" s="6">
        <v>14.86</v>
      </c>
      <c r="R356" s="2">
        <v>0</v>
      </c>
      <c r="S356" s="8" t="e">
        <v>#DIV/0!</v>
      </c>
      <c r="T356" s="2">
        <v>0</v>
      </c>
      <c r="U356" s="8" t="e">
        <v>#DIV/0!</v>
      </c>
      <c r="V356" s="10">
        <v>0</v>
      </c>
    </row>
    <row r="357" customHeight="1" spans="1:22">
      <c r="A357" s="2"/>
      <c r="B357" s="2"/>
      <c r="C357" s="4" t="s">
        <v>170</v>
      </c>
      <c r="D357" s="4" t="s">
        <v>171</v>
      </c>
      <c r="E357" s="2">
        <v>106.72</v>
      </c>
      <c r="F357" s="2">
        <v>4170</v>
      </c>
      <c r="G357" s="2">
        <v>288</v>
      </c>
      <c r="H357" s="5">
        <v>0.0690647482014389</v>
      </c>
      <c r="I357" s="6">
        <v>0.370555555555556</v>
      </c>
      <c r="J357" s="6">
        <v>25.5923261390887</v>
      </c>
      <c r="K357" s="2">
        <v>2</v>
      </c>
      <c r="L357" s="7">
        <v>2</v>
      </c>
      <c r="M357" s="2">
        <v>0</v>
      </c>
      <c r="N357" s="2">
        <v>2</v>
      </c>
      <c r="O357" s="2">
        <v>0</v>
      </c>
      <c r="P357" s="2">
        <v>6</v>
      </c>
      <c r="Q357" s="6">
        <v>17.7866666666667</v>
      </c>
      <c r="R357" s="2">
        <v>3</v>
      </c>
      <c r="S357" s="8">
        <v>35.5733333333333</v>
      </c>
      <c r="T357" s="2">
        <v>0</v>
      </c>
      <c r="U357" s="8" t="e">
        <v>#DIV/0!</v>
      </c>
      <c r="V357" s="10">
        <v>0.0104166666666667</v>
      </c>
    </row>
    <row r="358" customHeight="1" spans="1:22">
      <c r="A358" s="2"/>
      <c r="B358" s="2"/>
      <c r="C358" s="4" t="s">
        <v>172</v>
      </c>
      <c r="D358" s="4" t="s">
        <v>173</v>
      </c>
      <c r="E358" s="2">
        <v>51.57</v>
      </c>
      <c r="F358" s="2">
        <v>1085</v>
      </c>
      <c r="G358" s="2">
        <v>87</v>
      </c>
      <c r="H358" s="5">
        <v>0.080184331797235</v>
      </c>
      <c r="I358" s="6">
        <v>0.592758620689655</v>
      </c>
      <c r="J358" s="6">
        <v>47.5299539170507</v>
      </c>
      <c r="K358" s="2">
        <v>1</v>
      </c>
      <c r="L358" s="7">
        <v>0</v>
      </c>
      <c r="M358" s="2">
        <v>0</v>
      </c>
      <c r="N358" s="2">
        <v>0</v>
      </c>
      <c r="O358" s="2">
        <v>0</v>
      </c>
      <c r="P358" s="2">
        <v>1</v>
      </c>
      <c r="Q358" s="6">
        <v>51.57</v>
      </c>
      <c r="R358" s="2">
        <v>0</v>
      </c>
      <c r="S358" s="8" t="e">
        <v>#DIV/0!</v>
      </c>
      <c r="T358" s="2">
        <v>0</v>
      </c>
      <c r="U358" s="8" t="e">
        <v>#DIV/0!</v>
      </c>
      <c r="V358" s="10">
        <v>0</v>
      </c>
    </row>
    <row r="359" customHeight="1" spans="1:22">
      <c r="A359" s="2"/>
      <c r="B359" s="2"/>
      <c r="C359" s="4" t="s">
        <v>194</v>
      </c>
      <c r="D359" s="4" t="s">
        <v>195</v>
      </c>
      <c r="E359" s="2">
        <v>1.01</v>
      </c>
      <c r="F359" s="2">
        <v>39</v>
      </c>
      <c r="G359" s="2">
        <v>3</v>
      </c>
      <c r="H359" s="5">
        <v>0.0769230769230769</v>
      </c>
      <c r="I359" s="6">
        <v>0.336666666666667</v>
      </c>
      <c r="J359" s="6">
        <v>25.8974358974359</v>
      </c>
      <c r="K359" s="2">
        <v>1</v>
      </c>
      <c r="L359" s="7">
        <v>0</v>
      </c>
      <c r="M359" s="2">
        <v>0</v>
      </c>
      <c r="N359" s="2">
        <v>0</v>
      </c>
      <c r="O359" s="2">
        <v>0</v>
      </c>
      <c r="P359" s="2">
        <v>1</v>
      </c>
      <c r="Q359" s="6">
        <v>1.01</v>
      </c>
      <c r="R359" s="2">
        <v>0</v>
      </c>
      <c r="S359" s="8" t="e">
        <v>#DIV/0!</v>
      </c>
      <c r="T359" s="2">
        <v>0</v>
      </c>
      <c r="U359" s="8" t="e">
        <v>#DIV/0!</v>
      </c>
      <c r="V359" s="10">
        <v>0</v>
      </c>
    </row>
    <row r="360" customHeight="1" spans="1:22">
      <c r="A360" s="2"/>
      <c r="B360" s="2"/>
      <c r="C360" s="4" t="s">
        <v>174</v>
      </c>
      <c r="D360" s="4" t="s">
        <v>175</v>
      </c>
      <c r="E360" s="2">
        <v>107.25</v>
      </c>
      <c r="F360" s="2">
        <v>2661</v>
      </c>
      <c r="G360" s="2">
        <v>216</v>
      </c>
      <c r="H360" s="5">
        <v>0.0811724915445321</v>
      </c>
      <c r="I360" s="6">
        <v>0.496527777777778</v>
      </c>
      <c r="J360" s="6">
        <v>40.304396843292</v>
      </c>
      <c r="K360" s="2">
        <v>2</v>
      </c>
      <c r="L360" s="7">
        <v>1</v>
      </c>
      <c r="M360" s="2">
        <v>0</v>
      </c>
      <c r="N360" s="2">
        <v>3</v>
      </c>
      <c r="O360" s="2">
        <v>1</v>
      </c>
      <c r="P360" s="2">
        <v>7</v>
      </c>
      <c r="Q360" s="6">
        <v>15.3214285714286</v>
      </c>
      <c r="R360" s="2">
        <v>5</v>
      </c>
      <c r="S360" s="8">
        <v>21.45</v>
      </c>
      <c r="T360" s="2">
        <v>4</v>
      </c>
      <c r="U360" s="8">
        <v>26.8125</v>
      </c>
      <c r="V360" s="10">
        <v>0.0231481481481481</v>
      </c>
    </row>
    <row r="361" customHeight="1" spans="1:22">
      <c r="A361" s="2"/>
      <c r="B361" s="2"/>
      <c r="C361" s="4" t="s">
        <v>186</v>
      </c>
      <c r="D361" s="4" t="s">
        <v>187</v>
      </c>
      <c r="E361" s="2">
        <v>7.68</v>
      </c>
      <c r="F361" s="2">
        <v>312</v>
      </c>
      <c r="G361" s="2">
        <v>26</v>
      </c>
      <c r="H361" s="5">
        <v>0.0833333333333333</v>
      </c>
      <c r="I361" s="6">
        <v>0.295384615384615</v>
      </c>
      <c r="J361" s="6">
        <v>24.6153846153846</v>
      </c>
      <c r="K361" s="2">
        <v>0</v>
      </c>
      <c r="L361" s="7">
        <v>0</v>
      </c>
      <c r="M361" s="2">
        <v>0</v>
      </c>
      <c r="N361" s="2">
        <v>0</v>
      </c>
      <c r="O361" s="2">
        <v>0</v>
      </c>
      <c r="P361" s="2">
        <v>0</v>
      </c>
      <c r="Q361" s="6" t="e">
        <v>#DIV/0!</v>
      </c>
      <c r="R361" s="2">
        <v>0</v>
      </c>
      <c r="S361" s="8" t="e">
        <v>#DIV/0!</v>
      </c>
      <c r="T361" s="2">
        <v>0</v>
      </c>
      <c r="U361" s="8" t="e">
        <v>#DIV/0!</v>
      </c>
      <c r="V361" s="10">
        <v>0</v>
      </c>
    </row>
    <row r="362" customHeight="1" spans="1:22">
      <c r="A362" s="2"/>
      <c r="B362" s="2"/>
      <c r="C362" s="4" t="s">
        <v>176</v>
      </c>
      <c r="D362" s="4" t="s">
        <v>177</v>
      </c>
      <c r="E362" s="2">
        <v>94.45</v>
      </c>
      <c r="F362" s="2">
        <v>5706</v>
      </c>
      <c r="G362" s="2">
        <v>332</v>
      </c>
      <c r="H362" s="5">
        <v>0.0581843673326323</v>
      </c>
      <c r="I362" s="6">
        <v>0.284487951807229</v>
      </c>
      <c r="J362" s="6">
        <v>16.55275148966</v>
      </c>
      <c r="K362" s="2">
        <v>3</v>
      </c>
      <c r="L362" s="7">
        <v>0</v>
      </c>
      <c r="M362" s="2">
        <v>0</v>
      </c>
      <c r="N362" s="2">
        <v>0</v>
      </c>
      <c r="O362" s="2">
        <v>0</v>
      </c>
      <c r="P362" s="2">
        <v>3</v>
      </c>
      <c r="Q362" s="6">
        <v>31.4833333333333</v>
      </c>
      <c r="R362" s="2">
        <v>1</v>
      </c>
      <c r="S362" s="8">
        <v>94.45</v>
      </c>
      <c r="T362" s="2">
        <v>0</v>
      </c>
      <c r="U362" s="8" t="e">
        <v>#DIV/0!</v>
      </c>
      <c r="V362" s="10">
        <v>0.00301204819277108</v>
      </c>
    </row>
    <row r="363" customHeight="1" spans="1:22">
      <c r="A363" s="2"/>
      <c r="B363" s="4" t="s">
        <v>80</v>
      </c>
      <c r="C363" s="2"/>
      <c r="D363" s="2"/>
      <c r="E363" s="2">
        <v>809.75</v>
      </c>
      <c r="F363" s="2">
        <v>28149</v>
      </c>
      <c r="G363" s="2">
        <v>2025</v>
      </c>
      <c r="H363" s="5">
        <v>0.0719386123840989</v>
      </c>
      <c r="I363" s="6">
        <v>0.399876543209877</v>
      </c>
      <c r="J363" s="6">
        <v>28.7665636434687</v>
      </c>
      <c r="K363" s="2">
        <v>13</v>
      </c>
      <c r="L363" s="7">
        <v>6</v>
      </c>
      <c r="M363" s="2">
        <v>1</v>
      </c>
      <c r="N363" s="2">
        <v>13</v>
      </c>
      <c r="O363" s="2">
        <v>2</v>
      </c>
      <c r="P363" s="2">
        <v>35</v>
      </c>
      <c r="Q363" s="6">
        <v>23.1357142857143</v>
      </c>
      <c r="R363" s="2">
        <v>33</v>
      </c>
      <c r="S363" s="8">
        <v>24.5378787878788</v>
      </c>
      <c r="T363" s="2">
        <v>14</v>
      </c>
      <c r="U363" s="8">
        <v>57.8392857142857</v>
      </c>
      <c r="V363" s="10">
        <v>0.0162962962962963</v>
      </c>
    </row>
    <row r="364" customHeight="1" spans="1:22">
      <c r="A364" s="4" t="s">
        <v>121</v>
      </c>
      <c r="B364" s="2"/>
      <c r="C364" s="2"/>
      <c r="D364" s="2"/>
      <c r="E364" s="2">
        <v>809.75</v>
      </c>
      <c r="F364" s="2">
        <v>28149</v>
      </c>
      <c r="G364" s="2">
        <v>2025</v>
      </c>
      <c r="H364" s="5">
        <v>0.0719386123840989</v>
      </c>
      <c r="I364" s="6">
        <v>0.399876543209877</v>
      </c>
      <c r="J364" s="6">
        <v>28.7665636434687</v>
      </c>
      <c r="K364" s="2">
        <v>13</v>
      </c>
      <c r="L364" s="7">
        <v>6</v>
      </c>
      <c r="M364" s="2">
        <v>1</v>
      </c>
      <c r="N364" s="2">
        <v>13</v>
      </c>
      <c r="O364" s="2">
        <v>2</v>
      </c>
      <c r="P364" s="2">
        <v>35</v>
      </c>
      <c r="Q364" s="6">
        <v>23.1357142857143</v>
      </c>
      <c r="R364" s="2">
        <v>33</v>
      </c>
      <c r="S364" s="8">
        <v>24.5378787878788</v>
      </c>
      <c r="T364" s="2">
        <v>14</v>
      </c>
      <c r="U364" s="8">
        <v>57.8392857142857</v>
      </c>
      <c r="V364" s="10">
        <v>0.0162962962962963</v>
      </c>
    </row>
    <row r="365" customHeight="1" spans="1:22">
      <c r="A365" s="4" t="s">
        <v>42</v>
      </c>
      <c r="B365" s="4" t="s">
        <v>74</v>
      </c>
      <c r="C365" s="4" t="s">
        <v>154</v>
      </c>
      <c r="D365" s="4" t="s">
        <v>155</v>
      </c>
      <c r="E365" s="2">
        <v>126.44</v>
      </c>
      <c r="F365" s="2">
        <v>2845</v>
      </c>
      <c r="G365" s="2">
        <v>126</v>
      </c>
      <c r="H365" s="5">
        <v>0.0442882249560633</v>
      </c>
      <c r="I365" s="6">
        <v>1.00349206349206</v>
      </c>
      <c r="J365" s="6">
        <v>44.4428822495606</v>
      </c>
      <c r="K365" s="2">
        <v>0</v>
      </c>
      <c r="L365" s="7">
        <v>1</v>
      </c>
      <c r="M365" s="2">
        <v>0</v>
      </c>
      <c r="N365" s="2">
        <v>2</v>
      </c>
      <c r="O365" s="2">
        <v>0</v>
      </c>
      <c r="P365" s="2">
        <v>3</v>
      </c>
      <c r="Q365" s="6">
        <v>42.1466666666667</v>
      </c>
      <c r="R365" s="2">
        <v>4</v>
      </c>
      <c r="S365" s="8">
        <v>31.61</v>
      </c>
      <c r="T365" s="2">
        <v>1</v>
      </c>
      <c r="U365" s="8">
        <v>126.44</v>
      </c>
      <c r="V365" s="10">
        <v>0.0317460317460317</v>
      </c>
    </row>
    <row r="366" customHeight="1" spans="1:22">
      <c r="A366" s="2"/>
      <c r="B366" s="2"/>
      <c r="C366" s="4" t="s">
        <v>156</v>
      </c>
      <c r="D366" s="4" t="s">
        <v>157</v>
      </c>
      <c r="E366" s="2">
        <v>60.97</v>
      </c>
      <c r="F366" s="2">
        <v>2651</v>
      </c>
      <c r="G366" s="2">
        <v>212</v>
      </c>
      <c r="H366" s="5">
        <v>0.0799698227084119</v>
      </c>
      <c r="I366" s="6">
        <v>0.287594339622642</v>
      </c>
      <c r="J366" s="6">
        <v>22.9988683515654</v>
      </c>
      <c r="K366" s="2">
        <v>4</v>
      </c>
      <c r="L366" s="7">
        <v>1</v>
      </c>
      <c r="M366" s="2">
        <v>0</v>
      </c>
      <c r="N366" s="2">
        <v>0</v>
      </c>
      <c r="O366" s="2">
        <v>0</v>
      </c>
      <c r="P366" s="2">
        <v>5</v>
      </c>
      <c r="Q366" s="6">
        <v>12.194</v>
      </c>
      <c r="R366" s="2">
        <v>1</v>
      </c>
      <c r="S366" s="8">
        <v>60.97</v>
      </c>
      <c r="T366" s="2">
        <v>1</v>
      </c>
      <c r="U366" s="8">
        <v>60.97</v>
      </c>
      <c r="V366" s="10">
        <v>0.00471698113207547</v>
      </c>
    </row>
    <row r="367" customHeight="1" spans="1:22">
      <c r="A367" s="2"/>
      <c r="B367" s="2"/>
      <c r="C367" s="4" t="s">
        <v>158</v>
      </c>
      <c r="D367" s="4" t="s">
        <v>159</v>
      </c>
      <c r="E367" s="2">
        <v>106.23</v>
      </c>
      <c r="F367" s="2">
        <v>4801</v>
      </c>
      <c r="G367" s="2">
        <v>393</v>
      </c>
      <c r="H367" s="5">
        <v>0.0818579462611956</v>
      </c>
      <c r="I367" s="6">
        <v>0.27030534351145</v>
      </c>
      <c r="J367" s="6">
        <v>22.1266402832743</v>
      </c>
      <c r="K367" s="2">
        <v>2</v>
      </c>
      <c r="L367" s="7">
        <v>2</v>
      </c>
      <c r="M367" s="2">
        <v>1</v>
      </c>
      <c r="N367" s="2">
        <v>2</v>
      </c>
      <c r="O367" s="2">
        <v>0</v>
      </c>
      <c r="P367" s="2">
        <v>7</v>
      </c>
      <c r="Q367" s="6">
        <v>15.1757142857143</v>
      </c>
      <c r="R367" s="2">
        <v>5</v>
      </c>
      <c r="S367" s="8">
        <v>21.246</v>
      </c>
      <c r="T367" s="2">
        <v>4</v>
      </c>
      <c r="U367" s="8">
        <v>26.5575</v>
      </c>
      <c r="V367" s="10">
        <v>0.0127226463104326</v>
      </c>
    </row>
    <row r="368" customHeight="1" spans="1:22">
      <c r="A368" s="2"/>
      <c r="B368" s="2"/>
      <c r="C368" s="4" t="s">
        <v>190</v>
      </c>
      <c r="D368" s="4" t="s">
        <v>191</v>
      </c>
      <c r="E368" s="2">
        <v>12.09</v>
      </c>
      <c r="F368" s="2">
        <v>617</v>
      </c>
      <c r="G368" s="2">
        <v>50</v>
      </c>
      <c r="H368" s="5">
        <v>0.0810372771474879</v>
      </c>
      <c r="I368" s="6">
        <v>0.2418</v>
      </c>
      <c r="J368" s="6">
        <v>19.5948136142626</v>
      </c>
      <c r="K368" s="2">
        <v>0</v>
      </c>
      <c r="L368" s="7">
        <v>0</v>
      </c>
      <c r="M368" s="2">
        <v>0</v>
      </c>
      <c r="N368" s="2">
        <v>0</v>
      </c>
      <c r="O368" s="2">
        <v>0</v>
      </c>
      <c r="P368" s="2">
        <v>0</v>
      </c>
      <c r="Q368" s="6" t="e">
        <v>#DIV/0!</v>
      </c>
      <c r="R368" s="2">
        <v>0</v>
      </c>
      <c r="S368" s="8" t="e">
        <v>#DIV/0!</v>
      </c>
      <c r="T368" s="2">
        <v>0</v>
      </c>
      <c r="U368" s="8" t="e">
        <v>#DIV/0!</v>
      </c>
      <c r="V368" s="10">
        <v>0</v>
      </c>
    </row>
    <row r="369" customHeight="1" spans="1:22">
      <c r="A369" s="2"/>
      <c r="B369" s="2"/>
      <c r="C369" s="4" t="s">
        <v>196</v>
      </c>
      <c r="D369" s="4" t="s">
        <v>197</v>
      </c>
      <c r="E369" s="2">
        <v>1.3</v>
      </c>
      <c r="F369" s="2">
        <v>72</v>
      </c>
      <c r="G369" s="2">
        <v>10</v>
      </c>
      <c r="H369" s="5">
        <v>0.138888888888889</v>
      </c>
      <c r="I369" s="6">
        <v>0.13</v>
      </c>
      <c r="J369" s="6">
        <v>18.0555555555556</v>
      </c>
      <c r="K369" s="2">
        <v>0</v>
      </c>
      <c r="L369" s="7">
        <v>0</v>
      </c>
      <c r="M369" s="2">
        <v>0</v>
      </c>
      <c r="N369" s="2">
        <v>0</v>
      </c>
      <c r="O369" s="2">
        <v>0</v>
      </c>
      <c r="P369" s="2">
        <v>0</v>
      </c>
      <c r="Q369" s="6" t="e">
        <v>#DIV/0!</v>
      </c>
      <c r="R369" s="2">
        <v>0</v>
      </c>
      <c r="S369" s="8" t="e">
        <v>#DIV/0!</v>
      </c>
      <c r="T369" s="2">
        <v>0</v>
      </c>
      <c r="U369" s="8" t="e">
        <v>#DIV/0!</v>
      </c>
      <c r="V369" s="10">
        <v>0</v>
      </c>
    </row>
    <row r="370" customHeight="1" spans="1:22">
      <c r="A370" s="2"/>
      <c r="B370" s="2"/>
      <c r="C370" s="4" t="s">
        <v>160</v>
      </c>
      <c r="D370" s="4" t="s">
        <v>161</v>
      </c>
      <c r="E370" s="2">
        <v>69.46</v>
      </c>
      <c r="F370" s="2">
        <v>2137</v>
      </c>
      <c r="G370" s="2">
        <v>149</v>
      </c>
      <c r="H370" s="5">
        <v>0.069723912026205</v>
      </c>
      <c r="I370" s="6">
        <v>0.466174496644295</v>
      </c>
      <c r="J370" s="6">
        <v>32.5035095928872</v>
      </c>
      <c r="K370" s="2">
        <v>0</v>
      </c>
      <c r="L370" s="7">
        <v>0</v>
      </c>
      <c r="M370" s="2">
        <v>0</v>
      </c>
      <c r="N370" s="2">
        <v>3</v>
      </c>
      <c r="O370" s="2">
        <v>0</v>
      </c>
      <c r="P370" s="2">
        <v>3</v>
      </c>
      <c r="Q370" s="6">
        <v>23.1533333333333</v>
      </c>
      <c r="R370" s="2">
        <v>2</v>
      </c>
      <c r="S370" s="8">
        <v>34.73</v>
      </c>
      <c r="T370" s="2">
        <v>2</v>
      </c>
      <c r="U370" s="8">
        <v>34.73</v>
      </c>
      <c r="V370" s="10">
        <v>0.0134228187919463</v>
      </c>
    </row>
    <row r="371" customHeight="1" spans="1:22">
      <c r="A371" s="2"/>
      <c r="B371" s="2"/>
      <c r="C371" s="4" t="s">
        <v>162</v>
      </c>
      <c r="D371" s="4" t="s">
        <v>163</v>
      </c>
      <c r="E371" s="2">
        <v>23.05</v>
      </c>
      <c r="F371" s="2">
        <v>804</v>
      </c>
      <c r="G371" s="2">
        <v>63</v>
      </c>
      <c r="H371" s="5">
        <v>0.0783582089552239</v>
      </c>
      <c r="I371" s="6">
        <v>0.365873015873016</v>
      </c>
      <c r="J371" s="6">
        <v>28.6691542288557</v>
      </c>
      <c r="K371" s="2">
        <v>2</v>
      </c>
      <c r="L371" s="7">
        <v>0</v>
      </c>
      <c r="M371" s="2">
        <v>0</v>
      </c>
      <c r="N371" s="2">
        <v>2</v>
      </c>
      <c r="O371" s="2">
        <v>1</v>
      </c>
      <c r="P371" s="2">
        <v>5</v>
      </c>
      <c r="Q371" s="6">
        <v>4.61</v>
      </c>
      <c r="R371" s="2">
        <v>0</v>
      </c>
      <c r="S371" s="8" t="e">
        <v>#DIV/0!</v>
      </c>
      <c r="T371" s="2">
        <v>0</v>
      </c>
      <c r="U371" s="8" t="e">
        <v>#DIV/0!</v>
      </c>
      <c r="V371" s="10">
        <v>0</v>
      </c>
    </row>
    <row r="372" customHeight="1" spans="1:22">
      <c r="A372" s="2"/>
      <c r="B372" s="2"/>
      <c r="C372" s="4" t="s">
        <v>164</v>
      </c>
      <c r="D372" s="4" t="s">
        <v>165</v>
      </c>
      <c r="E372" s="2">
        <v>22.6</v>
      </c>
      <c r="F372" s="2">
        <v>1477</v>
      </c>
      <c r="G372" s="2">
        <v>86</v>
      </c>
      <c r="H372" s="5">
        <v>0.0582261340555179</v>
      </c>
      <c r="I372" s="6">
        <v>0.262790697674419</v>
      </c>
      <c r="J372" s="6">
        <v>15.3012863913338</v>
      </c>
      <c r="K372" s="2">
        <v>1</v>
      </c>
      <c r="L372" s="7">
        <v>1</v>
      </c>
      <c r="M372" s="2">
        <v>0</v>
      </c>
      <c r="N372" s="2">
        <v>0</v>
      </c>
      <c r="O372" s="2">
        <v>0</v>
      </c>
      <c r="P372" s="2">
        <v>2</v>
      </c>
      <c r="Q372" s="6">
        <v>11.3</v>
      </c>
      <c r="R372" s="2">
        <v>0</v>
      </c>
      <c r="S372" s="8" t="e">
        <v>#DIV/0!</v>
      </c>
      <c r="T372" s="2">
        <v>0</v>
      </c>
      <c r="U372" s="8" t="e">
        <v>#DIV/0!</v>
      </c>
      <c r="V372" s="10">
        <v>0</v>
      </c>
    </row>
    <row r="373" customHeight="1" spans="1:22">
      <c r="A373" s="2"/>
      <c r="B373" s="2"/>
      <c r="C373" s="4" t="s">
        <v>166</v>
      </c>
      <c r="D373" s="4" t="s">
        <v>167</v>
      </c>
      <c r="E373" s="2">
        <v>2.57</v>
      </c>
      <c r="F373" s="2">
        <v>228</v>
      </c>
      <c r="G373" s="2">
        <v>14</v>
      </c>
      <c r="H373" s="5">
        <v>0.0614035087719298</v>
      </c>
      <c r="I373" s="6">
        <v>0.183571428571429</v>
      </c>
      <c r="J373" s="6">
        <v>11.2719298245614</v>
      </c>
      <c r="K373" s="2">
        <v>0</v>
      </c>
      <c r="L373" s="7">
        <v>0</v>
      </c>
      <c r="M373" s="2">
        <v>0</v>
      </c>
      <c r="N373" s="2">
        <v>0</v>
      </c>
      <c r="O373" s="2">
        <v>0</v>
      </c>
      <c r="P373" s="2">
        <v>0</v>
      </c>
      <c r="Q373" s="6" t="e">
        <v>#DIV/0!</v>
      </c>
      <c r="R373" s="2">
        <v>0</v>
      </c>
      <c r="S373" s="8" t="e">
        <v>#DIV/0!</v>
      </c>
      <c r="T373" s="2">
        <v>0</v>
      </c>
      <c r="U373" s="8" t="e">
        <v>#DIV/0!</v>
      </c>
      <c r="V373" s="10">
        <v>0</v>
      </c>
    </row>
    <row r="374" customHeight="1" spans="1:22">
      <c r="A374" s="2"/>
      <c r="B374" s="2"/>
      <c r="C374" s="4" t="s">
        <v>168</v>
      </c>
      <c r="D374" s="4" t="s">
        <v>169</v>
      </c>
      <c r="E374" s="2">
        <v>13.77</v>
      </c>
      <c r="F374" s="2">
        <v>329</v>
      </c>
      <c r="G374" s="2">
        <v>34</v>
      </c>
      <c r="H374" s="5">
        <v>0.103343465045593</v>
      </c>
      <c r="I374" s="6">
        <v>0.405</v>
      </c>
      <c r="J374" s="6">
        <v>41.854103343465</v>
      </c>
      <c r="K374" s="2">
        <v>0</v>
      </c>
      <c r="L374" s="7">
        <v>0</v>
      </c>
      <c r="M374" s="2">
        <v>0</v>
      </c>
      <c r="N374" s="2">
        <v>0</v>
      </c>
      <c r="O374" s="2">
        <v>0</v>
      </c>
      <c r="P374" s="2">
        <v>0</v>
      </c>
      <c r="Q374" s="6" t="e">
        <v>#DIV/0!</v>
      </c>
      <c r="R374" s="2">
        <v>0</v>
      </c>
      <c r="S374" s="8" t="e">
        <v>#DIV/0!</v>
      </c>
      <c r="T374" s="2">
        <v>0</v>
      </c>
      <c r="U374" s="8" t="e">
        <v>#DIV/0!</v>
      </c>
      <c r="V374" s="10">
        <v>0</v>
      </c>
    </row>
    <row r="375" customHeight="1" spans="1:22">
      <c r="A375" s="2"/>
      <c r="B375" s="2"/>
      <c r="C375" s="4" t="s">
        <v>170</v>
      </c>
      <c r="D375" s="4" t="s">
        <v>171</v>
      </c>
      <c r="E375" s="2">
        <v>106.85</v>
      </c>
      <c r="F375" s="2">
        <v>3126</v>
      </c>
      <c r="G375" s="2">
        <v>255</v>
      </c>
      <c r="H375" s="5">
        <v>0.081573896353167</v>
      </c>
      <c r="I375" s="6">
        <v>0.419019607843137</v>
      </c>
      <c r="J375" s="6">
        <v>34.1810620601408</v>
      </c>
      <c r="K375" s="2">
        <v>1</v>
      </c>
      <c r="L375" s="7">
        <v>0</v>
      </c>
      <c r="M375" s="2">
        <v>0</v>
      </c>
      <c r="N375" s="2">
        <v>1</v>
      </c>
      <c r="O375" s="2">
        <v>0</v>
      </c>
      <c r="P375" s="2">
        <v>2</v>
      </c>
      <c r="Q375" s="6">
        <v>53.425</v>
      </c>
      <c r="R375" s="2">
        <v>3</v>
      </c>
      <c r="S375" s="8">
        <v>35.6166666666667</v>
      </c>
      <c r="T375" s="2">
        <v>1</v>
      </c>
      <c r="U375" s="8">
        <v>106.85</v>
      </c>
      <c r="V375" s="10">
        <v>0.0117647058823529</v>
      </c>
    </row>
    <row r="376" customHeight="1" spans="1:22">
      <c r="A376" s="2"/>
      <c r="B376" s="2"/>
      <c r="C376" s="4" t="s">
        <v>172</v>
      </c>
      <c r="D376" s="4" t="s">
        <v>173</v>
      </c>
      <c r="E376" s="2">
        <v>43.24</v>
      </c>
      <c r="F376" s="2">
        <v>1111</v>
      </c>
      <c r="G376" s="2">
        <v>77</v>
      </c>
      <c r="H376" s="5">
        <v>0.0693069306930693</v>
      </c>
      <c r="I376" s="6">
        <v>0.561558441558442</v>
      </c>
      <c r="J376" s="6">
        <v>38.9198919891989</v>
      </c>
      <c r="K376" s="2">
        <v>0</v>
      </c>
      <c r="L376" s="7">
        <v>1</v>
      </c>
      <c r="M376" s="2">
        <v>0</v>
      </c>
      <c r="N376" s="2">
        <v>0</v>
      </c>
      <c r="O376" s="2">
        <v>0</v>
      </c>
      <c r="P376" s="2">
        <v>1</v>
      </c>
      <c r="Q376" s="6">
        <v>43.24</v>
      </c>
      <c r="R376" s="2">
        <v>0</v>
      </c>
      <c r="S376" s="8" t="e">
        <v>#DIV/0!</v>
      </c>
      <c r="T376" s="2">
        <v>0</v>
      </c>
      <c r="U376" s="8" t="e">
        <v>#DIV/0!</v>
      </c>
      <c r="V376" s="10">
        <v>0</v>
      </c>
    </row>
    <row r="377" customHeight="1" spans="1:22">
      <c r="A377" s="2"/>
      <c r="B377" s="2"/>
      <c r="C377" s="4" t="s">
        <v>194</v>
      </c>
      <c r="D377" s="4" t="s">
        <v>195</v>
      </c>
      <c r="E377" s="2">
        <v>1.45</v>
      </c>
      <c r="F377" s="2">
        <v>33</v>
      </c>
      <c r="G377" s="2">
        <v>5</v>
      </c>
      <c r="H377" s="5">
        <v>0.151515151515152</v>
      </c>
      <c r="I377" s="6">
        <v>0.29</v>
      </c>
      <c r="J377" s="6">
        <v>43.9393939393939</v>
      </c>
      <c r="K377" s="2">
        <v>0</v>
      </c>
      <c r="L377" s="7">
        <v>0</v>
      </c>
      <c r="M377" s="2">
        <v>0</v>
      </c>
      <c r="N377" s="2">
        <v>0</v>
      </c>
      <c r="O377" s="2">
        <v>0</v>
      </c>
      <c r="P377" s="2">
        <v>0</v>
      </c>
      <c r="Q377" s="6" t="e">
        <v>#DIV/0!</v>
      </c>
      <c r="R377" s="2">
        <v>0</v>
      </c>
      <c r="S377" s="8" t="e">
        <v>#DIV/0!</v>
      </c>
      <c r="T377" s="2">
        <v>0</v>
      </c>
      <c r="U377" s="8" t="e">
        <v>#DIV/0!</v>
      </c>
      <c r="V377" s="10">
        <v>0</v>
      </c>
    </row>
    <row r="378" customHeight="1" spans="1:22">
      <c r="A378" s="2"/>
      <c r="B378" s="2"/>
      <c r="C378" s="4" t="s">
        <v>174</v>
      </c>
      <c r="D378" s="4" t="s">
        <v>175</v>
      </c>
      <c r="E378" s="2">
        <v>105.47</v>
      </c>
      <c r="F378" s="2">
        <v>2886</v>
      </c>
      <c r="G378" s="2">
        <v>228</v>
      </c>
      <c r="H378" s="5">
        <v>0.079002079002079</v>
      </c>
      <c r="I378" s="6">
        <v>0.462587719298246</v>
      </c>
      <c r="J378" s="6">
        <v>36.5453915453915</v>
      </c>
      <c r="K378" s="2">
        <v>4</v>
      </c>
      <c r="L378" s="7">
        <v>0</v>
      </c>
      <c r="M378" s="2">
        <v>0</v>
      </c>
      <c r="N378" s="2">
        <v>0</v>
      </c>
      <c r="O378" s="2">
        <v>0</v>
      </c>
      <c r="P378" s="2">
        <v>4</v>
      </c>
      <c r="Q378" s="6">
        <v>26.3675</v>
      </c>
      <c r="R378" s="2">
        <v>7</v>
      </c>
      <c r="S378" s="8">
        <v>15.0671428571429</v>
      </c>
      <c r="T378" s="2">
        <v>2</v>
      </c>
      <c r="U378" s="8">
        <v>52.735</v>
      </c>
      <c r="V378" s="10">
        <v>0.0307017543859649</v>
      </c>
    </row>
    <row r="379" customHeight="1" spans="1:22">
      <c r="A379" s="2"/>
      <c r="B379" s="2"/>
      <c r="C379" s="4" t="s">
        <v>186</v>
      </c>
      <c r="D379" s="4" t="s">
        <v>187</v>
      </c>
      <c r="E379" s="2">
        <v>11.17</v>
      </c>
      <c r="F379" s="2">
        <v>385</v>
      </c>
      <c r="G379" s="2">
        <v>34</v>
      </c>
      <c r="H379" s="5">
        <v>0.0883116883116883</v>
      </c>
      <c r="I379" s="6">
        <v>0.328529411764706</v>
      </c>
      <c r="J379" s="6">
        <v>29.012987012987</v>
      </c>
      <c r="K379" s="2">
        <v>1</v>
      </c>
      <c r="L379" s="7">
        <v>0</v>
      </c>
      <c r="M379" s="2">
        <v>0</v>
      </c>
      <c r="N379" s="2">
        <v>0</v>
      </c>
      <c r="O379" s="2">
        <v>0</v>
      </c>
      <c r="P379" s="2">
        <v>1</v>
      </c>
      <c r="Q379" s="6">
        <v>11.17</v>
      </c>
      <c r="R379" s="2">
        <v>0</v>
      </c>
      <c r="S379" s="8" t="e">
        <v>#DIV/0!</v>
      </c>
      <c r="T379" s="2">
        <v>0</v>
      </c>
      <c r="U379" s="8" t="e">
        <v>#DIV/0!</v>
      </c>
      <c r="V379" s="10">
        <v>0</v>
      </c>
    </row>
    <row r="380" customHeight="1" spans="1:22">
      <c r="A380" s="2"/>
      <c r="B380" s="2"/>
      <c r="C380" s="4" t="s">
        <v>176</v>
      </c>
      <c r="D380" s="4" t="s">
        <v>177</v>
      </c>
      <c r="E380" s="2">
        <v>103.13</v>
      </c>
      <c r="F380" s="2">
        <v>8007</v>
      </c>
      <c r="G380" s="2">
        <v>412</v>
      </c>
      <c r="H380" s="5">
        <v>0.0514549768952167</v>
      </c>
      <c r="I380" s="6">
        <v>0.250315533980583</v>
      </c>
      <c r="J380" s="6">
        <v>12.8799800174847</v>
      </c>
      <c r="K380" s="2">
        <v>3</v>
      </c>
      <c r="L380" s="7">
        <v>0</v>
      </c>
      <c r="M380" s="2">
        <v>0</v>
      </c>
      <c r="N380" s="2">
        <v>1</v>
      </c>
      <c r="O380" s="2">
        <v>1</v>
      </c>
      <c r="P380" s="2">
        <v>5</v>
      </c>
      <c r="Q380" s="6">
        <v>20.626</v>
      </c>
      <c r="R380" s="2">
        <v>1</v>
      </c>
      <c r="S380" s="8">
        <v>103.13</v>
      </c>
      <c r="T380" s="2">
        <v>1</v>
      </c>
      <c r="U380" s="8">
        <v>103.13</v>
      </c>
      <c r="V380" s="10">
        <v>0.00242718446601942</v>
      </c>
    </row>
    <row r="381" customHeight="1" spans="1:22">
      <c r="A381" s="2"/>
      <c r="B381" s="4" t="s">
        <v>80</v>
      </c>
      <c r="C381" s="2"/>
      <c r="D381" s="2"/>
      <c r="E381" s="2">
        <v>809.79</v>
      </c>
      <c r="F381" s="2">
        <v>31509</v>
      </c>
      <c r="G381" s="2">
        <v>2148</v>
      </c>
      <c r="H381" s="5">
        <v>0.0681709987622584</v>
      </c>
      <c r="I381" s="6">
        <v>0.376997206703911</v>
      </c>
      <c r="J381" s="6">
        <v>25.7002761115872</v>
      </c>
      <c r="K381" s="2">
        <v>18</v>
      </c>
      <c r="L381" s="7">
        <v>6</v>
      </c>
      <c r="M381" s="2">
        <v>1</v>
      </c>
      <c r="N381" s="2">
        <v>11</v>
      </c>
      <c r="O381" s="2">
        <v>2</v>
      </c>
      <c r="P381" s="2">
        <v>38</v>
      </c>
      <c r="Q381" s="6">
        <v>21.3102631578947</v>
      </c>
      <c r="R381" s="2">
        <v>23</v>
      </c>
      <c r="S381" s="8">
        <v>35.2082608695652</v>
      </c>
      <c r="T381" s="2">
        <v>12</v>
      </c>
      <c r="U381" s="8">
        <v>67.4825</v>
      </c>
      <c r="V381" s="10">
        <v>0.010707635009311</v>
      </c>
    </row>
    <row r="382" customHeight="1" spans="1:22">
      <c r="A382" s="4" t="s">
        <v>122</v>
      </c>
      <c r="B382" s="2"/>
      <c r="C382" s="2"/>
      <c r="D382" s="2"/>
      <c r="E382" s="2">
        <v>809.79</v>
      </c>
      <c r="F382" s="2">
        <v>31509</v>
      </c>
      <c r="G382" s="2">
        <v>2148</v>
      </c>
      <c r="H382" s="5">
        <v>0.0681709987622584</v>
      </c>
      <c r="I382" s="6">
        <v>0.376997206703911</v>
      </c>
      <c r="J382" s="6">
        <v>25.7002761115872</v>
      </c>
      <c r="K382" s="2">
        <v>18</v>
      </c>
      <c r="L382" s="7">
        <v>6</v>
      </c>
      <c r="M382" s="2">
        <v>1</v>
      </c>
      <c r="N382" s="2">
        <v>11</v>
      </c>
      <c r="O382" s="2">
        <v>2</v>
      </c>
      <c r="P382" s="2">
        <v>38</v>
      </c>
      <c r="Q382" s="6">
        <v>21.3102631578947</v>
      </c>
      <c r="R382" s="2">
        <v>23</v>
      </c>
      <c r="S382" s="8">
        <v>35.2082608695652</v>
      </c>
      <c r="T382" s="2">
        <v>12</v>
      </c>
      <c r="U382" s="8">
        <v>67.4825</v>
      </c>
      <c r="V382" s="10">
        <v>0.010707635009311</v>
      </c>
    </row>
    <row r="383" customHeight="1" spans="1:22">
      <c r="A383" s="4" t="s">
        <v>41</v>
      </c>
      <c r="B383" s="4" t="s">
        <v>74</v>
      </c>
      <c r="C383" s="4" t="s">
        <v>154</v>
      </c>
      <c r="D383" s="4" t="s">
        <v>155</v>
      </c>
      <c r="E383" s="2">
        <v>125.34</v>
      </c>
      <c r="F383" s="2">
        <v>1950</v>
      </c>
      <c r="G383" s="2">
        <v>133</v>
      </c>
      <c r="H383" s="5">
        <v>0.0682051282051282</v>
      </c>
      <c r="I383" s="6">
        <v>0.942406015037594</v>
      </c>
      <c r="J383" s="6">
        <v>64.2769230769231</v>
      </c>
      <c r="K383" s="2">
        <v>2</v>
      </c>
      <c r="L383" s="7">
        <v>1</v>
      </c>
      <c r="M383" s="2">
        <v>0</v>
      </c>
      <c r="N383" s="2">
        <v>2</v>
      </c>
      <c r="O383" s="2">
        <v>0</v>
      </c>
      <c r="P383" s="2">
        <v>5</v>
      </c>
      <c r="Q383" s="6">
        <v>25.068</v>
      </c>
      <c r="R383" s="2">
        <v>2</v>
      </c>
      <c r="S383" s="8">
        <v>62.67</v>
      </c>
      <c r="T383" s="2">
        <v>1</v>
      </c>
      <c r="U383" s="8">
        <v>125.34</v>
      </c>
      <c r="V383" s="10">
        <v>0.0150375939849624</v>
      </c>
    </row>
    <row r="384" customHeight="1" spans="1:22">
      <c r="A384" s="2"/>
      <c r="B384" s="2"/>
      <c r="C384" s="4" t="s">
        <v>156</v>
      </c>
      <c r="D384" s="4" t="s">
        <v>157</v>
      </c>
      <c r="E384" s="2">
        <v>45.43</v>
      </c>
      <c r="F384" s="2">
        <v>2120</v>
      </c>
      <c r="G384" s="2">
        <v>160</v>
      </c>
      <c r="H384" s="5">
        <v>0.0754716981132076</v>
      </c>
      <c r="I384" s="6">
        <v>0.2839375</v>
      </c>
      <c r="J384" s="6">
        <v>21.4292452830189</v>
      </c>
      <c r="K384" s="2">
        <v>1</v>
      </c>
      <c r="L384" s="7">
        <v>1</v>
      </c>
      <c r="M384" s="2">
        <v>1</v>
      </c>
      <c r="N384" s="2">
        <v>0</v>
      </c>
      <c r="O384" s="2">
        <v>0</v>
      </c>
      <c r="P384" s="2">
        <v>3</v>
      </c>
      <c r="Q384" s="6">
        <v>15.1433333333333</v>
      </c>
      <c r="R384" s="2">
        <v>0</v>
      </c>
      <c r="S384" s="8" t="e">
        <v>#DIV/0!</v>
      </c>
      <c r="T384" s="2">
        <v>0</v>
      </c>
      <c r="U384" s="8" t="e">
        <v>#DIV/0!</v>
      </c>
      <c r="V384" s="10">
        <v>0</v>
      </c>
    </row>
    <row r="385" customHeight="1" spans="1:22">
      <c r="A385" s="2"/>
      <c r="B385" s="2"/>
      <c r="C385" s="4" t="s">
        <v>158</v>
      </c>
      <c r="D385" s="4" t="s">
        <v>159</v>
      </c>
      <c r="E385" s="2">
        <v>113.7</v>
      </c>
      <c r="F385" s="2">
        <v>4779</v>
      </c>
      <c r="G385" s="2">
        <v>369</v>
      </c>
      <c r="H385" s="5">
        <v>0.0772128060263654</v>
      </c>
      <c r="I385" s="6">
        <v>0.308130081300813</v>
      </c>
      <c r="J385" s="6">
        <v>23.7915881983679</v>
      </c>
      <c r="K385" s="2">
        <v>0</v>
      </c>
      <c r="L385" s="7">
        <v>6</v>
      </c>
      <c r="M385" s="2">
        <v>0</v>
      </c>
      <c r="N385" s="2">
        <v>3</v>
      </c>
      <c r="O385" s="2">
        <v>0</v>
      </c>
      <c r="P385" s="2">
        <v>9</v>
      </c>
      <c r="Q385" s="6">
        <v>12.6333333333333</v>
      </c>
      <c r="R385" s="2">
        <v>13</v>
      </c>
      <c r="S385" s="8">
        <v>8.74615384615385</v>
      </c>
      <c r="T385" s="2">
        <v>7</v>
      </c>
      <c r="U385" s="8">
        <v>16.2428571428571</v>
      </c>
      <c r="V385" s="10">
        <v>0.035230352303523</v>
      </c>
    </row>
    <row r="386" customHeight="1" spans="1:22">
      <c r="A386" s="2"/>
      <c r="B386" s="2"/>
      <c r="C386" s="4" t="s">
        <v>190</v>
      </c>
      <c r="D386" s="4" t="s">
        <v>191</v>
      </c>
      <c r="E386" s="2">
        <v>16.79</v>
      </c>
      <c r="F386" s="2">
        <v>900</v>
      </c>
      <c r="G386" s="2">
        <v>60</v>
      </c>
      <c r="H386" s="5">
        <v>0.0666666666666667</v>
      </c>
      <c r="I386" s="6">
        <v>0.279833333333333</v>
      </c>
      <c r="J386" s="6">
        <v>18.6555555555556</v>
      </c>
      <c r="K386" s="2">
        <v>0</v>
      </c>
      <c r="L386" s="7">
        <v>0</v>
      </c>
      <c r="M386" s="2">
        <v>0</v>
      </c>
      <c r="N386" s="2">
        <v>0</v>
      </c>
      <c r="O386" s="2">
        <v>0</v>
      </c>
      <c r="P386" s="2">
        <v>0</v>
      </c>
      <c r="Q386" s="6" t="e">
        <v>#DIV/0!</v>
      </c>
      <c r="R386" s="2">
        <v>0</v>
      </c>
      <c r="S386" s="8" t="e">
        <v>#DIV/0!</v>
      </c>
      <c r="T386" s="2">
        <v>0</v>
      </c>
      <c r="U386" s="8" t="e">
        <v>#DIV/0!</v>
      </c>
      <c r="V386" s="10">
        <v>0</v>
      </c>
    </row>
    <row r="387" customHeight="1" spans="1:22">
      <c r="A387" s="2"/>
      <c r="B387" s="2"/>
      <c r="C387" s="4" t="s">
        <v>196</v>
      </c>
      <c r="D387" s="4" t="s">
        <v>197</v>
      </c>
      <c r="E387" s="2">
        <v>2.09</v>
      </c>
      <c r="F387" s="2">
        <v>150</v>
      </c>
      <c r="G387" s="2">
        <v>9</v>
      </c>
      <c r="H387" s="5">
        <v>0.06</v>
      </c>
      <c r="I387" s="6">
        <v>0.232222222222222</v>
      </c>
      <c r="J387" s="6">
        <v>13.9333333333333</v>
      </c>
      <c r="K387" s="2">
        <v>0</v>
      </c>
      <c r="L387" s="7">
        <v>0</v>
      </c>
      <c r="M387" s="2">
        <v>0</v>
      </c>
      <c r="N387" s="2">
        <v>0</v>
      </c>
      <c r="O387" s="2">
        <v>0</v>
      </c>
      <c r="P387" s="2">
        <v>0</v>
      </c>
      <c r="Q387" s="6" t="e">
        <v>#DIV/0!</v>
      </c>
      <c r="R387" s="2">
        <v>0</v>
      </c>
      <c r="S387" s="8" t="e">
        <v>#DIV/0!</v>
      </c>
      <c r="T387" s="2">
        <v>0</v>
      </c>
      <c r="U387" s="8" t="e">
        <v>#DIV/0!</v>
      </c>
      <c r="V387" s="10">
        <v>0</v>
      </c>
    </row>
    <row r="388" customHeight="1" spans="1:22">
      <c r="A388" s="2"/>
      <c r="B388" s="2"/>
      <c r="C388" s="4" t="s">
        <v>160</v>
      </c>
      <c r="D388" s="4" t="s">
        <v>161</v>
      </c>
      <c r="E388" s="2">
        <v>53.48</v>
      </c>
      <c r="F388" s="2">
        <v>1315</v>
      </c>
      <c r="G388" s="2">
        <v>109</v>
      </c>
      <c r="H388" s="5">
        <v>0.0828897338403042</v>
      </c>
      <c r="I388" s="6">
        <v>0.490642201834862</v>
      </c>
      <c r="J388" s="6">
        <v>40.6692015209125</v>
      </c>
      <c r="K388" s="2">
        <v>0</v>
      </c>
      <c r="L388" s="7">
        <v>0</v>
      </c>
      <c r="M388" s="2">
        <v>2</v>
      </c>
      <c r="N388" s="2">
        <v>1</v>
      </c>
      <c r="O388" s="2">
        <v>0</v>
      </c>
      <c r="P388" s="2">
        <v>3</v>
      </c>
      <c r="Q388" s="6">
        <v>17.8266666666667</v>
      </c>
      <c r="R388" s="2">
        <v>4</v>
      </c>
      <c r="S388" s="8">
        <v>13.37</v>
      </c>
      <c r="T388" s="2">
        <v>1</v>
      </c>
      <c r="U388" s="8">
        <v>53.48</v>
      </c>
      <c r="V388" s="10">
        <v>0.036697247706422</v>
      </c>
    </row>
    <row r="389" customHeight="1" spans="1:22">
      <c r="A389" s="2"/>
      <c r="B389" s="2"/>
      <c r="C389" s="4" t="s">
        <v>162</v>
      </c>
      <c r="D389" s="4" t="s">
        <v>163</v>
      </c>
      <c r="E389" s="2">
        <v>28.8</v>
      </c>
      <c r="F389" s="2">
        <v>868</v>
      </c>
      <c r="G389" s="2">
        <v>73</v>
      </c>
      <c r="H389" s="5">
        <v>0.0841013824884793</v>
      </c>
      <c r="I389" s="6">
        <v>0.394520547945205</v>
      </c>
      <c r="J389" s="6">
        <v>33.1797235023042</v>
      </c>
      <c r="K389" s="2">
        <v>0</v>
      </c>
      <c r="L389" s="7">
        <v>0</v>
      </c>
      <c r="M389" s="2">
        <v>0</v>
      </c>
      <c r="N389" s="2">
        <v>0</v>
      </c>
      <c r="O389" s="2">
        <v>0</v>
      </c>
      <c r="P389" s="2">
        <v>0</v>
      </c>
      <c r="Q389" s="6" t="e">
        <v>#DIV/0!</v>
      </c>
      <c r="R389" s="2">
        <v>1</v>
      </c>
      <c r="S389" s="8">
        <v>28.8</v>
      </c>
      <c r="T389" s="2">
        <v>0</v>
      </c>
      <c r="U389" s="8" t="e">
        <v>#DIV/0!</v>
      </c>
      <c r="V389" s="10">
        <v>0.0136986301369863</v>
      </c>
    </row>
    <row r="390" customHeight="1" spans="1:22">
      <c r="A390" s="2"/>
      <c r="B390" s="2"/>
      <c r="C390" s="4" t="s">
        <v>164</v>
      </c>
      <c r="D390" s="4" t="s">
        <v>165</v>
      </c>
      <c r="E390" s="2">
        <v>28.72</v>
      </c>
      <c r="F390" s="2">
        <v>1711</v>
      </c>
      <c r="G390" s="2">
        <v>89</v>
      </c>
      <c r="H390" s="5">
        <v>0.0520163646990064</v>
      </c>
      <c r="I390" s="6">
        <v>0.322696629213483</v>
      </c>
      <c r="J390" s="6">
        <v>16.7855055523086</v>
      </c>
      <c r="K390" s="2">
        <v>0</v>
      </c>
      <c r="L390" s="7">
        <v>0</v>
      </c>
      <c r="M390" s="2">
        <v>0</v>
      </c>
      <c r="N390" s="2">
        <v>1</v>
      </c>
      <c r="O390" s="2">
        <v>0</v>
      </c>
      <c r="P390" s="2">
        <v>1</v>
      </c>
      <c r="Q390" s="6">
        <v>28.72</v>
      </c>
      <c r="R390" s="2">
        <v>2</v>
      </c>
      <c r="S390" s="8">
        <v>14.36</v>
      </c>
      <c r="T390" s="2">
        <v>2</v>
      </c>
      <c r="U390" s="8">
        <v>14.36</v>
      </c>
      <c r="V390" s="10">
        <v>0.0224719101123596</v>
      </c>
    </row>
    <row r="391" customHeight="1" spans="1:22">
      <c r="A391" s="2"/>
      <c r="B391" s="2"/>
      <c r="C391" s="4" t="s">
        <v>166</v>
      </c>
      <c r="D391" s="4" t="s">
        <v>167</v>
      </c>
      <c r="E391" s="2">
        <v>12.11</v>
      </c>
      <c r="F391" s="2">
        <v>644</v>
      </c>
      <c r="G391" s="2">
        <v>39</v>
      </c>
      <c r="H391" s="5">
        <v>0.0605590062111801</v>
      </c>
      <c r="I391" s="6">
        <v>0.310512820512821</v>
      </c>
      <c r="J391" s="6">
        <v>18.804347826087</v>
      </c>
      <c r="K391" s="2">
        <v>0</v>
      </c>
      <c r="L391" s="7">
        <v>0</v>
      </c>
      <c r="M391" s="2">
        <v>2</v>
      </c>
      <c r="N391" s="2">
        <v>1</v>
      </c>
      <c r="O391" s="2">
        <v>0</v>
      </c>
      <c r="P391" s="2">
        <v>3</v>
      </c>
      <c r="Q391" s="6">
        <v>4.03666666666667</v>
      </c>
      <c r="R391" s="2">
        <v>1</v>
      </c>
      <c r="S391" s="8">
        <v>12.11</v>
      </c>
      <c r="T391" s="2">
        <v>1</v>
      </c>
      <c r="U391" s="8">
        <v>12.11</v>
      </c>
      <c r="V391" s="10">
        <v>0.0256410256410256</v>
      </c>
    </row>
    <row r="392" customHeight="1" spans="1:22">
      <c r="A392" s="2"/>
      <c r="B392" s="2"/>
      <c r="C392" s="4" t="s">
        <v>168</v>
      </c>
      <c r="D392" s="4" t="s">
        <v>169</v>
      </c>
      <c r="E392" s="2">
        <v>15.02</v>
      </c>
      <c r="F392" s="2">
        <v>539</v>
      </c>
      <c r="G392" s="2">
        <v>33</v>
      </c>
      <c r="H392" s="5">
        <v>0.0612244897959184</v>
      </c>
      <c r="I392" s="6">
        <v>0.455151515151515</v>
      </c>
      <c r="J392" s="6">
        <v>27.8664192949907</v>
      </c>
      <c r="K392" s="2">
        <v>0</v>
      </c>
      <c r="L392" s="7">
        <v>0</v>
      </c>
      <c r="M392" s="2">
        <v>0</v>
      </c>
      <c r="N392" s="2">
        <v>0</v>
      </c>
      <c r="O392" s="2">
        <v>0</v>
      </c>
      <c r="P392" s="2">
        <v>0</v>
      </c>
      <c r="Q392" s="6" t="e">
        <v>#DIV/0!</v>
      </c>
      <c r="R392" s="2">
        <v>1</v>
      </c>
      <c r="S392" s="8">
        <v>15.02</v>
      </c>
      <c r="T392" s="2">
        <v>0</v>
      </c>
      <c r="U392" s="8" t="e">
        <v>#DIV/0!</v>
      </c>
      <c r="V392" s="10">
        <v>0.0303030303030303</v>
      </c>
    </row>
    <row r="393" customHeight="1" spans="1:22">
      <c r="A393" s="2"/>
      <c r="B393" s="2"/>
      <c r="C393" s="4" t="s">
        <v>170</v>
      </c>
      <c r="D393" s="4" t="s">
        <v>171</v>
      </c>
      <c r="E393" s="2">
        <v>103.79</v>
      </c>
      <c r="F393" s="2">
        <v>3296</v>
      </c>
      <c r="G393" s="2">
        <v>259</v>
      </c>
      <c r="H393" s="5">
        <v>0.0785800970873787</v>
      </c>
      <c r="I393" s="6">
        <v>0.400733590733591</v>
      </c>
      <c r="J393" s="6">
        <v>31.4896844660194</v>
      </c>
      <c r="K393" s="2">
        <v>1</v>
      </c>
      <c r="L393" s="7">
        <v>0</v>
      </c>
      <c r="M393" s="2">
        <v>0</v>
      </c>
      <c r="N393" s="2">
        <v>1</v>
      </c>
      <c r="O393" s="2">
        <v>0</v>
      </c>
      <c r="P393" s="2">
        <v>2</v>
      </c>
      <c r="Q393" s="6">
        <v>51.895</v>
      </c>
      <c r="R393" s="2">
        <v>2</v>
      </c>
      <c r="S393" s="8">
        <v>51.895</v>
      </c>
      <c r="T393" s="2">
        <v>1</v>
      </c>
      <c r="U393" s="8">
        <v>103.79</v>
      </c>
      <c r="V393" s="10">
        <v>0.00772200772200772</v>
      </c>
    </row>
    <row r="394" customHeight="1" spans="1:22">
      <c r="A394" s="2"/>
      <c r="B394" s="2"/>
      <c r="C394" s="4" t="s">
        <v>172</v>
      </c>
      <c r="D394" s="4" t="s">
        <v>173</v>
      </c>
      <c r="E394" s="2">
        <v>59.27</v>
      </c>
      <c r="F394" s="2">
        <v>1618</v>
      </c>
      <c r="G394" s="2">
        <v>92</v>
      </c>
      <c r="H394" s="5">
        <v>0.0568603213844252</v>
      </c>
      <c r="I394" s="6">
        <v>0.644239130434783</v>
      </c>
      <c r="J394" s="6">
        <v>36.6316440049444</v>
      </c>
      <c r="K394" s="2">
        <v>0</v>
      </c>
      <c r="L394" s="7">
        <v>2</v>
      </c>
      <c r="M394" s="2">
        <v>0</v>
      </c>
      <c r="N394" s="2">
        <v>3</v>
      </c>
      <c r="O394" s="2">
        <v>0</v>
      </c>
      <c r="P394" s="2">
        <v>5</v>
      </c>
      <c r="Q394" s="6">
        <v>11.854</v>
      </c>
      <c r="R394" s="2">
        <v>3</v>
      </c>
      <c r="S394" s="8">
        <v>19.7566666666667</v>
      </c>
      <c r="T394" s="2">
        <v>3</v>
      </c>
      <c r="U394" s="8">
        <v>19.7566666666667</v>
      </c>
      <c r="V394" s="10">
        <v>0.0326086956521739</v>
      </c>
    </row>
    <row r="395" customHeight="1" spans="1:22">
      <c r="A395" s="2"/>
      <c r="B395" s="2"/>
      <c r="C395" s="4" t="s">
        <v>194</v>
      </c>
      <c r="D395" s="4" t="s">
        <v>195</v>
      </c>
      <c r="E395" s="2">
        <v>0.97</v>
      </c>
      <c r="F395" s="2">
        <v>32</v>
      </c>
      <c r="G395" s="2">
        <v>3</v>
      </c>
      <c r="H395" s="5">
        <v>0.09375</v>
      </c>
      <c r="I395" s="6">
        <v>0.323333333333333</v>
      </c>
      <c r="J395" s="6">
        <v>30.3125</v>
      </c>
      <c r="K395" s="2">
        <v>0</v>
      </c>
      <c r="L395" s="7">
        <v>0</v>
      </c>
      <c r="M395" s="2">
        <v>0</v>
      </c>
      <c r="N395" s="2">
        <v>0</v>
      </c>
      <c r="O395" s="2">
        <v>0</v>
      </c>
      <c r="P395" s="2">
        <v>0</v>
      </c>
      <c r="Q395" s="6" t="e">
        <v>#DIV/0!</v>
      </c>
      <c r="R395" s="2">
        <v>0</v>
      </c>
      <c r="S395" s="8" t="e">
        <v>#DIV/0!</v>
      </c>
      <c r="T395" s="2">
        <v>0</v>
      </c>
      <c r="U395" s="8" t="e">
        <v>#DIV/0!</v>
      </c>
      <c r="V395" s="10">
        <v>0</v>
      </c>
    </row>
    <row r="396" customHeight="1" spans="1:22">
      <c r="A396" s="2"/>
      <c r="B396" s="2"/>
      <c r="C396" s="4" t="s">
        <v>174</v>
      </c>
      <c r="D396" s="4" t="s">
        <v>175</v>
      </c>
      <c r="E396" s="2">
        <v>94.52</v>
      </c>
      <c r="F396" s="2">
        <v>2525</v>
      </c>
      <c r="G396" s="2">
        <v>203</v>
      </c>
      <c r="H396" s="5">
        <v>0.0803960396039604</v>
      </c>
      <c r="I396" s="6">
        <v>0.465615763546798</v>
      </c>
      <c r="J396" s="6">
        <v>37.4336633663366</v>
      </c>
      <c r="K396" s="2">
        <v>0</v>
      </c>
      <c r="L396" s="7">
        <v>1</v>
      </c>
      <c r="M396" s="2">
        <v>0</v>
      </c>
      <c r="N396" s="2">
        <v>1</v>
      </c>
      <c r="O396" s="2">
        <v>0</v>
      </c>
      <c r="P396" s="2">
        <v>2</v>
      </c>
      <c r="Q396" s="6">
        <v>47.26</v>
      </c>
      <c r="R396" s="2">
        <v>0</v>
      </c>
      <c r="S396" s="8" t="e">
        <v>#DIV/0!</v>
      </c>
      <c r="T396" s="2">
        <v>0</v>
      </c>
      <c r="U396" s="8" t="e">
        <v>#DIV/0!</v>
      </c>
      <c r="V396" s="10">
        <v>0</v>
      </c>
    </row>
    <row r="397" customHeight="1" spans="1:22">
      <c r="A397" s="2"/>
      <c r="B397" s="2"/>
      <c r="C397" s="4" t="s">
        <v>186</v>
      </c>
      <c r="D397" s="4" t="s">
        <v>187</v>
      </c>
      <c r="E397" s="2">
        <v>19.55</v>
      </c>
      <c r="F397" s="2">
        <v>574</v>
      </c>
      <c r="G397" s="2">
        <v>50</v>
      </c>
      <c r="H397" s="5">
        <v>0.0871080139372822</v>
      </c>
      <c r="I397" s="6">
        <v>0.391</v>
      </c>
      <c r="J397" s="6">
        <v>34.0592334494774</v>
      </c>
      <c r="K397" s="2">
        <v>0</v>
      </c>
      <c r="L397" s="7">
        <v>0</v>
      </c>
      <c r="M397" s="2">
        <v>0</v>
      </c>
      <c r="N397" s="2">
        <v>0</v>
      </c>
      <c r="O397" s="2">
        <v>0</v>
      </c>
      <c r="P397" s="2">
        <v>0</v>
      </c>
      <c r="Q397" s="6" t="e">
        <v>#DIV/0!</v>
      </c>
      <c r="R397" s="2">
        <v>0</v>
      </c>
      <c r="S397" s="8" t="e">
        <v>#DIV/0!</v>
      </c>
      <c r="T397" s="2">
        <v>0</v>
      </c>
      <c r="U397" s="8" t="e">
        <v>#DIV/0!</v>
      </c>
      <c r="V397" s="10">
        <v>0</v>
      </c>
    </row>
    <row r="398" customHeight="1" spans="1:22">
      <c r="A398" s="2"/>
      <c r="B398" s="2"/>
      <c r="C398" s="4" t="s">
        <v>176</v>
      </c>
      <c r="D398" s="4" t="s">
        <v>177</v>
      </c>
      <c r="E398" s="2">
        <v>91.23</v>
      </c>
      <c r="F398" s="2">
        <v>6065</v>
      </c>
      <c r="G398" s="2">
        <v>335</v>
      </c>
      <c r="H398" s="5">
        <v>0.055234954657873</v>
      </c>
      <c r="I398" s="6">
        <v>0.272328358208955</v>
      </c>
      <c r="J398" s="6">
        <v>15.0420445177247</v>
      </c>
      <c r="K398" s="2">
        <v>3</v>
      </c>
      <c r="L398" s="7">
        <v>2</v>
      </c>
      <c r="M398" s="2">
        <v>0</v>
      </c>
      <c r="N398" s="2">
        <v>0</v>
      </c>
      <c r="O398" s="2">
        <v>0</v>
      </c>
      <c r="P398" s="2">
        <v>5</v>
      </c>
      <c r="Q398" s="6">
        <v>18.246</v>
      </c>
      <c r="R398" s="2">
        <v>4</v>
      </c>
      <c r="S398" s="8">
        <v>22.8075</v>
      </c>
      <c r="T398" s="2">
        <v>4</v>
      </c>
      <c r="U398" s="8">
        <v>22.8075</v>
      </c>
      <c r="V398" s="10">
        <v>0.0119402985074627</v>
      </c>
    </row>
    <row r="399" customHeight="1" spans="1:22">
      <c r="A399" s="2"/>
      <c r="B399" s="2"/>
      <c r="C399" s="4" t="s">
        <v>198</v>
      </c>
      <c r="D399" s="4" t="s">
        <v>199</v>
      </c>
      <c r="E399" s="2">
        <v>0</v>
      </c>
      <c r="F399" s="2">
        <v>0</v>
      </c>
      <c r="G399" s="2">
        <v>0</v>
      </c>
      <c r="H399" s="5" t="e">
        <v>#DIV/0!</v>
      </c>
      <c r="I399" s="6" t="e">
        <v>#DIV/0!</v>
      </c>
      <c r="J399" s="6" t="e">
        <v>#DIV/0!</v>
      </c>
      <c r="K399" s="2">
        <v>0</v>
      </c>
      <c r="L399" s="7">
        <v>0</v>
      </c>
      <c r="M399" s="2">
        <v>0</v>
      </c>
      <c r="N399" s="2">
        <v>0</v>
      </c>
      <c r="O399" s="2">
        <v>0</v>
      </c>
      <c r="P399" s="2">
        <v>0</v>
      </c>
      <c r="Q399" s="6" t="e">
        <v>#DIV/0!</v>
      </c>
      <c r="R399" s="2">
        <v>0</v>
      </c>
      <c r="S399" s="8" t="e">
        <v>#DIV/0!</v>
      </c>
      <c r="T399" s="2">
        <v>0</v>
      </c>
      <c r="U399" s="8" t="e">
        <v>#DIV/0!</v>
      </c>
      <c r="V399" s="10" t="e">
        <v>#DIV/0!</v>
      </c>
    </row>
    <row r="400" customHeight="1" spans="1:22">
      <c r="A400" s="2"/>
      <c r="B400" s="4" t="s">
        <v>80</v>
      </c>
      <c r="C400" s="2"/>
      <c r="D400" s="2"/>
      <c r="E400" s="2">
        <v>810.81</v>
      </c>
      <c r="F400" s="2">
        <v>29086</v>
      </c>
      <c r="G400" s="2">
        <v>2016</v>
      </c>
      <c r="H400" s="5">
        <v>0.0693116963487589</v>
      </c>
      <c r="I400" s="6">
        <v>0.4021875</v>
      </c>
      <c r="J400" s="6">
        <v>27.8762978752665</v>
      </c>
      <c r="K400" s="2">
        <v>7</v>
      </c>
      <c r="L400" s="7">
        <v>13</v>
      </c>
      <c r="M400" s="2">
        <v>5</v>
      </c>
      <c r="N400" s="2">
        <v>13</v>
      </c>
      <c r="O400" s="2">
        <v>0</v>
      </c>
      <c r="P400" s="2">
        <v>38</v>
      </c>
      <c r="Q400" s="6">
        <v>21.3371052631579</v>
      </c>
      <c r="R400" s="2">
        <v>33</v>
      </c>
      <c r="S400" s="8">
        <v>24.57</v>
      </c>
      <c r="T400" s="2">
        <v>20</v>
      </c>
      <c r="U400" s="8">
        <v>40.5405</v>
      </c>
      <c r="V400" s="10">
        <v>0.0163690476190476</v>
      </c>
    </row>
    <row r="401" customHeight="1" spans="1:22">
      <c r="A401" s="4" t="s">
        <v>124</v>
      </c>
      <c r="B401" s="2"/>
      <c r="C401" s="2"/>
      <c r="D401" s="2"/>
      <c r="E401" s="2">
        <v>810.81</v>
      </c>
      <c r="F401" s="2">
        <v>29086</v>
      </c>
      <c r="G401" s="2">
        <v>2016</v>
      </c>
      <c r="H401" s="5">
        <v>0.0693116963487589</v>
      </c>
      <c r="I401" s="6">
        <v>0.4021875</v>
      </c>
      <c r="J401" s="6">
        <v>27.8762978752665</v>
      </c>
      <c r="K401" s="2">
        <v>7</v>
      </c>
      <c r="L401" s="7">
        <v>13</v>
      </c>
      <c r="M401" s="2">
        <v>5</v>
      </c>
      <c r="N401" s="2">
        <v>13</v>
      </c>
      <c r="O401" s="2">
        <v>0</v>
      </c>
      <c r="P401" s="2">
        <v>38</v>
      </c>
      <c r="Q401" s="6">
        <v>21.3371052631579</v>
      </c>
      <c r="R401" s="2">
        <v>33</v>
      </c>
      <c r="S401" s="8">
        <v>24.57</v>
      </c>
      <c r="T401" s="2">
        <v>20</v>
      </c>
      <c r="U401" s="8">
        <v>40.5405</v>
      </c>
      <c r="V401" s="10">
        <v>0.0163690476190476</v>
      </c>
    </row>
    <row r="402" customHeight="1" spans="1:22">
      <c r="A402" s="4" t="s">
        <v>40</v>
      </c>
      <c r="B402" s="4" t="s">
        <v>74</v>
      </c>
      <c r="C402" s="4" t="s">
        <v>154</v>
      </c>
      <c r="D402" s="4" t="s">
        <v>155</v>
      </c>
      <c r="E402" s="2">
        <v>122.56</v>
      </c>
      <c r="F402" s="2">
        <v>3494</v>
      </c>
      <c r="G402" s="2">
        <v>142</v>
      </c>
      <c r="H402" s="5">
        <v>0.0406410990269033</v>
      </c>
      <c r="I402" s="6">
        <v>0.863098591549296</v>
      </c>
      <c r="J402" s="6">
        <v>35.0772753291357</v>
      </c>
      <c r="K402" s="2">
        <v>0</v>
      </c>
      <c r="L402" s="7">
        <v>1</v>
      </c>
      <c r="M402" s="2">
        <v>0</v>
      </c>
      <c r="N402" s="2">
        <v>2</v>
      </c>
      <c r="O402" s="2">
        <v>0</v>
      </c>
      <c r="P402" s="2">
        <v>3</v>
      </c>
      <c r="Q402" s="6">
        <v>40.8533333333333</v>
      </c>
      <c r="R402" s="2">
        <v>7</v>
      </c>
      <c r="S402" s="8">
        <v>17.5085714285714</v>
      </c>
      <c r="T402" s="2">
        <v>3</v>
      </c>
      <c r="U402" s="8">
        <v>40.8533333333333</v>
      </c>
      <c r="V402" s="10">
        <v>0.0492957746478873</v>
      </c>
    </row>
    <row r="403" customHeight="1" spans="1:22">
      <c r="A403" s="2"/>
      <c r="B403" s="2"/>
      <c r="C403" s="4" t="s">
        <v>156</v>
      </c>
      <c r="D403" s="4" t="s">
        <v>157</v>
      </c>
      <c r="E403" s="2">
        <v>50.5</v>
      </c>
      <c r="F403" s="2">
        <v>2322</v>
      </c>
      <c r="G403" s="2">
        <v>179</v>
      </c>
      <c r="H403" s="5">
        <v>0.0770887166236003</v>
      </c>
      <c r="I403" s="6">
        <v>0.282122905027933</v>
      </c>
      <c r="J403" s="6">
        <v>21.7484926787252</v>
      </c>
      <c r="K403" s="2">
        <v>0</v>
      </c>
      <c r="L403" s="7">
        <v>3</v>
      </c>
      <c r="M403" s="2">
        <v>1</v>
      </c>
      <c r="N403" s="2">
        <v>1</v>
      </c>
      <c r="O403" s="2">
        <v>0</v>
      </c>
      <c r="P403" s="2">
        <v>5</v>
      </c>
      <c r="Q403" s="6">
        <v>10.1</v>
      </c>
      <c r="R403" s="2">
        <v>2</v>
      </c>
      <c r="S403" s="8">
        <v>25.25</v>
      </c>
      <c r="T403" s="2">
        <v>0</v>
      </c>
      <c r="U403" s="8" t="e">
        <v>#DIV/0!</v>
      </c>
      <c r="V403" s="10">
        <v>0.0111731843575419</v>
      </c>
    </row>
    <row r="404" customHeight="1" spans="1:22">
      <c r="A404" s="2"/>
      <c r="B404" s="2"/>
      <c r="C404" s="4" t="s">
        <v>158</v>
      </c>
      <c r="D404" s="4" t="s">
        <v>159</v>
      </c>
      <c r="E404" s="2">
        <v>106.94</v>
      </c>
      <c r="F404" s="2">
        <v>5100</v>
      </c>
      <c r="G404" s="2">
        <v>377</v>
      </c>
      <c r="H404" s="5">
        <v>0.073921568627451</v>
      </c>
      <c r="I404" s="6">
        <v>0.283660477453581</v>
      </c>
      <c r="J404" s="6">
        <v>20.9686274509804</v>
      </c>
      <c r="K404" s="2">
        <v>2</v>
      </c>
      <c r="L404" s="7">
        <v>9</v>
      </c>
      <c r="M404" s="2">
        <v>1</v>
      </c>
      <c r="N404" s="2">
        <v>2</v>
      </c>
      <c r="O404" s="2">
        <v>0</v>
      </c>
      <c r="P404" s="2">
        <v>14</v>
      </c>
      <c r="Q404" s="6">
        <v>7.63857142857143</v>
      </c>
      <c r="R404" s="2">
        <v>8</v>
      </c>
      <c r="S404" s="8">
        <v>13.3675</v>
      </c>
      <c r="T404" s="2">
        <v>1</v>
      </c>
      <c r="U404" s="8">
        <v>106.94</v>
      </c>
      <c r="V404" s="10">
        <v>0.0212201591511936</v>
      </c>
    </row>
    <row r="405" customHeight="1" spans="1:22">
      <c r="A405" s="2"/>
      <c r="B405" s="2"/>
      <c r="C405" s="4" t="s">
        <v>190</v>
      </c>
      <c r="D405" s="4" t="s">
        <v>191</v>
      </c>
      <c r="E405" s="2">
        <v>12.62</v>
      </c>
      <c r="F405" s="2">
        <v>638</v>
      </c>
      <c r="G405" s="2">
        <v>45</v>
      </c>
      <c r="H405" s="5">
        <v>0.0705329153605016</v>
      </c>
      <c r="I405" s="6">
        <v>0.280444444444444</v>
      </c>
      <c r="J405" s="6">
        <v>19.7805642633229</v>
      </c>
      <c r="K405" s="2">
        <v>0</v>
      </c>
      <c r="L405" s="7">
        <v>0</v>
      </c>
      <c r="M405" s="2">
        <v>0</v>
      </c>
      <c r="N405" s="2">
        <v>0</v>
      </c>
      <c r="O405" s="2">
        <v>0</v>
      </c>
      <c r="P405" s="2">
        <v>0</v>
      </c>
      <c r="Q405" s="6" t="e">
        <v>#DIV/0!</v>
      </c>
      <c r="R405" s="2">
        <v>1</v>
      </c>
      <c r="S405" s="8">
        <v>12.62</v>
      </c>
      <c r="T405" s="2">
        <v>0</v>
      </c>
      <c r="U405" s="8" t="e">
        <v>#DIV/0!</v>
      </c>
      <c r="V405" s="10">
        <v>0.0222222222222222</v>
      </c>
    </row>
    <row r="406" customHeight="1" spans="1:22">
      <c r="A406" s="2"/>
      <c r="B406" s="2"/>
      <c r="C406" s="4" t="s">
        <v>196</v>
      </c>
      <c r="D406" s="4" t="s">
        <v>197</v>
      </c>
      <c r="E406" s="2">
        <v>2.4</v>
      </c>
      <c r="F406" s="2">
        <v>287</v>
      </c>
      <c r="G406" s="2">
        <v>12</v>
      </c>
      <c r="H406" s="5">
        <v>0.0418118466898955</v>
      </c>
      <c r="I406" s="6">
        <v>0.2</v>
      </c>
      <c r="J406" s="6">
        <v>8.3623693379791</v>
      </c>
      <c r="K406" s="2">
        <v>0</v>
      </c>
      <c r="L406" s="7">
        <v>0</v>
      </c>
      <c r="M406" s="2">
        <v>0</v>
      </c>
      <c r="N406" s="2">
        <v>0</v>
      </c>
      <c r="O406" s="2">
        <v>0</v>
      </c>
      <c r="P406" s="2">
        <v>0</v>
      </c>
      <c r="Q406" s="6" t="e">
        <v>#DIV/0!</v>
      </c>
      <c r="R406" s="2">
        <v>0</v>
      </c>
      <c r="S406" s="8" t="e">
        <v>#DIV/0!</v>
      </c>
      <c r="T406" s="2">
        <v>0</v>
      </c>
      <c r="U406" s="8" t="e">
        <v>#DIV/0!</v>
      </c>
      <c r="V406" s="10">
        <v>0</v>
      </c>
    </row>
    <row r="407" customHeight="1" spans="1:22">
      <c r="A407" s="2"/>
      <c r="B407" s="2"/>
      <c r="C407" s="4" t="s">
        <v>160</v>
      </c>
      <c r="D407" s="4" t="s">
        <v>161</v>
      </c>
      <c r="E407" s="2">
        <v>63.93</v>
      </c>
      <c r="F407" s="2">
        <v>1614</v>
      </c>
      <c r="G407" s="2">
        <v>132</v>
      </c>
      <c r="H407" s="5">
        <v>0.0817843866171004</v>
      </c>
      <c r="I407" s="6">
        <v>0.484318181818182</v>
      </c>
      <c r="J407" s="6">
        <v>39.6096654275093</v>
      </c>
      <c r="K407" s="2">
        <v>0</v>
      </c>
      <c r="L407" s="7">
        <v>0</v>
      </c>
      <c r="M407" s="2">
        <v>2</v>
      </c>
      <c r="N407" s="2">
        <v>1</v>
      </c>
      <c r="O407" s="2">
        <v>0</v>
      </c>
      <c r="P407" s="2">
        <v>3</v>
      </c>
      <c r="Q407" s="6">
        <v>21.31</v>
      </c>
      <c r="R407" s="2">
        <v>1</v>
      </c>
      <c r="S407" s="8">
        <v>63.93</v>
      </c>
      <c r="T407" s="2">
        <v>1</v>
      </c>
      <c r="U407" s="8">
        <v>63.93</v>
      </c>
      <c r="V407" s="10">
        <v>0.00757575757575758</v>
      </c>
    </row>
    <row r="408" customHeight="1" spans="1:22">
      <c r="A408" s="2"/>
      <c r="B408" s="2"/>
      <c r="C408" s="4" t="s">
        <v>162</v>
      </c>
      <c r="D408" s="4" t="s">
        <v>163</v>
      </c>
      <c r="E408" s="2">
        <v>29.65</v>
      </c>
      <c r="F408" s="2">
        <v>1060</v>
      </c>
      <c r="G408" s="2">
        <v>81</v>
      </c>
      <c r="H408" s="5">
        <v>0.0764150943396226</v>
      </c>
      <c r="I408" s="6">
        <v>0.366049382716049</v>
      </c>
      <c r="J408" s="6">
        <v>27.9716981132075</v>
      </c>
      <c r="K408" s="2">
        <v>2</v>
      </c>
      <c r="L408" s="7">
        <v>0</v>
      </c>
      <c r="M408" s="2">
        <v>1</v>
      </c>
      <c r="N408" s="2">
        <v>0</v>
      </c>
      <c r="O408" s="2">
        <v>0</v>
      </c>
      <c r="P408" s="2">
        <v>3</v>
      </c>
      <c r="Q408" s="6">
        <v>9.88333333333333</v>
      </c>
      <c r="R408" s="2">
        <v>0</v>
      </c>
      <c r="S408" s="8" t="e">
        <v>#DIV/0!</v>
      </c>
      <c r="T408" s="2">
        <v>0</v>
      </c>
      <c r="U408" s="8" t="e">
        <v>#DIV/0!</v>
      </c>
      <c r="V408" s="10">
        <v>0</v>
      </c>
    </row>
    <row r="409" customHeight="1" spans="1:22">
      <c r="A409" s="2"/>
      <c r="B409" s="2"/>
      <c r="C409" s="4" t="s">
        <v>164</v>
      </c>
      <c r="D409" s="4" t="s">
        <v>165</v>
      </c>
      <c r="E409" s="2">
        <v>29.24</v>
      </c>
      <c r="F409" s="2">
        <v>1614</v>
      </c>
      <c r="G409" s="2">
        <v>79</v>
      </c>
      <c r="H409" s="5">
        <v>0.0489467162329616</v>
      </c>
      <c r="I409" s="6">
        <v>0.370126582278481</v>
      </c>
      <c r="J409" s="6">
        <v>18.1164807930607</v>
      </c>
      <c r="K409" s="2">
        <v>2</v>
      </c>
      <c r="L409" s="7">
        <v>1</v>
      </c>
      <c r="M409" s="2">
        <v>0</v>
      </c>
      <c r="N409" s="2">
        <v>0</v>
      </c>
      <c r="O409" s="2">
        <v>0</v>
      </c>
      <c r="P409" s="2">
        <v>3</v>
      </c>
      <c r="Q409" s="6">
        <v>9.74666666666667</v>
      </c>
      <c r="R409" s="2">
        <v>1</v>
      </c>
      <c r="S409" s="8">
        <v>29.24</v>
      </c>
      <c r="T409" s="2">
        <v>1</v>
      </c>
      <c r="U409" s="8">
        <v>29.24</v>
      </c>
      <c r="V409" s="10">
        <v>0.0126582278481013</v>
      </c>
    </row>
    <row r="410" customHeight="1" spans="1:22">
      <c r="A410" s="2"/>
      <c r="B410" s="2"/>
      <c r="C410" s="4" t="s">
        <v>166</v>
      </c>
      <c r="D410" s="4" t="s">
        <v>167</v>
      </c>
      <c r="E410" s="2">
        <v>11.63</v>
      </c>
      <c r="F410" s="2">
        <v>778</v>
      </c>
      <c r="G410" s="2">
        <v>39</v>
      </c>
      <c r="H410" s="5">
        <v>0.0501285347043702</v>
      </c>
      <c r="I410" s="6">
        <v>0.298205128205128</v>
      </c>
      <c r="J410" s="6">
        <v>14.9485861182519</v>
      </c>
      <c r="K410" s="2">
        <v>0</v>
      </c>
      <c r="L410" s="7">
        <v>0</v>
      </c>
      <c r="M410" s="2">
        <v>0</v>
      </c>
      <c r="N410" s="2">
        <v>0</v>
      </c>
      <c r="O410" s="2">
        <v>0</v>
      </c>
      <c r="P410" s="2">
        <v>0</v>
      </c>
      <c r="Q410" s="6" t="e">
        <v>#DIV/0!</v>
      </c>
      <c r="R410" s="2">
        <v>0</v>
      </c>
      <c r="S410" s="8" t="e">
        <v>#DIV/0!</v>
      </c>
      <c r="T410" s="2">
        <v>0</v>
      </c>
      <c r="U410" s="8" t="e">
        <v>#DIV/0!</v>
      </c>
      <c r="V410" s="10">
        <v>0</v>
      </c>
    </row>
    <row r="411" customHeight="1" spans="1:22">
      <c r="A411" s="2"/>
      <c r="B411" s="2"/>
      <c r="C411" s="4" t="s">
        <v>168</v>
      </c>
      <c r="D411" s="4" t="s">
        <v>169</v>
      </c>
      <c r="E411" s="2">
        <v>16.77</v>
      </c>
      <c r="F411" s="2">
        <v>608</v>
      </c>
      <c r="G411" s="2">
        <v>32</v>
      </c>
      <c r="H411" s="5">
        <v>0.0526315789473684</v>
      </c>
      <c r="I411" s="6">
        <v>0.5240625</v>
      </c>
      <c r="J411" s="6">
        <v>27.5822368421053</v>
      </c>
      <c r="K411" s="2">
        <v>1</v>
      </c>
      <c r="L411" s="7">
        <v>0</v>
      </c>
      <c r="M411" s="2">
        <v>0</v>
      </c>
      <c r="N411" s="2">
        <v>1</v>
      </c>
      <c r="O411" s="2">
        <v>0</v>
      </c>
      <c r="P411" s="2">
        <v>2</v>
      </c>
      <c r="Q411" s="6">
        <v>8.385</v>
      </c>
      <c r="R411" s="2">
        <v>0</v>
      </c>
      <c r="S411" s="8" t="e">
        <v>#DIV/0!</v>
      </c>
      <c r="T411" s="2">
        <v>0</v>
      </c>
      <c r="U411" s="8" t="e">
        <v>#DIV/0!</v>
      </c>
      <c r="V411" s="10">
        <v>0</v>
      </c>
    </row>
    <row r="412" customHeight="1" spans="1:22">
      <c r="A412" s="2"/>
      <c r="B412" s="2"/>
      <c r="C412" s="4" t="s">
        <v>170</v>
      </c>
      <c r="D412" s="4" t="s">
        <v>171</v>
      </c>
      <c r="E412" s="2">
        <v>100.58</v>
      </c>
      <c r="F412" s="2">
        <v>3525</v>
      </c>
      <c r="G412" s="2">
        <v>231</v>
      </c>
      <c r="H412" s="5">
        <v>0.065531914893617</v>
      </c>
      <c r="I412" s="6">
        <v>0.435411255411255</v>
      </c>
      <c r="J412" s="6">
        <v>28.5333333333333</v>
      </c>
      <c r="K412" s="2">
        <v>4</v>
      </c>
      <c r="L412" s="7">
        <v>3</v>
      </c>
      <c r="M412" s="2">
        <v>2</v>
      </c>
      <c r="N412" s="2">
        <v>0</v>
      </c>
      <c r="O412" s="2">
        <v>1</v>
      </c>
      <c r="P412" s="2">
        <v>10</v>
      </c>
      <c r="Q412" s="6">
        <v>10.058</v>
      </c>
      <c r="R412" s="2">
        <v>3</v>
      </c>
      <c r="S412" s="8">
        <v>33.5266666666667</v>
      </c>
      <c r="T412" s="2">
        <v>0</v>
      </c>
      <c r="U412" s="8" t="e">
        <v>#DIV/0!</v>
      </c>
      <c r="V412" s="10">
        <v>0.012987012987013</v>
      </c>
    </row>
    <row r="413" customHeight="1" spans="1:22">
      <c r="A413" s="2"/>
      <c r="B413" s="2"/>
      <c r="C413" s="4" t="s">
        <v>172</v>
      </c>
      <c r="D413" s="4" t="s">
        <v>173</v>
      </c>
      <c r="E413" s="2">
        <v>51.94</v>
      </c>
      <c r="F413" s="2">
        <v>1761</v>
      </c>
      <c r="G413" s="2">
        <v>83</v>
      </c>
      <c r="H413" s="5">
        <v>0.0471323111868257</v>
      </c>
      <c r="I413" s="6">
        <v>0.62578313253012</v>
      </c>
      <c r="J413" s="6">
        <v>29.4946053378762</v>
      </c>
      <c r="K413" s="2">
        <v>5</v>
      </c>
      <c r="L413" s="7">
        <v>0</v>
      </c>
      <c r="M413" s="2">
        <v>1</v>
      </c>
      <c r="N413" s="2">
        <v>1</v>
      </c>
      <c r="O413" s="2">
        <v>0</v>
      </c>
      <c r="P413" s="2">
        <v>7</v>
      </c>
      <c r="Q413" s="6">
        <v>7.42</v>
      </c>
      <c r="R413" s="2">
        <v>0</v>
      </c>
      <c r="S413" s="8" t="e">
        <v>#DIV/0!</v>
      </c>
      <c r="T413" s="2">
        <v>0</v>
      </c>
      <c r="U413" s="8" t="e">
        <v>#DIV/0!</v>
      </c>
      <c r="V413" s="10">
        <v>0</v>
      </c>
    </row>
    <row r="414" customHeight="1" spans="1:22">
      <c r="A414" s="2"/>
      <c r="B414" s="2"/>
      <c r="C414" s="4" t="s">
        <v>194</v>
      </c>
      <c r="D414" s="4" t="s">
        <v>195</v>
      </c>
      <c r="E414" s="2">
        <v>0</v>
      </c>
      <c r="F414" s="2">
        <v>56</v>
      </c>
      <c r="G414" s="2">
        <v>0</v>
      </c>
      <c r="H414" s="5">
        <v>0</v>
      </c>
      <c r="I414" s="6" t="e">
        <v>#DIV/0!</v>
      </c>
      <c r="J414" s="6">
        <v>0</v>
      </c>
      <c r="K414" s="2">
        <v>0</v>
      </c>
      <c r="L414" s="7">
        <v>0</v>
      </c>
      <c r="M414" s="2">
        <v>0</v>
      </c>
      <c r="N414" s="2">
        <v>0</v>
      </c>
      <c r="O414" s="2">
        <v>0</v>
      </c>
      <c r="P414" s="2">
        <v>0</v>
      </c>
      <c r="Q414" s="6" t="e">
        <v>#DIV/0!</v>
      </c>
      <c r="R414" s="2">
        <v>0</v>
      </c>
      <c r="S414" s="8" t="e">
        <v>#DIV/0!</v>
      </c>
      <c r="T414" s="2">
        <v>0</v>
      </c>
      <c r="U414" s="8" t="e">
        <v>#DIV/0!</v>
      </c>
      <c r="V414" s="10" t="e">
        <v>#DIV/0!</v>
      </c>
    </row>
    <row r="415" customHeight="1" spans="1:22">
      <c r="A415" s="2"/>
      <c r="B415" s="2"/>
      <c r="C415" s="4" t="s">
        <v>174</v>
      </c>
      <c r="D415" s="4" t="s">
        <v>175</v>
      </c>
      <c r="E415" s="2">
        <v>105.35</v>
      </c>
      <c r="F415" s="2">
        <v>2647</v>
      </c>
      <c r="G415" s="2">
        <v>219</v>
      </c>
      <c r="H415" s="5">
        <v>0.0827351718927087</v>
      </c>
      <c r="I415" s="6">
        <v>0.481050228310502</v>
      </c>
      <c r="J415" s="6">
        <v>39.7997733282962</v>
      </c>
      <c r="K415" s="2">
        <v>2</v>
      </c>
      <c r="L415" s="7">
        <v>1</v>
      </c>
      <c r="M415" s="2">
        <v>0</v>
      </c>
      <c r="N415" s="2">
        <v>1</v>
      </c>
      <c r="O415" s="2">
        <v>1</v>
      </c>
      <c r="P415" s="2">
        <v>5</v>
      </c>
      <c r="Q415" s="6">
        <v>21.07</v>
      </c>
      <c r="R415" s="2">
        <v>5</v>
      </c>
      <c r="S415" s="8">
        <v>21.07</v>
      </c>
      <c r="T415" s="2">
        <v>3</v>
      </c>
      <c r="U415" s="8">
        <v>35.1166666666667</v>
      </c>
      <c r="V415" s="10">
        <v>0.0228310502283105</v>
      </c>
    </row>
    <row r="416" customHeight="1" spans="1:22">
      <c r="A416" s="2"/>
      <c r="B416" s="2"/>
      <c r="C416" s="4" t="s">
        <v>186</v>
      </c>
      <c r="D416" s="4" t="s">
        <v>187</v>
      </c>
      <c r="E416" s="2">
        <v>13.18</v>
      </c>
      <c r="F416" s="2">
        <v>568</v>
      </c>
      <c r="G416" s="2">
        <v>32</v>
      </c>
      <c r="H416" s="5">
        <v>0.0563380281690141</v>
      </c>
      <c r="I416" s="6">
        <v>0.411875</v>
      </c>
      <c r="J416" s="6">
        <v>23.2042253521127</v>
      </c>
      <c r="K416" s="2">
        <v>0</v>
      </c>
      <c r="L416" s="7">
        <v>0</v>
      </c>
      <c r="M416" s="2">
        <v>0</v>
      </c>
      <c r="N416" s="2">
        <v>0</v>
      </c>
      <c r="O416" s="2">
        <v>0</v>
      </c>
      <c r="P416" s="2">
        <v>0</v>
      </c>
      <c r="Q416" s="6" t="e">
        <v>#DIV/0!</v>
      </c>
      <c r="R416" s="2">
        <v>0</v>
      </c>
      <c r="S416" s="8" t="e">
        <v>#DIV/0!</v>
      </c>
      <c r="T416" s="2">
        <v>0</v>
      </c>
      <c r="U416" s="8" t="e">
        <v>#DIV/0!</v>
      </c>
      <c r="V416" s="10">
        <v>0</v>
      </c>
    </row>
    <row r="417" customHeight="1" spans="1:22">
      <c r="A417" s="2"/>
      <c r="B417" s="2"/>
      <c r="C417" s="4" t="s">
        <v>176</v>
      </c>
      <c r="D417" s="4" t="s">
        <v>177</v>
      </c>
      <c r="E417" s="2">
        <v>89</v>
      </c>
      <c r="F417" s="2">
        <v>4616</v>
      </c>
      <c r="G417" s="2">
        <v>328</v>
      </c>
      <c r="H417" s="5">
        <v>0.0710571923743501</v>
      </c>
      <c r="I417" s="6">
        <v>0.271341463414634</v>
      </c>
      <c r="J417" s="6">
        <v>19.2807625649913</v>
      </c>
      <c r="K417" s="2">
        <v>1</v>
      </c>
      <c r="L417" s="7">
        <v>0</v>
      </c>
      <c r="M417" s="2">
        <v>0</v>
      </c>
      <c r="N417" s="2">
        <v>1</v>
      </c>
      <c r="O417" s="2">
        <v>2</v>
      </c>
      <c r="P417" s="2">
        <v>4</v>
      </c>
      <c r="Q417" s="6">
        <v>22.25</v>
      </c>
      <c r="R417" s="2">
        <v>2</v>
      </c>
      <c r="S417" s="8">
        <v>44.5</v>
      </c>
      <c r="T417" s="2">
        <v>0</v>
      </c>
      <c r="U417" s="8" t="e">
        <v>#DIV/0!</v>
      </c>
      <c r="V417" s="10">
        <v>0.00609756097560976</v>
      </c>
    </row>
    <row r="418" customHeight="1" spans="1:22">
      <c r="A418" s="2"/>
      <c r="B418" s="4" t="s">
        <v>80</v>
      </c>
      <c r="C418" s="2"/>
      <c r="D418" s="2"/>
      <c r="E418" s="2">
        <v>806.29</v>
      </c>
      <c r="F418" s="2">
        <v>30688</v>
      </c>
      <c r="G418" s="2">
        <v>2011</v>
      </c>
      <c r="H418" s="5">
        <v>0.0655305005213764</v>
      </c>
      <c r="I418" s="6">
        <v>0.400939830929886</v>
      </c>
      <c r="J418" s="6">
        <v>26.2737877997915</v>
      </c>
      <c r="K418" s="2">
        <v>19</v>
      </c>
      <c r="L418" s="7">
        <v>18</v>
      </c>
      <c r="M418" s="2">
        <v>8</v>
      </c>
      <c r="N418" s="2">
        <v>10</v>
      </c>
      <c r="O418" s="2">
        <v>4</v>
      </c>
      <c r="P418" s="2">
        <v>59</v>
      </c>
      <c r="Q418" s="6">
        <v>13.6659322033898</v>
      </c>
      <c r="R418" s="2">
        <v>30</v>
      </c>
      <c r="S418" s="8">
        <v>26.8763333333333</v>
      </c>
      <c r="T418" s="2">
        <v>9</v>
      </c>
      <c r="U418" s="8">
        <v>89.5877777777778</v>
      </c>
      <c r="V418" s="10">
        <v>0.0149179512680259</v>
      </c>
    </row>
    <row r="419" customHeight="1" spans="1:22">
      <c r="A419" s="4" t="s">
        <v>125</v>
      </c>
      <c r="B419" s="2"/>
      <c r="C419" s="2"/>
      <c r="D419" s="2"/>
      <c r="E419" s="2">
        <v>806.29</v>
      </c>
      <c r="F419" s="2">
        <v>30688</v>
      </c>
      <c r="G419" s="2">
        <v>2011</v>
      </c>
      <c r="H419" s="5">
        <v>0.0655305005213764</v>
      </c>
      <c r="I419" s="6">
        <v>0.400939830929886</v>
      </c>
      <c r="J419" s="6">
        <v>26.2737877997915</v>
      </c>
      <c r="K419" s="2">
        <v>19</v>
      </c>
      <c r="L419" s="7">
        <v>18</v>
      </c>
      <c r="M419" s="2">
        <v>8</v>
      </c>
      <c r="N419" s="2">
        <v>10</v>
      </c>
      <c r="O419" s="2">
        <v>4</v>
      </c>
      <c r="P419" s="2">
        <v>59</v>
      </c>
      <c r="Q419" s="6">
        <v>13.6659322033898</v>
      </c>
      <c r="R419" s="2">
        <v>30</v>
      </c>
      <c r="S419" s="8">
        <v>26.8763333333333</v>
      </c>
      <c r="T419" s="2">
        <v>9</v>
      </c>
      <c r="U419" s="8">
        <v>89.5877777777778</v>
      </c>
      <c r="V419" s="10">
        <v>0.0149179512680259</v>
      </c>
    </row>
    <row r="420" customHeight="1" spans="1:22">
      <c r="A420" s="4" t="s">
        <v>39</v>
      </c>
      <c r="B420" s="4" t="s">
        <v>74</v>
      </c>
      <c r="C420" s="4" t="s">
        <v>154</v>
      </c>
      <c r="D420" s="4" t="s">
        <v>155</v>
      </c>
      <c r="E420" s="2">
        <v>121.13</v>
      </c>
      <c r="F420" s="2">
        <v>2703</v>
      </c>
      <c r="G420" s="2">
        <v>136</v>
      </c>
      <c r="H420" s="5">
        <v>0.050314465408805</v>
      </c>
      <c r="I420" s="6">
        <v>0.890661764705882</v>
      </c>
      <c r="J420" s="6">
        <v>44.8131705512394</v>
      </c>
      <c r="K420" s="2">
        <v>0</v>
      </c>
      <c r="L420" s="7">
        <v>0</v>
      </c>
      <c r="M420" s="2">
        <v>0</v>
      </c>
      <c r="N420" s="2">
        <v>0</v>
      </c>
      <c r="O420" s="2">
        <v>0</v>
      </c>
      <c r="P420" s="2">
        <v>0</v>
      </c>
      <c r="Q420" s="6" t="e">
        <v>#DIV/0!</v>
      </c>
      <c r="R420" s="2">
        <v>5</v>
      </c>
      <c r="S420" s="8">
        <v>24.226</v>
      </c>
      <c r="T420" s="2">
        <v>2</v>
      </c>
      <c r="U420" s="8">
        <v>60.565</v>
      </c>
      <c r="V420" s="10">
        <v>0.0367647058823529</v>
      </c>
    </row>
    <row r="421" customHeight="1" spans="1:22">
      <c r="A421" s="2"/>
      <c r="B421" s="2"/>
      <c r="C421" s="4" t="s">
        <v>156</v>
      </c>
      <c r="D421" s="4" t="s">
        <v>157</v>
      </c>
      <c r="E421" s="2">
        <v>66.73</v>
      </c>
      <c r="F421" s="2">
        <v>3356</v>
      </c>
      <c r="G421" s="2">
        <v>228</v>
      </c>
      <c r="H421" s="5">
        <v>0.067938021454112</v>
      </c>
      <c r="I421" s="6">
        <v>0.292675438596491</v>
      </c>
      <c r="J421" s="6">
        <v>19.8837902264601</v>
      </c>
      <c r="K421" s="2">
        <v>1</v>
      </c>
      <c r="L421" s="7">
        <v>0</v>
      </c>
      <c r="M421" s="2">
        <v>0</v>
      </c>
      <c r="N421" s="2">
        <v>3</v>
      </c>
      <c r="O421" s="2">
        <v>0</v>
      </c>
      <c r="P421" s="2">
        <v>4</v>
      </c>
      <c r="Q421" s="6">
        <v>16.6825</v>
      </c>
      <c r="R421" s="2">
        <v>2</v>
      </c>
      <c r="S421" s="8">
        <v>33.365</v>
      </c>
      <c r="T421" s="2">
        <v>0</v>
      </c>
      <c r="U421" s="8" t="e">
        <v>#DIV/0!</v>
      </c>
      <c r="V421" s="10">
        <v>0.0087719298245614</v>
      </c>
    </row>
    <row r="422" customHeight="1" spans="1:22">
      <c r="A422" s="2"/>
      <c r="B422" s="2"/>
      <c r="C422" s="4" t="s">
        <v>158</v>
      </c>
      <c r="D422" s="4" t="s">
        <v>159</v>
      </c>
      <c r="E422" s="2">
        <v>107.72</v>
      </c>
      <c r="F422" s="2">
        <v>5151</v>
      </c>
      <c r="G422" s="2">
        <v>371</v>
      </c>
      <c r="H422" s="5">
        <v>0.0720248495437779</v>
      </c>
      <c r="I422" s="6">
        <v>0.290350404312668</v>
      </c>
      <c r="J422" s="6">
        <v>20.912444185595</v>
      </c>
      <c r="K422" s="2">
        <v>2</v>
      </c>
      <c r="L422" s="7">
        <v>5</v>
      </c>
      <c r="M422" s="2">
        <v>1</v>
      </c>
      <c r="N422" s="2">
        <v>1</v>
      </c>
      <c r="O422" s="2">
        <v>1</v>
      </c>
      <c r="P422" s="2">
        <v>10</v>
      </c>
      <c r="Q422" s="6">
        <v>10.772</v>
      </c>
      <c r="R422" s="2">
        <v>12</v>
      </c>
      <c r="S422" s="8">
        <v>8.97666666666667</v>
      </c>
      <c r="T422" s="2">
        <v>2</v>
      </c>
      <c r="U422" s="8">
        <v>53.86</v>
      </c>
      <c r="V422" s="10">
        <v>0.032345013477089</v>
      </c>
    </row>
    <row r="423" customHeight="1" spans="1:22">
      <c r="A423" s="2"/>
      <c r="B423" s="2"/>
      <c r="C423" s="4" t="s">
        <v>190</v>
      </c>
      <c r="D423" s="4" t="s">
        <v>191</v>
      </c>
      <c r="E423" s="2">
        <v>12.47</v>
      </c>
      <c r="F423" s="2">
        <v>702</v>
      </c>
      <c r="G423" s="2">
        <v>51</v>
      </c>
      <c r="H423" s="5">
        <v>0.0726495726495727</v>
      </c>
      <c r="I423" s="6">
        <v>0.244509803921569</v>
      </c>
      <c r="J423" s="6">
        <v>17.7635327635328</v>
      </c>
      <c r="K423" s="2">
        <v>0</v>
      </c>
      <c r="L423" s="7">
        <v>0</v>
      </c>
      <c r="M423" s="2">
        <v>0</v>
      </c>
      <c r="N423" s="2">
        <v>0</v>
      </c>
      <c r="O423" s="2">
        <v>0</v>
      </c>
      <c r="P423" s="2">
        <v>0</v>
      </c>
      <c r="Q423" s="6" t="e">
        <v>#DIV/0!</v>
      </c>
      <c r="R423" s="2">
        <v>1</v>
      </c>
      <c r="S423" s="8">
        <v>12.47</v>
      </c>
      <c r="T423" s="2">
        <v>0</v>
      </c>
      <c r="U423" s="8" t="e">
        <v>#DIV/0!</v>
      </c>
      <c r="V423" s="10">
        <v>0.0196078431372549</v>
      </c>
    </row>
    <row r="424" customHeight="1" spans="1:22">
      <c r="A424" s="2"/>
      <c r="B424" s="2"/>
      <c r="C424" s="4" t="s">
        <v>196</v>
      </c>
      <c r="D424" s="4" t="s">
        <v>197</v>
      </c>
      <c r="E424" s="2">
        <v>3.98</v>
      </c>
      <c r="F424" s="2">
        <v>312</v>
      </c>
      <c r="G424" s="2">
        <v>19</v>
      </c>
      <c r="H424" s="5">
        <v>0.0608974358974359</v>
      </c>
      <c r="I424" s="6">
        <v>0.209473684210526</v>
      </c>
      <c r="J424" s="6">
        <v>12.7564102564103</v>
      </c>
      <c r="K424" s="2">
        <v>0</v>
      </c>
      <c r="L424" s="7">
        <v>0</v>
      </c>
      <c r="M424" s="2">
        <v>0</v>
      </c>
      <c r="N424" s="2">
        <v>0</v>
      </c>
      <c r="O424" s="2">
        <v>0</v>
      </c>
      <c r="P424" s="2">
        <v>0</v>
      </c>
      <c r="Q424" s="6" t="e">
        <v>#DIV/0!</v>
      </c>
      <c r="R424" s="2">
        <v>0</v>
      </c>
      <c r="S424" s="8" t="e">
        <v>#DIV/0!</v>
      </c>
      <c r="T424" s="2">
        <v>0</v>
      </c>
      <c r="U424" s="8" t="e">
        <v>#DIV/0!</v>
      </c>
      <c r="V424" s="10">
        <v>0</v>
      </c>
    </row>
    <row r="425" customHeight="1" spans="1:22">
      <c r="A425" s="2"/>
      <c r="B425" s="2"/>
      <c r="C425" s="4" t="s">
        <v>160</v>
      </c>
      <c r="D425" s="4" t="s">
        <v>161</v>
      </c>
      <c r="E425" s="2">
        <v>59.23</v>
      </c>
      <c r="F425" s="2">
        <v>1597</v>
      </c>
      <c r="G425" s="2">
        <v>112</v>
      </c>
      <c r="H425" s="5">
        <v>0.0701314965560426</v>
      </c>
      <c r="I425" s="6">
        <v>0.528839285714286</v>
      </c>
      <c r="J425" s="6">
        <v>37.0882905447714</v>
      </c>
      <c r="K425" s="2">
        <v>4</v>
      </c>
      <c r="L425" s="7">
        <v>0</v>
      </c>
      <c r="M425" s="2">
        <v>0</v>
      </c>
      <c r="N425" s="2">
        <v>2</v>
      </c>
      <c r="O425" s="2">
        <v>0</v>
      </c>
      <c r="P425" s="2">
        <v>6</v>
      </c>
      <c r="Q425" s="6">
        <v>9.87166666666667</v>
      </c>
      <c r="R425" s="2">
        <v>3</v>
      </c>
      <c r="S425" s="8">
        <v>19.7433333333333</v>
      </c>
      <c r="T425" s="2">
        <v>1</v>
      </c>
      <c r="U425" s="8">
        <v>59.23</v>
      </c>
      <c r="V425" s="10">
        <v>0.0267857142857143</v>
      </c>
    </row>
    <row r="426" customHeight="1" spans="1:22">
      <c r="A426" s="2"/>
      <c r="B426" s="2"/>
      <c r="C426" s="4" t="s">
        <v>162</v>
      </c>
      <c r="D426" s="4" t="s">
        <v>163</v>
      </c>
      <c r="E426" s="2">
        <v>32.13</v>
      </c>
      <c r="F426" s="2">
        <v>1432</v>
      </c>
      <c r="G426" s="2">
        <v>83</v>
      </c>
      <c r="H426" s="5">
        <v>0.0579608938547486</v>
      </c>
      <c r="I426" s="6">
        <v>0.38710843373494</v>
      </c>
      <c r="J426" s="6">
        <v>22.4371508379888</v>
      </c>
      <c r="K426" s="2">
        <v>1</v>
      </c>
      <c r="L426" s="7">
        <v>0</v>
      </c>
      <c r="M426" s="2">
        <v>0</v>
      </c>
      <c r="N426" s="2">
        <v>0</v>
      </c>
      <c r="O426" s="2">
        <v>0</v>
      </c>
      <c r="P426" s="2">
        <v>1</v>
      </c>
      <c r="Q426" s="6">
        <v>32.13</v>
      </c>
      <c r="R426" s="2">
        <v>1</v>
      </c>
      <c r="S426" s="8">
        <v>32.13</v>
      </c>
      <c r="T426" s="2">
        <v>0</v>
      </c>
      <c r="U426" s="8" t="e">
        <v>#DIV/0!</v>
      </c>
      <c r="V426" s="10">
        <v>0.0120481927710843</v>
      </c>
    </row>
    <row r="427" customHeight="1" spans="1:22">
      <c r="A427" s="2"/>
      <c r="B427" s="2"/>
      <c r="C427" s="4" t="s">
        <v>164</v>
      </c>
      <c r="D427" s="4" t="s">
        <v>165</v>
      </c>
      <c r="E427" s="2">
        <v>33.14</v>
      </c>
      <c r="F427" s="2">
        <v>1742</v>
      </c>
      <c r="G427" s="2">
        <v>102</v>
      </c>
      <c r="H427" s="5">
        <v>0.0585533869115959</v>
      </c>
      <c r="I427" s="6">
        <v>0.324901960784314</v>
      </c>
      <c r="J427" s="6">
        <v>19.0241102181401</v>
      </c>
      <c r="K427" s="2">
        <v>1</v>
      </c>
      <c r="L427" s="7">
        <v>1</v>
      </c>
      <c r="M427" s="2">
        <v>0</v>
      </c>
      <c r="N427" s="2">
        <v>0</v>
      </c>
      <c r="O427" s="2">
        <v>0</v>
      </c>
      <c r="P427" s="2">
        <v>2</v>
      </c>
      <c r="Q427" s="6">
        <v>16.57</v>
      </c>
      <c r="R427" s="2">
        <v>1</v>
      </c>
      <c r="S427" s="8">
        <v>33.14</v>
      </c>
      <c r="T427" s="2">
        <v>1</v>
      </c>
      <c r="U427" s="8">
        <v>33.14</v>
      </c>
      <c r="V427" s="10">
        <v>0.00980392156862745</v>
      </c>
    </row>
    <row r="428" customHeight="1" spans="1:22">
      <c r="A428" s="2"/>
      <c r="B428" s="2"/>
      <c r="C428" s="4" t="s">
        <v>166</v>
      </c>
      <c r="D428" s="4" t="s">
        <v>167</v>
      </c>
      <c r="E428" s="2">
        <v>17.91</v>
      </c>
      <c r="F428" s="2">
        <v>741</v>
      </c>
      <c r="G428" s="2">
        <v>55</v>
      </c>
      <c r="H428" s="5">
        <v>0.0742240215924427</v>
      </c>
      <c r="I428" s="6">
        <v>0.325636363636364</v>
      </c>
      <c r="J428" s="6">
        <v>24.17004048583</v>
      </c>
      <c r="K428" s="2">
        <v>0</v>
      </c>
      <c r="L428" s="7">
        <v>0</v>
      </c>
      <c r="M428" s="2">
        <v>0</v>
      </c>
      <c r="N428" s="2">
        <v>2</v>
      </c>
      <c r="O428" s="2">
        <v>0</v>
      </c>
      <c r="P428" s="2">
        <v>2</v>
      </c>
      <c r="Q428" s="6">
        <v>8.955</v>
      </c>
      <c r="R428" s="2">
        <v>1</v>
      </c>
      <c r="S428" s="8">
        <v>17.91</v>
      </c>
      <c r="T428" s="2">
        <v>1</v>
      </c>
      <c r="U428" s="8">
        <v>17.91</v>
      </c>
      <c r="V428" s="10">
        <v>0.0181818181818182</v>
      </c>
    </row>
    <row r="429" customHeight="1" spans="1:22">
      <c r="A429" s="2"/>
      <c r="B429" s="2"/>
      <c r="C429" s="4" t="s">
        <v>168</v>
      </c>
      <c r="D429" s="4" t="s">
        <v>169</v>
      </c>
      <c r="E429" s="2">
        <v>17.05</v>
      </c>
      <c r="F429" s="2">
        <v>716</v>
      </c>
      <c r="G429" s="2">
        <v>37</v>
      </c>
      <c r="H429" s="5">
        <v>0.0516759776536313</v>
      </c>
      <c r="I429" s="6">
        <v>0.460810810810811</v>
      </c>
      <c r="J429" s="6">
        <v>23.8128491620112</v>
      </c>
      <c r="K429" s="2">
        <v>1</v>
      </c>
      <c r="L429" s="7">
        <v>0</v>
      </c>
      <c r="M429" s="2">
        <v>1</v>
      </c>
      <c r="N429" s="2">
        <v>0</v>
      </c>
      <c r="O429" s="2">
        <v>1</v>
      </c>
      <c r="P429" s="2">
        <v>3</v>
      </c>
      <c r="Q429" s="6">
        <v>5.68333333333333</v>
      </c>
      <c r="R429" s="2">
        <v>0</v>
      </c>
      <c r="S429" s="8" t="e">
        <v>#DIV/0!</v>
      </c>
      <c r="T429" s="2">
        <v>0</v>
      </c>
      <c r="U429" s="8" t="e">
        <v>#DIV/0!</v>
      </c>
      <c r="V429" s="10">
        <v>0</v>
      </c>
    </row>
    <row r="430" customHeight="1" spans="1:22">
      <c r="A430" s="2"/>
      <c r="B430" s="2"/>
      <c r="C430" s="4" t="s">
        <v>170</v>
      </c>
      <c r="D430" s="4" t="s">
        <v>171</v>
      </c>
      <c r="E430" s="2">
        <v>106.9</v>
      </c>
      <c r="F430" s="2">
        <v>3228</v>
      </c>
      <c r="G430" s="2">
        <v>258</v>
      </c>
      <c r="H430" s="5">
        <v>0.0799256505576208</v>
      </c>
      <c r="I430" s="6">
        <v>0.414341085271318</v>
      </c>
      <c r="J430" s="6">
        <v>33.1164807930607</v>
      </c>
      <c r="K430" s="2">
        <v>1</v>
      </c>
      <c r="L430" s="7">
        <v>0</v>
      </c>
      <c r="M430" s="2">
        <v>2</v>
      </c>
      <c r="N430" s="2">
        <v>1</v>
      </c>
      <c r="O430" s="2">
        <v>0</v>
      </c>
      <c r="P430" s="2">
        <v>4</v>
      </c>
      <c r="Q430" s="6">
        <v>26.725</v>
      </c>
      <c r="R430" s="2">
        <v>3</v>
      </c>
      <c r="S430" s="8">
        <v>35.6333333333333</v>
      </c>
      <c r="T430" s="2">
        <v>0</v>
      </c>
      <c r="U430" s="8" t="e">
        <v>#DIV/0!</v>
      </c>
      <c r="V430" s="10">
        <v>0.0116279069767442</v>
      </c>
    </row>
    <row r="431" customHeight="1" spans="1:22">
      <c r="A431" s="2"/>
      <c r="B431" s="2"/>
      <c r="C431" s="4" t="s">
        <v>172</v>
      </c>
      <c r="D431" s="4" t="s">
        <v>173</v>
      </c>
      <c r="E431" s="2">
        <v>50.6</v>
      </c>
      <c r="F431" s="2">
        <v>1546</v>
      </c>
      <c r="G431" s="2">
        <v>85</v>
      </c>
      <c r="H431" s="5">
        <v>0.054980595084088</v>
      </c>
      <c r="I431" s="6">
        <v>0.595294117647059</v>
      </c>
      <c r="J431" s="6">
        <v>32.7296248382924</v>
      </c>
      <c r="K431" s="2">
        <v>1</v>
      </c>
      <c r="L431" s="7">
        <v>0</v>
      </c>
      <c r="M431" s="2">
        <v>0</v>
      </c>
      <c r="N431" s="2">
        <v>1</v>
      </c>
      <c r="O431" s="2">
        <v>0</v>
      </c>
      <c r="P431" s="2">
        <v>2</v>
      </c>
      <c r="Q431" s="6">
        <v>25.3</v>
      </c>
      <c r="R431" s="2">
        <v>1</v>
      </c>
      <c r="S431" s="8">
        <v>50.6</v>
      </c>
      <c r="T431" s="2">
        <v>1</v>
      </c>
      <c r="U431" s="8">
        <v>50.6</v>
      </c>
      <c r="V431" s="10">
        <v>0.0117647058823529</v>
      </c>
    </row>
    <row r="432" customHeight="1" spans="1:22">
      <c r="A432" s="2"/>
      <c r="B432" s="2"/>
      <c r="C432" s="4" t="s">
        <v>194</v>
      </c>
      <c r="D432" s="4" t="s">
        <v>195</v>
      </c>
      <c r="E432" s="2">
        <v>2.04</v>
      </c>
      <c r="F432" s="2">
        <v>81</v>
      </c>
      <c r="G432" s="2">
        <v>6</v>
      </c>
      <c r="H432" s="5">
        <v>0.0740740740740741</v>
      </c>
      <c r="I432" s="6">
        <v>0.34</v>
      </c>
      <c r="J432" s="6">
        <v>25.1851851851852</v>
      </c>
      <c r="K432" s="2">
        <v>0</v>
      </c>
      <c r="L432" s="7">
        <v>0</v>
      </c>
      <c r="M432" s="2">
        <v>0</v>
      </c>
      <c r="N432" s="2">
        <v>0</v>
      </c>
      <c r="O432" s="2">
        <v>0</v>
      </c>
      <c r="P432" s="2">
        <v>0</v>
      </c>
      <c r="Q432" s="6" t="e">
        <v>#DIV/0!</v>
      </c>
      <c r="R432" s="2">
        <v>1</v>
      </c>
      <c r="S432" s="8">
        <v>2.04</v>
      </c>
      <c r="T432" s="2">
        <v>0</v>
      </c>
      <c r="U432" s="8" t="e">
        <v>#DIV/0!</v>
      </c>
      <c r="V432" s="10">
        <v>0.166666666666667</v>
      </c>
    </row>
    <row r="433" customHeight="1" spans="1:22">
      <c r="A433" s="2"/>
      <c r="B433" s="2"/>
      <c r="C433" s="4" t="s">
        <v>174</v>
      </c>
      <c r="D433" s="4" t="s">
        <v>175</v>
      </c>
      <c r="E433" s="2">
        <v>95.35</v>
      </c>
      <c r="F433" s="2">
        <v>2410</v>
      </c>
      <c r="G433" s="2">
        <v>192</v>
      </c>
      <c r="H433" s="5">
        <v>0.0796680497925311</v>
      </c>
      <c r="I433" s="6">
        <v>0.496614583333333</v>
      </c>
      <c r="J433" s="6">
        <v>39.5643153526971</v>
      </c>
      <c r="K433" s="2">
        <v>0</v>
      </c>
      <c r="L433" s="7">
        <v>0</v>
      </c>
      <c r="M433" s="2">
        <v>0</v>
      </c>
      <c r="N433" s="2">
        <v>1</v>
      </c>
      <c r="O433" s="2">
        <v>0</v>
      </c>
      <c r="P433" s="2">
        <v>1</v>
      </c>
      <c r="Q433" s="6">
        <v>95.35</v>
      </c>
      <c r="R433" s="2">
        <v>7</v>
      </c>
      <c r="S433" s="8">
        <v>13.6214285714286</v>
      </c>
      <c r="T433" s="2">
        <v>1</v>
      </c>
      <c r="U433" s="8">
        <v>95.35</v>
      </c>
      <c r="V433" s="10">
        <v>0.0364583333333333</v>
      </c>
    </row>
    <row r="434" customHeight="1" spans="1:22">
      <c r="A434" s="2"/>
      <c r="B434" s="2"/>
      <c r="C434" s="4" t="s">
        <v>186</v>
      </c>
      <c r="D434" s="4" t="s">
        <v>187</v>
      </c>
      <c r="E434" s="2">
        <v>16.42</v>
      </c>
      <c r="F434" s="2">
        <v>407</v>
      </c>
      <c r="G434" s="2">
        <v>39</v>
      </c>
      <c r="H434" s="5">
        <v>0.0958230958230958</v>
      </c>
      <c r="I434" s="6">
        <v>0.421025641025641</v>
      </c>
      <c r="J434" s="6">
        <v>40.3439803439804</v>
      </c>
      <c r="K434" s="2">
        <v>0</v>
      </c>
      <c r="L434" s="7">
        <v>0</v>
      </c>
      <c r="M434" s="2">
        <v>1</v>
      </c>
      <c r="N434" s="2">
        <v>0</v>
      </c>
      <c r="O434" s="2">
        <v>0</v>
      </c>
      <c r="P434" s="2">
        <v>1</v>
      </c>
      <c r="Q434" s="6">
        <v>16.42</v>
      </c>
      <c r="R434" s="2">
        <v>1</v>
      </c>
      <c r="S434" s="8">
        <v>16.42</v>
      </c>
      <c r="T434" s="2">
        <v>0</v>
      </c>
      <c r="U434" s="8" t="e">
        <v>#DIV/0!</v>
      </c>
      <c r="V434" s="10">
        <v>0.0256410256410256</v>
      </c>
    </row>
    <row r="435" customHeight="1" spans="1:22">
      <c r="A435" s="2"/>
      <c r="B435" s="2"/>
      <c r="C435" s="4" t="s">
        <v>176</v>
      </c>
      <c r="D435" s="4" t="s">
        <v>177</v>
      </c>
      <c r="E435" s="2">
        <v>82.95</v>
      </c>
      <c r="F435" s="2">
        <v>4540</v>
      </c>
      <c r="G435" s="2">
        <v>309</v>
      </c>
      <c r="H435" s="5">
        <v>0.0680616740088106</v>
      </c>
      <c r="I435" s="6">
        <v>0.268446601941748</v>
      </c>
      <c r="J435" s="6">
        <v>18.2709251101322</v>
      </c>
      <c r="K435" s="2">
        <v>0</v>
      </c>
      <c r="L435" s="7">
        <v>0</v>
      </c>
      <c r="M435" s="2">
        <v>0</v>
      </c>
      <c r="N435" s="2">
        <v>0</v>
      </c>
      <c r="O435" s="2">
        <v>0</v>
      </c>
      <c r="P435" s="2">
        <v>0</v>
      </c>
      <c r="Q435" s="6" t="e">
        <v>#DIV/0!</v>
      </c>
      <c r="R435" s="2">
        <v>0</v>
      </c>
      <c r="S435" s="8" t="e">
        <v>#DIV/0!</v>
      </c>
      <c r="T435" s="2">
        <v>0</v>
      </c>
      <c r="U435" s="8" t="e">
        <v>#DIV/0!</v>
      </c>
      <c r="V435" s="10">
        <v>0</v>
      </c>
    </row>
    <row r="436" customHeight="1" spans="1:22">
      <c r="A436" s="2"/>
      <c r="B436" s="4" t="s">
        <v>80</v>
      </c>
      <c r="C436" s="2"/>
      <c r="D436" s="2"/>
      <c r="E436" s="2">
        <v>825.75</v>
      </c>
      <c r="F436" s="2">
        <v>30664</v>
      </c>
      <c r="G436" s="2">
        <v>2083</v>
      </c>
      <c r="H436" s="5">
        <v>0.0679298199843465</v>
      </c>
      <c r="I436" s="6">
        <v>0.39642342774844</v>
      </c>
      <c r="J436" s="6">
        <v>26.9289720845291</v>
      </c>
      <c r="K436" s="2">
        <v>12</v>
      </c>
      <c r="L436" s="7">
        <v>6</v>
      </c>
      <c r="M436" s="2">
        <v>5</v>
      </c>
      <c r="N436" s="2">
        <v>11</v>
      </c>
      <c r="O436" s="2">
        <v>2</v>
      </c>
      <c r="P436" s="2">
        <v>36</v>
      </c>
      <c r="Q436" s="6">
        <v>22.9375</v>
      </c>
      <c r="R436" s="2">
        <v>39</v>
      </c>
      <c r="S436" s="8">
        <v>21.1730769230769</v>
      </c>
      <c r="T436" s="2">
        <v>9</v>
      </c>
      <c r="U436" s="8">
        <v>91.75</v>
      </c>
      <c r="V436" s="10">
        <v>0.0187229956793087</v>
      </c>
    </row>
    <row r="437" customHeight="1" spans="1:22">
      <c r="A437" s="4" t="s">
        <v>126</v>
      </c>
      <c r="B437" s="2"/>
      <c r="C437" s="2"/>
      <c r="D437" s="2"/>
      <c r="E437" s="2">
        <v>825.75</v>
      </c>
      <c r="F437" s="2">
        <v>30664</v>
      </c>
      <c r="G437" s="2">
        <v>2083</v>
      </c>
      <c r="H437" s="5">
        <v>0.0679298199843465</v>
      </c>
      <c r="I437" s="6">
        <v>0.39642342774844</v>
      </c>
      <c r="J437" s="6">
        <v>26.9289720845291</v>
      </c>
      <c r="K437" s="2">
        <v>12</v>
      </c>
      <c r="L437" s="7">
        <v>6</v>
      </c>
      <c r="M437" s="2">
        <v>5</v>
      </c>
      <c r="N437" s="2">
        <v>11</v>
      </c>
      <c r="O437" s="2">
        <v>2</v>
      </c>
      <c r="P437" s="2">
        <v>36</v>
      </c>
      <c r="Q437" s="6">
        <v>22.9375</v>
      </c>
      <c r="R437" s="2">
        <v>39</v>
      </c>
      <c r="S437" s="8">
        <v>21.1730769230769</v>
      </c>
      <c r="T437" s="2">
        <v>9</v>
      </c>
      <c r="U437" s="8">
        <v>91.75</v>
      </c>
      <c r="V437" s="10">
        <v>0.0187229956793087</v>
      </c>
    </row>
    <row r="438" customHeight="1" spans="1:22">
      <c r="A438" s="4" t="s">
        <v>38</v>
      </c>
      <c r="B438" s="4" t="s">
        <v>74</v>
      </c>
      <c r="C438" s="4" t="s">
        <v>154</v>
      </c>
      <c r="D438" s="4" t="s">
        <v>155</v>
      </c>
      <c r="E438" s="2">
        <v>116.48</v>
      </c>
      <c r="F438" s="2">
        <v>2534</v>
      </c>
      <c r="G438" s="2">
        <v>123</v>
      </c>
      <c r="H438" s="5">
        <v>0.0485398579321231</v>
      </c>
      <c r="I438" s="6">
        <v>0.946991869918699</v>
      </c>
      <c r="J438" s="6">
        <v>45.9668508287293</v>
      </c>
      <c r="K438" s="2">
        <v>1</v>
      </c>
      <c r="L438" s="7">
        <v>1</v>
      </c>
      <c r="M438" s="2">
        <v>0</v>
      </c>
      <c r="N438" s="2">
        <v>2</v>
      </c>
      <c r="O438" s="2">
        <v>0</v>
      </c>
      <c r="P438" s="2">
        <v>4</v>
      </c>
      <c r="Q438" s="6">
        <v>29.12</v>
      </c>
      <c r="R438" s="2">
        <v>7</v>
      </c>
      <c r="S438" s="8">
        <v>16.64</v>
      </c>
      <c r="T438" s="2">
        <v>4</v>
      </c>
      <c r="U438" s="8">
        <v>29.12</v>
      </c>
      <c r="V438" s="10">
        <v>0.0569105691056911</v>
      </c>
    </row>
    <row r="439" customHeight="1" spans="1:22">
      <c r="A439" s="2"/>
      <c r="B439" s="2"/>
      <c r="C439" s="4" t="s">
        <v>156</v>
      </c>
      <c r="D439" s="4" t="s">
        <v>157</v>
      </c>
      <c r="E439" s="2">
        <v>60.23</v>
      </c>
      <c r="F439" s="2">
        <v>2723</v>
      </c>
      <c r="G439" s="2">
        <v>197</v>
      </c>
      <c r="H439" s="5">
        <v>0.072346676459787</v>
      </c>
      <c r="I439" s="6">
        <v>0.305736040609137</v>
      </c>
      <c r="J439" s="6">
        <v>22.1189864120455</v>
      </c>
      <c r="K439" s="2">
        <v>3</v>
      </c>
      <c r="L439" s="7">
        <v>3</v>
      </c>
      <c r="M439" s="2">
        <v>0</v>
      </c>
      <c r="N439" s="2">
        <v>1</v>
      </c>
      <c r="O439" s="2">
        <v>0</v>
      </c>
      <c r="P439" s="2">
        <v>7</v>
      </c>
      <c r="Q439" s="6">
        <v>8.60428571428571</v>
      </c>
      <c r="R439" s="2">
        <v>4</v>
      </c>
      <c r="S439" s="8">
        <v>15.0575</v>
      </c>
      <c r="T439" s="2">
        <v>0</v>
      </c>
      <c r="U439" s="8" t="e">
        <v>#DIV/0!</v>
      </c>
      <c r="V439" s="10">
        <v>0.0203045685279188</v>
      </c>
    </row>
    <row r="440" customHeight="1" spans="1:22">
      <c r="A440" s="2"/>
      <c r="B440" s="2"/>
      <c r="C440" s="4" t="s">
        <v>158</v>
      </c>
      <c r="D440" s="4" t="s">
        <v>159</v>
      </c>
      <c r="E440" s="2">
        <v>107.13</v>
      </c>
      <c r="F440" s="2">
        <v>5640</v>
      </c>
      <c r="G440" s="2">
        <v>372</v>
      </c>
      <c r="H440" s="5">
        <v>0.0659574468085106</v>
      </c>
      <c r="I440" s="6">
        <v>0.287983870967742</v>
      </c>
      <c r="J440" s="6">
        <v>18.9946808510638</v>
      </c>
      <c r="K440" s="2">
        <v>2</v>
      </c>
      <c r="L440" s="7">
        <v>1</v>
      </c>
      <c r="M440" s="2">
        <v>0</v>
      </c>
      <c r="N440" s="2">
        <v>0</v>
      </c>
      <c r="O440" s="2">
        <v>0</v>
      </c>
      <c r="P440" s="2">
        <v>3</v>
      </c>
      <c r="Q440" s="6">
        <v>35.71</v>
      </c>
      <c r="R440" s="2">
        <v>6</v>
      </c>
      <c r="S440" s="8">
        <v>17.855</v>
      </c>
      <c r="T440" s="2">
        <v>2</v>
      </c>
      <c r="U440" s="8">
        <v>53.565</v>
      </c>
      <c r="V440" s="10">
        <v>0.0161290322580645</v>
      </c>
    </row>
    <row r="441" customHeight="1" spans="1:22">
      <c r="A441" s="2"/>
      <c r="B441" s="2"/>
      <c r="C441" s="4" t="s">
        <v>190</v>
      </c>
      <c r="D441" s="4" t="s">
        <v>191</v>
      </c>
      <c r="E441" s="2">
        <v>13.6</v>
      </c>
      <c r="F441" s="2">
        <v>911</v>
      </c>
      <c r="G441" s="2">
        <v>54</v>
      </c>
      <c r="H441" s="5">
        <v>0.0592755214050494</v>
      </c>
      <c r="I441" s="6">
        <v>0.251851851851852</v>
      </c>
      <c r="J441" s="6">
        <v>14.9286498353458</v>
      </c>
      <c r="K441" s="2">
        <v>2</v>
      </c>
      <c r="L441" s="7">
        <v>2</v>
      </c>
      <c r="M441" s="2">
        <v>0</v>
      </c>
      <c r="N441" s="2">
        <v>1</v>
      </c>
      <c r="O441" s="2">
        <v>0</v>
      </c>
      <c r="P441" s="2">
        <v>5</v>
      </c>
      <c r="Q441" s="6">
        <v>2.72</v>
      </c>
      <c r="R441" s="2">
        <v>2</v>
      </c>
      <c r="S441" s="8">
        <v>6.8</v>
      </c>
      <c r="T441" s="2">
        <v>0</v>
      </c>
      <c r="U441" s="8" t="e">
        <v>#DIV/0!</v>
      </c>
      <c r="V441" s="10">
        <v>0.037037037037037</v>
      </c>
    </row>
    <row r="442" customHeight="1" spans="1:22">
      <c r="A442" s="2"/>
      <c r="B442" s="2"/>
      <c r="C442" s="4" t="s">
        <v>196</v>
      </c>
      <c r="D442" s="4" t="s">
        <v>197</v>
      </c>
      <c r="E442" s="2">
        <v>4.98</v>
      </c>
      <c r="F442" s="2">
        <v>413</v>
      </c>
      <c r="G442" s="2">
        <v>22</v>
      </c>
      <c r="H442" s="5">
        <v>0.0532687651331719</v>
      </c>
      <c r="I442" s="6">
        <v>0.226363636363636</v>
      </c>
      <c r="J442" s="6">
        <v>12.0581113801453</v>
      </c>
      <c r="K442" s="2">
        <v>0</v>
      </c>
      <c r="L442" s="7">
        <v>1</v>
      </c>
      <c r="M442" s="2">
        <v>0</v>
      </c>
      <c r="N442" s="2">
        <v>1</v>
      </c>
      <c r="O442" s="2">
        <v>0</v>
      </c>
      <c r="P442" s="2">
        <v>2</v>
      </c>
      <c r="Q442" s="6">
        <v>2.49</v>
      </c>
      <c r="R442" s="2">
        <v>0</v>
      </c>
      <c r="S442" s="8" t="e">
        <v>#DIV/0!</v>
      </c>
      <c r="T442" s="2">
        <v>0</v>
      </c>
      <c r="U442" s="8" t="e">
        <v>#DIV/0!</v>
      </c>
      <c r="V442" s="10">
        <v>0</v>
      </c>
    </row>
    <row r="443" customHeight="1" spans="1:22">
      <c r="A443" s="2"/>
      <c r="B443" s="2"/>
      <c r="C443" s="4" t="s">
        <v>160</v>
      </c>
      <c r="D443" s="4" t="s">
        <v>161</v>
      </c>
      <c r="E443" s="2">
        <v>66.44</v>
      </c>
      <c r="F443" s="2">
        <v>1749</v>
      </c>
      <c r="G443" s="2">
        <v>128</v>
      </c>
      <c r="H443" s="5">
        <v>0.0731846769582619</v>
      </c>
      <c r="I443" s="6">
        <v>0.5190625</v>
      </c>
      <c r="J443" s="6">
        <v>37.9874213836478</v>
      </c>
      <c r="K443" s="2">
        <v>1</v>
      </c>
      <c r="L443" s="7">
        <v>0</v>
      </c>
      <c r="M443" s="2">
        <v>0</v>
      </c>
      <c r="N443" s="2">
        <v>0</v>
      </c>
      <c r="O443" s="2">
        <v>0</v>
      </c>
      <c r="P443" s="2">
        <v>1</v>
      </c>
      <c r="Q443" s="6">
        <v>66.44</v>
      </c>
      <c r="R443" s="2">
        <v>0</v>
      </c>
      <c r="S443" s="8" t="e">
        <v>#DIV/0!</v>
      </c>
      <c r="T443" s="2">
        <v>0</v>
      </c>
      <c r="U443" s="8" t="e">
        <v>#DIV/0!</v>
      </c>
      <c r="V443" s="10">
        <v>0</v>
      </c>
    </row>
    <row r="444" customHeight="1" spans="1:22">
      <c r="A444" s="2"/>
      <c r="B444" s="2"/>
      <c r="C444" s="4" t="s">
        <v>162</v>
      </c>
      <c r="D444" s="4" t="s">
        <v>163</v>
      </c>
      <c r="E444" s="2">
        <v>36.36</v>
      </c>
      <c r="F444" s="2">
        <v>1468</v>
      </c>
      <c r="G444" s="2">
        <v>85</v>
      </c>
      <c r="H444" s="5">
        <v>0.0579019073569482</v>
      </c>
      <c r="I444" s="6">
        <v>0.427764705882353</v>
      </c>
      <c r="J444" s="6">
        <v>24.7683923705722</v>
      </c>
      <c r="K444" s="2">
        <v>2</v>
      </c>
      <c r="L444" s="7">
        <v>0</v>
      </c>
      <c r="M444" s="2">
        <v>0</v>
      </c>
      <c r="N444" s="2">
        <v>0</v>
      </c>
      <c r="O444" s="2">
        <v>0</v>
      </c>
      <c r="P444" s="2">
        <v>2</v>
      </c>
      <c r="Q444" s="6">
        <v>18.18</v>
      </c>
      <c r="R444" s="2">
        <v>0</v>
      </c>
      <c r="S444" s="8" t="e">
        <v>#DIV/0!</v>
      </c>
      <c r="T444" s="2">
        <v>0</v>
      </c>
      <c r="U444" s="8" t="e">
        <v>#DIV/0!</v>
      </c>
      <c r="V444" s="10">
        <v>0</v>
      </c>
    </row>
    <row r="445" customHeight="1" spans="1:22">
      <c r="A445" s="2"/>
      <c r="B445" s="2"/>
      <c r="C445" s="4" t="s">
        <v>164</v>
      </c>
      <c r="D445" s="4" t="s">
        <v>165</v>
      </c>
      <c r="E445" s="2">
        <v>28.85</v>
      </c>
      <c r="F445" s="2">
        <v>1424</v>
      </c>
      <c r="G445" s="2">
        <v>81</v>
      </c>
      <c r="H445" s="5">
        <v>0.0568820224719101</v>
      </c>
      <c r="I445" s="6">
        <v>0.356172839506173</v>
      </c>
      <c r="J445" s="6">
        <v>20.2598314606742</v>
      </c>
      <c r="K445" s="2">
        <v>0</v>
      </c>
      <c r="L445" s="7">
        <v>0</v>
      </c>
      <c r="M445" s="2">
        <v>0</v>
      </c>
      <c r="N445" s="2">
        <v>0</v>
      </c>
      <c r="O445" s="2">
        <v>0</v>
      </c>
      <c r="P445" s="2">
        <v>0</v>
      </c>
      <c r="Q445" s="6" t="e">
        <v>#DIV/0!</v>
      </c>
      <c r="R445" s="2">
        <v>0</v>
      </c>
      <c r="S445" s="8" t="e">
        <v>#DIV/0!</v>
      </c>
      <c r="T445" s="2">
        <v>0</v>
      </c>
      <c r="U445" s="8" t="e">
        <v>#DIV/0!</v>
      </c>
      <c r="V445" s="10">
        <v>0</v>
      </c>
    </row>
    <row r="446" customHeight="1" spans="1:22">
      <c r="A446" s="2"/>
      <c r="B446" s="2"/>
      <c r="C446" s="4" t="s">
        <v>166</v>
      </c>
      <c r="D446" s="4" t="s">
        <v>167</v>
      </c>
      <c r="E446" s="2">
        <v>17.62</v>
      </c>
      <c r="F446" s="2">
        <v>701</v>
      </c>
      <c r="G446" s="2">
        <v>52</v>
      </c>
      <c r="H446" s="5">
        <v>0.0741797432239658</v>
      </c>
      <c r="I446" s="6">
        <v>0.338846153846154</v>
      </c>
      <c r="J446" s="6">
        <v>25.1355206847361</v>
      </c>
      <c r="K446" s="2">
        <v>1</v>
      </c>
      <c r="L446" s="7">
        <v>1</v>
      </c>
      <c r="M446" s="2">
        <v>0</v>
      </c>
      <c r="N446" s="2">
        <v>0</v>
      </c>
      <c r="O446" s="2">
        <v>0</v>
      </c>
      <c r="P446" s="2">
        <v>2</v>
      </c>
      <c r="Q446" s="6">
        <v>8.81</v>
      </c>
      <c r="R446" s="2">
        <v>1</v>
      </c>
      <c r="S446" s="8">
        <v>17.62</v>
      </c>
      <c r="T446" s="2">
        <v>0</v>
      </c>
      <c r="U446" s="8" t="e">
        <v>#DIV/0!</v>
      </c>
      <c r="V446" s="10">
        <v>0.0192307692307692</v>
      </c>
    </row>
    <row r="447" customHeight="1" spans="1:22">
      <c r="A447" s="2"/>
      <c r="B447" s="2"/>
      <c r="C447" s="4" t="s">
        <v>168</v>
      </c>
      <c r="D447" s="4" t="s">
        <v>169</v>
      </c>
      <c r="E447" s="2">
        <v>22.89</v>
      </c>
      <c r="F447" s="2">
        <v>581</v>
      </c>
      <c r="G447" s="2">
        <v>50</v>
      </c>
      <c r="H447" s="5">
        <v>0.0860585197934596</v>
      </c>
      <c r="I447" s="6">
        <v>0.4578</v>
      </c>
      <c r="J447" s="6">
        <v>39.3975903614458</v>
      </c>
      <c r="K447" s="2">
        <v>1</v>
      </c>
      <c r="L447" s="7">
        <v>0</v>
      </c>
      <c r="M447" s="2">
        <v>0</v>
      </c>
      <c r="N447" s="2">
        <v>0</v>
      </c>
      <c r="O447" s="2">
        <v>0</v>
      </c>
      <c r="P447" s="2">
        <v>1</v>
      </c>
      <c r="Q447" s="6">
        <v>22.89</v>
      </c>
      <c r="R447" s="2">
        <v>0</v>
      </c>
      <c r="S447" s="8" t="e">
        <v>#DIV/0!</v>
      </c>
      <c r="T447" s="2">
        <v>0</v>
      </c>
      <c r="U447" s="8" t="e">
        <v>#DIV/0!</v>
      </c>
      <c r="V447" s="10">
        <v>0</v>
      </c>
    </row>
    <row r="448" customHeight="1" spans="1:22">
      <c r="A448" s="2"/>
      <c r="B448" s="2"/>
      <c r="C448" s="4" t="s">
        <v>170</v>
      </c>
      <c r="D448" s="4" t="s">
        <v>171</v>
      </c>
      <c r="E448" s="2">
        <v>109.18</v>
      </c>
      <c r="F448" s="2">
        <v>3978</v>
      </c>
      <c r="G448" s="2">
        <v>253</v>
      </c>
      <c r="H448" s="5">
        <v>0.0635997988939165</v>
      </c>
      <c r="I448" s="6">
        <v>0.431541501976285</v>
      </c>
      <c r="J448" s="6">
        <v>27.4459527400704</v>
      </c>
      <c r="K448" s="2">
        <v>1</v>
      </c>
      <c r="L448" s="7">
        <v>1</v>
      </c>
      <c r="M448" s="2">
        <v>2</v>
      </c>
      <c r="N448" s="2">
        <v>0</v>
      </c>
      <c r="O448" s="2">
        <v>0</v>
      </c>
      <c r="P448" s="2">
        <v>4</v>
      </c>
      <c r="Q448" s="6">
        <v>27.295</v>
      </c>
      <c r="R448" s="2">
        <v>1</v>
      </c>
      <c r="S448" s="8">
        <v>109.18</v>
      </c>
      <c r="T448" s="2">
        <v>1</v>
      </c>
      <c r="U448" s="8">
        <v>109.18</v>
      </c>
      <c r="V448" s="10">
        <v>0.00395256916996047</v>
      </c>
    </row>
    <row r="449" customHeight="1" spans="1:22">
      <c r="A449" s="2"/>
      <c r="B449" s="2"/>
      <c r="C449" s="4" t="s">
        <v>172</v>
      </c>
      <c r="D449" s="4" t="s">
        <v>173</v>
      </c>
      <c r="E449" s="2">
        <v>40.82</v>
      </c>
      <c r="F449" s="2">
        <v>1213</v>
      </c>
      <c r="G449" s="2">
        <v>66</v>
      </c>
      <c r="H449" s="5">
        <v>0.0544105523495466</v>
      </c>
      <c r="I449" s="6">
        <v>0.618484848484849</v>
      </c>
      <c r="J449" s="6">
        <v>33.6521022258862</v>
      </c>
      <c r="K449" s="2">
        <v>1</v>
      </c>
      <c r="L449" s="7">
        <v>2</v>
      </c>
      <c r="M449" s="2">
        <v>0</v>
      </c>
      <c r="N449" s="2">
        <v>0</v>
      </c>
      <c r="O449" s="2">
        <v>0</v>
      </c>
      <c r="P449" s="2">
        <v>3</v>
      </c>
      <c r="Q449" s="6">
        <v>13.6066666666667</v>
      </c>
      <c r="R449" s="2">
        <v>0</v>
      </c>
      <c r="S449" s="8" t="e">
        <v>#DIV/0!</v>
      </c>
      <c r="T449" s="2">
        <v>0</v>
      </c>
      <c r="U449" s="8" t="e">
        <v>#DIV/0!</v>
      </c>
      <c r="V449" s="10">
        <v>0</v>
      </c>
    </row>
    <row r="450" customHeight="1" spans="1:22">
      <c r="A450" s="2"/>
      <c r="B450" s="2"/>
      <c r="C450" s="4" t="s">
        <v>194</v>
      </c>
      <c r="D450" s="4" t="s">
        <v>195</v>
      </c>
      <c r="E450" s="2">
        <v>0.72</v>
      </c>
      <c r="F450" s="2">
        <v>72</v>
      </c>
      <c r="G450" s="2">
        <v>3</v>
      </c>
      <c r="H450" s="5">
        <v>0.0416666666666667</v>
      </c>
      <c r="I450" s="6">
        <v>0.24</v>
      </c>
      <c r="J450" s="6">
        <v>10</v>
      </c>
      <c r="K450" s="2">
        <v>0</v>
      </c>
      <c r="L450" s="7">
        <v>0</v>
      </c>
      <c r="M450" s="2">
        <v>0</v>
      </c>
      <c r="N450" s="2">
        <v>0</v>
      </c>
      <c r="O450" s="2">
        <v>0</v>
      </c>
      <c r="P450" s="2">
        <v>0</v>
      </c>
      <c r="Q450" s="6" t="e">
        <v>#DIV/0!</v>
      </c>
      <c r="R450" s="2">
        <v>0</v>
      </c>
      <c r="S450" s="8" t="e">
        <v>#DIV/0!</v>
      </c>
      <c r="T450" s="2">
        <v>0</v>
      </c>
      <c r="U450" s="8" t="e">
        <v>#DIV/0!</v>
      </c>
      <c r="V450" s="10">
        <v>0</v>
      </c>
    </row>
    <row r="451" customHeight="1" spans="1:22">
      <c r="A451" s="2"/>
      <c r="B451" s="2"/>
      <c r="C451" s="4" t="s">
        <v>174</v>
      </c>
      <c r="D451" s="4" t="s">
        <v>175</v>
      </c>
      <c r="E451" s="2">
        <v>83.38</v>
      </c>
      <c r="F451" s="2">
        <v>2189</v>
      </c>
      <c r="G451" s="2">
        <v>167</v>
      </c>
      <c r="H451" s="5">
        <v>0.0762905436272271</v>
      </c>
      <c r="I451" s="6">
        <v>0.499281437125748</v>
      </c>
      <c r="J451" s="6">
        <v>38.0904522613065</v>
      </c>
      <c r="K451" s="2">
        <v>1</v>
      </c>
      <c r="L451" s="7">
        <v>0</v>
      </c>
      <c r="M451" s="2">
        <v>1</v>
      </c>
      <c r="N451" s="2">
        <v>0</v>
      </c>
      <c r="O451" s="2">
        <v>0</v>
      </c>
      <c r="P451" s="2">
        <v>2</v>
      </c>
      <c r="Q451" s="6">
        <v>41.69</v>
      </c>
      <c r="R451" s="2">
        <v>1</v>
      </c>
      <c r="S451" s="8">
        <v>83.38</v>
      </c>
      <c r="T451" s="2">
        <v>1</v>
      </c>
      <c r="U451" s="8">
        <v>83.38</v>
      </c>
      <c r="V451" s="10">
        <v>0.00598802395209581</v>
      </c>
    </row>
    <row r="452" customHeight="1" spans="1:22">
      <c r="A452" s="2"/>
      <c r="B452" s="2"/>
      <c r="C452" s="4" t="s">
        <v>186</v>
      </c>
      <c r="D452" s="4" t="s">
        <v>187</v>
      </c>
      <c r="E452" s="2">
        <v>20.92</v>
      </c>
      <c r="F452" s="2">
        <v>756</v>
      </c>
      <c r="G452" s="2">
        <v>53</v>
      </c>
      <c r="H452" s="5">
        <v>0.0701058201058201</v>
      </c>
      <c r="I452" s="6">
        <v>0.394716981132076</v>
      </c>
      <c r="J452" s="6">
        <v>27.6719576719577</v>
      </c>
      <c r="K452" s="2">
        <v>1</v>
      </c>
      <c r="L452" s="7">
        <v>0</v>
      </c>
      <c r="M452" s="2">
        <v>0</v>
      </c>
      <c r="N452" s="2">
        <v>0</v>
      </c>
      <c r="O452" s="2">
        <v>0</v>
      </c>
      <c r="P452" s="2">
        <v>1</v>
      </c>
      <c r="Q452" s="6">
        <v>20.92</v>
      </c>
      <c r="R452" s="2">
        <v>0</v>
      </c>
      <c r="S452" s="8" t="e">
        <v>#DIV/0!</v>
      </c>
      <c r="T452" s="2">
        <v>0</v>
      </c>
      <c r="U452" s="8" t="e">
        <v>#DIV/0!</v>
      </c>
      <c r="V452" s="10">
        <v>0</v>
      </c>
    </row>
    <row r="453" customHeight="1" spans="1:22">
      <c r="A453" s="2"/>
      <c r="B453" s="2"/>
      <c r="C453" s="4" t="s">
        <v>176</v>
      </c>
      <c r="D453" s="4" t="s">
        <v>177</v>
      </c>
      <c r="E453" s="2">
        <v>80.8</v>
      </c>
      <c r="F453" s="2">
        <v>4391</v>
      </c>
      <c r="G453" s="2">
        <v>286</v>
      </c>
      <c r="H453" s="5">
        <v>0.0651332270553405</v>
      </c>
      <c r="I453" s="6">
        <v>0.282517482517483</v>
      </c>
      <c r="J453" s="6">
        <v>18.4012753359144</v>
      </c>
      <c r="K453" s="2">
        <v>1</v>
      </c>
      <c r="L453" s="7">
        <v>1</v>
      </c>
      <c r="M453" s="2">
        <v>0</v>
      </c>
      <c r="N453" s="2">
        <v>0</v>
      </c>
      <c r="O453" s="2">
        <v>0</v>
      </c>
      <c r="P453" s="2">
        <v>2</v>
      </c>
      <c r="Q453" s="6">
        <v>40.4</v>
      </c>
      <c r="R453" s="2">
        <v>0</v>
      </c>
      <c r="S453" s="8" t="e">
        <v>#DIV/0!</v>
      </c>
      <c r="T453" s="2">
        <v>0</v>
      </c>
      <c r="U453" s="8" t="e">
        <v>#DIV/0!</v>
      </c>
      <c r="V453" s="10">
        <v>0</v>
      </c>
    </row>
    <row r="454" customHeight="1" spans="1:22">
      <c r="A454" s="2"/>
      <c r="B454" s="4" t="s">
        <v>80</v>
      </c>
      <c r="C454" s="2"/>
      <c r="D454" s="2"/>
      <c r="E454" s="2">
        <v>810.4</v>
      </c>
      <c r="F454" s="2">
        <v>30743</v>
      </c>
      <c r="G454" s="2">
        <v>1992</v>
      </c>
      <c r="H454" s="5">
        <v>0.0647952379403441</v>
      </c>
      <c r="I454" s="6">
        <v>0.406827309236948</v>
      </c>
      <c r="J454" s="6">
        <v>26.360472302638</v>
      </c>
      <c r="K454" s="2">
        <v>18</v>
      </c>
      <c r="L454" s="7">
        <v>13</v>
      </c>
      <c r="M454" s="2">
        <v>3</v>
      </c>
      <c r="N454" s="2">
        <v>5</v>
      </c>
      <c r="O454" s="2">
        <v>0</v>
      </c>
      <c r="P454" s="2">
        <v>39</v>
      </c>
      <c r="Q454" s="6">
        <v>20.7794871794872</v>
      </c>
      <c r="R454" s="2">
        <v>22</v>
      </c>
      <c r="S454" s="8">
        <v>36.8363636363636</v>
      </c>
      <c r="T454" s="2">
        <v>8</v>
      </c>
      <c r="U454" s="8">
        <v>101.3</v>
      </c>
      <c r="V454" s="10">
        <v>0.0110441767068273</v>
      </c>
    </row>
    <row r="455" customHeight="1" spans="1:22">
      <c r="A455" s="4" t="s">
        <v>127</v>
      </c>
      <c r="B455" s="2"/>
      <c r="C455" s="2"/>
      <c r="D455" s="2"/>
      <c r="E455" s="2">
        <v>810.4</v>
      </c>
      <c r="F455" s="2">
        <v>30743</v>
      </c>
      <c r="G455" s="2">
        <v>1992</v>
      </c>
      <c r="H455" s="5">
        <v>0.0647952379403441</v>
      </c>
      <c r="I455" s="6">
        <v>0.406827309236948</v>
      </c>
      <c r="J455" s="6">
        <v>26.360472302638</v>
      </c>
      <c r="K455" s="2">
        <v>18</v>
      </c>
      <c r="L455" s="7">
        <v>13</v>
      </c>
      <c r="M455" s="2">
        <v>3</v>
      </c>
      <c r="N455" s="2">
        <v>5</v>
      </c>
      <c r="O455" s="2">
        <v>0</v>
      </c>
      <c r="P455" s="2">
        <v>39</v>
      </c>
      <c r="Q455" s="6">
        <v>20.7794871794872</v>
      </c>
      <c r="R455" s="2">
        <v>22</v>
      </c>
      <c r="S455" s="8">
        <v>36.8363636363636</v>
      </c>
      <c r="T455" s="2">
        <v>8</v>
      </c>
      <c r="U455" s="8">
        <v>101.3</v>
      </c>
      <c r="V455" s="10">
        <v>0.0110441767068273</v>
      </c>
    </row>
    <row r="456" customHeight="1" spans="1:22">
      <c r="A456" s="4" t="s">
        <v>37</v>
      </c>
      <c r="B456" s="4" t="s">
        <v>74</v>
      </c>
      <c r="C456" s="4" t="s">
        <v>154</v>
      </c>
      <c r="D456" s="4" t="s">
        <v>155</v>
      </c>
      <c r="E456" s="2">
        <v>123.79</v>
      </c>
      <c r="F456" s="2">
        <v>2305</v>
      </c>
      <c r="G456" s="2">
        <v>150</v>
      </c>
      <c r="H456" s="5">
        <v>0.0650759219088937</v>
      </c>
      <c r="I456" s="6">
        <v>0.825266666666667</v>
      </c>
      <c r="J456" s="6">
        <v>53.704989154013</v>
      </c>
      <c r="K456" s="2">
        <v>0</v>
      </c>
      <c r="L456" s="7">
        <v>2</v>
      </c>
      <c r="M456" s="2">
        <v>0</v>
      </c>
      <c r="N456" s="2">
        <v>0</v>
      </c>
      <c r="O456" s="2">
        <v>0</v>
      </c>
      <c r="P456" s="2">
        <v>2</v>
      </c>
      <c r="Q456" s="6">
        <v>61.895</v>
      </c>
      <c r="R456" s="2">
        <v>0</v>
      </c>
      <c r="S456" s="8" t="e">
        <v>#DIV/0!</v>
      </c>
      <c r="T456" s="2">
        <v>0</v>
      </c>
      <c r="U456" s="8" t="e">
        <v>#DIV/0!</v>
      </c>
      <c r="V456" s="10">
        <v>0</v>
      </c>
    </row>
    <row r="457" customHeight="1" spans="1:22">
      <c r="A457" s="2"/>
      <c r="B457" s="2"/>
      <c r="C457" s="4" t="s">
        <v>156</v>
      </c>
      <c r="D457" s="4" t="s">
        <v>157</v>
      </c>
      <c r="E457" s="2">
        <v>55.59</v>
      </c>
      <c r="F457" s="2">
        <v>2286</v>
      </c>
      <c r="G457" s="2">
        <v>188</v>
      </c>
      <c r="H457" s="5">
        <v>0.0822397200349956</v>
      </c>
      <c r="I457" s="6">
        <v>0.295691489361702</v>
      </c>
      <c r="J457" s="6">
        <v>24.3175853018373</v>
      </c>
      <c r="K457" s="2">
        <v>2</v>
      </c>
      <c r="L457" s="7">
        <v>3</v>
      </c>
      <c r="M457" s="2">
        <v>0</v>
      </c>
      <c r="N457" s="2">
        <v>0</v>
      </c>
      <c r="O457" s="2">
        <v>0</v>
      </c>
      <c r="P457" s="2">
        <v>5</v>
      </c>
      <c r="Q457" s="6">
        <v>11.118</v>
      </c>
      <c r="R457" s="2">
        <v>2</v>
      </c>
      <c r="S457" s="8">
        <v>27.795</v>
      </c>
      <c r="T457" s="2">
        <v>0</v>
      </c>
      <c r="U457" s="8" t="e">
        <v>#DIV/0!</v>
      </c>
      <c r="V457" s="10">
        <v>0.0106382978723404</v>
      </c>
    </row>
    <row r="458" customHeight="1" spans="1:22">
      <c r="A458" s="2"/>
      <c r="B458" s="2"/>
      <c r="C458" s="4" t="s">
        <v>158</v>
      </c>
      <c r="D458" s="4" t="s">
        <v>159</v>
      </c>
      <c r="E458" s="2">
        <v>115.73</v>
      </c>
      <c r="F458" s="2">
        <v>4831</v>
      </c>
      <c r="G458" s="2">
        <v>358</v>
      </c>
      <c r="H458" s="5">
        <v>0.0741047402194163</v>
      </c>
      <c r="I458" s="6">
        <v>0.323268156424581</v>
      </c>
      <c r="J458" s="6">
        <v>23.9557027530532</v>
      </c>
      <c r="K458" s="2">
        <v>1</v>
      </c>
      <c r="L458" s="7">
        <v>3</v>
      </c>
      <c r="M458" s="2">
        <v>0</v>
      </c>
      <c r="N458" s="2">
        <v>1</v>
      </c>
      <c r="O458" s="2">
        <v>0</v>
      </c>
      <c r="P458" s="2">
        <v>5</v>
      </c>
      <c r="Q458" s="6">
        <v>23.146</v>
      </c>
      <c r="R458" s="2">
        <v>6</v>
      </c>
      <c r="S458" s="8">
        <v>19.2883333333333</v>
      </c>
      <c r="T458" s="2">
        <v>2</v>
      </c>
      <c r="U458" s="8">
        <v>57.865</v>
      </c>
      <c r="V458" s="10">
        <v>0.0167597765363129</v>
      </c>
    </row>
    <row r="459" customHeight="1" spans="1:22">
      <c r="A459" s="2"/>
      <c r="B459" s="2"/>
      <c r="C459" s="4" t="s">
        <v>190</v>
      </c>
      <c r="D459" s="4" t="s">
        <v>191</v>
      </c>
      <c r="E459" s="2">
        <v>6.4</v>
      </c>
      <c r="F459" s="2">
        <v>421</v>
      </c>
      <c r="G459" s="2">
        <v>24</v>
      </c>
      <c r="H459" s="5">
        <v>0.0570071258907364</v>
      </c>
      <c r="I459" s="6">
        <v>0.266666666666667</v>
      </c>
      <c r="J459" s="6">
        <v>15.2019002375297</v>
      </c>
      <c r="K459" s="2">
        <v>0</v>
      </c>
      <c r="L459" s="7">
        <v>0</v>
      </c>
      <c r="M459" s="2">
        <v>0</v>
      </c>
      <c r="N459" s="2">
        <v>0</v>
      </c>
      <c r="O459" s="2">
        <v>0</v>
      </c>
      <c r="P459" s="2">
        <v>0</v>
      </c>
      <c r="Q459" s="6" t="e">
        <v>#DIV/0!</v>
      </c>
      <c r="R459" s="2">
        <v>1</v>
      </c>
      <c r="S459" s="8">
        <v>6.4</v>
      </c>
      <c r="T459" s="2">
        <v>0</v>
      </c>
      <c r="U459" s="8" t="e">
        <v>#DIV/0!</v>
      </c>
      <c r="V459" s="10">
        <v>0.0416666666666667</v>
      </c>
    </row>
    <row r="460" customHeight="1" spans="1:22">
      <c r="A460" s="2"/>
      <c r="B460" s="2"/>
      <c r="C460" s="4" t="s">
        <v>196</v>
      </c>
      <c r="D460" s="4" t="s">
        <v>197</v>
      </c>
      <c r="E460" s="2">
        <v>4.76</v>
      </c>
      <c r="F460" s="2">
        <v>223</v>
      </c>
      <c r="G460" s="2">
        <v>19</v>
      </c>
      <c r="H460" s="5">
        <v>0.0852017937219731</v>
      </c>
      <c r="I460" s="6">
        <v>0.250526315789474</v>
      </c>
      <c r="J460" s="6">
        <v>21.3452914798206</v>
      </c>
      <c r="K460" s="2">
        <v>0</v>
      </c>
      <c r="L460" s="7">
        <v>0</v>
      </c>
      <c r="M460" s="2">
        <v>0</v>
      </c>
      <c r="N460" s="2">
        <v>0</v>
      </c>
      <c r="O460" s="2">
        <v>0</v>
      </c>
      <c r="P460" s="2">
        <v>0</v>
      </c>
      <c r="Q460" s="6" t="e">
        <v>#DIV/0!</v>
      </c>
      <c r="R460" s="2">
        <v>0</v>
      </c>
      <c r="S460" s="8" t="e">
        <v>#DIV/0!</v>
      </c>
      <c r="T460" s="2">
        <v>0</v>
      </c>
      <c r="U460" s="8" t="e">
        <v>#DIV/0!</v>
      </c>
      <c r="V460" s="10">
        <v>0</v>
      </c>
    </row>
    <row r="461" customHeight="1" spans="1:22">
      <c r="A461" s="2"/>
      <c r="B461" s="2"/>
      <c r="C461" s="4" t="s">
        <v>160</v>
      </c>
      <c r="D461" s="4" t="s">
        <v>161</v>
      </c>
      <c r="E461" s="2">
        <v>50.73</v>
      </c>
      <c r="F461" s="2">
        <v>1348</v>
      </c>
      <c r="G461" s="2">
        <v>101</v>
      </c>
      <c r="H461" s="5">
        <v>0.0749258160237389</v>
      </c>
      <c r="I461" s="6">
        <v>0.502277227722772</v>
      </c>
      <c r="J461" s="6">
        <v>37.63353115727</v>
      </c>
      <c r="K461" s="2">
        <v>1</v>
      </c>
      <c r="L461" s="7">
        <v>0</v>
      </c>
      <c r="M461" s="2">
        <v>0</v>
      </c>
      <c r="N461" s="2">
        <v>0</v>
      </c>
      <c r="O461" s="2">
        <v>0</v>
      </c>
      <c r="P461" s="2">
        <v>1</v>
      </c>
      <c r="Q461" s="6">
        <v>50.73</v>
      </c>
      <c r="R461" s="2">
        <v>0</v>
      </c>
      <c r="S461" s="8" t="e">
        <v>#DIV/0!</v>
      </c>
      <c r="T461" s="2">
        <v>0</v>
      </c>
      <c r="U461" s="8" t="e">
        <v>#DIV/0!</v>
      </c>
      <c r="V461" s="10">
        <v>0</v>
      </c>
    </row>
    <row r="462" customHeight="1" spans="1:22">
      <c r="A462" s="2"/>
      <c r="B462" s="2"/>
      <c r="C462" s="4" t="s">
        <v>162</v>
      </c>
      <c r="D462" s="4" t="s">
        <v>163</v>
      </c>
      <c r="E462" s="2">
        <v>22.48</v>
      </c>
      <c r="F462" s="2">
        <v>749</v>
      </c>
      <c r="G462" s="2">
        <v>58</v>
      </c>
      <c r="H462" s="5">
        <v>0.0774365821094793</v>
      </c>
      <c r="I462" s="6">
        <v>0.387586206896552</v>
      </c>
      <c r="J462" s="6">
        <v>30.0133511348465</v>
      </c>
      <c r="K462" s="2">
        <v>1</v>
      </c>
      <c r="L462" s="7">
        <v>0</v>
      </c>
      <c r="M462" s="2">
        <v>0</v>
      </c>
      <c r="N462" s="2">
        <v>0</v>
      </c>
      <c r="O462" s="2">
        <v>0</v>
      </c>
      <c r="P462" s="2">
        <v>1</v>
      </c>
      <c r="Q462" s="6">
        <v>22.48</v>
      </c>
      <c r="R462" s="2">
        <v>0</v>
      </c>
      <c r="S462" s="8" t="e">
        <v>#DIV/0!</v>
      </c>
      <c r="T462" s="2">
        <v>0</v>
      </c>
      <c r="U462" s="8" t="e">
        <v>#DIV/0!</v>
      </c>
      <c r="V462" s="10">
        <v>0</v>
      </c>
    </row>
    <row r="463" customHeight="1" spans="1:22">
      <c r="A463" s="2"/>
      <c r="B463" s="2"/>
      <c r="C463" s="4" t="s">
        <v>164</v>
      </c>
      <c r="D463" s="4" t="s">
        <v>165</v>
      </c>
      <c r="E463" s="2">
        <v>27.88</v>
      </c>
      <c r="F463" s="2">
        <v>1624</v>
      </c>
      <c r="G463" s="2">
        <v>88</v>
      </c>
      <c r="H463" s="5">
        <v>0.0541871921182266</v>
      </c>
      <c r="I463" s="6">
        <v>0.316818181818182</v>
      </c>
      <c r="J463" s="6">
        <v>17.1674876847291</v>
      </c>
      <c r="K463" s="2">
        <v>2</v>
      </c>
      <c r="L463" s="7">
        <v>1</v>
      </c>
      <c r="M463" s="2">
        <v>0</v>
      </c>
      <c r="N463" s="2">
        <v>0</v>
      </c>
      <c r="O463" s="2">
        <v>0</v>
      </c>
      <c r="P463" s="2">
        <v>3</v>
      </c>
      <c r="Q463" s="6">
        <v>9.29333333333333</v>
      </c>
      <c r="R463" s="2">
        <v>1</v>
      </c>
      <c r="S463" s="8">
        <v>27.88</v>
      </c>
      <c r="T463" s="2">
        <v>1</v>
      </c>
      <c r="U463" s="8">
        <v>27.88</v>
      </c>
      <c r="V463" s="10">
        <v>0.0113636363636364</v>
      </c>
    </row>
    <row r="464" customHeight="1" spans="1:22">
      <c r="A464" s="2"/>
      <c r="B464" s="2"/>
      <c r="C464" s="4" t="s">
        <v>166</v>
      </c>
      <c r="D464" s="4" t="s">
        <v>167</v>
      </c>
      <c r="E464" s="2">
        <v>17.98</v>
      </c>
      <c r="F464" s="2">
        <v>656</v>
      </c>
      <c r="G464" s="2">
        <v>51</v>
      </c>
      <c r="H464" s="5">
        <v>0.0777439024390244</v>
      </c>
      <c r="I464" s="6">
        <v>0.352549019607843</v>
      </c>
      <c r="J464" s="6">
        <v>27.4085365853659</v>
      </c>
      <c r="K464" s="2">
        <v>0</v>
      </c>
      <c r="L464" s="7">
        <v>0</v>
      </c>
      <c r="M464" s="2">
        <v>0</v>
      </c>
      <c r="N464" s="2">
        <v>0</v>
      </c>
      <c r="O464" s="2">
        <v>0</v>
      </c>
      <c r="P464" s="2">
        <v>0</v>
      </c>
      <c r="Q464" s="6" t="e">
        <v>#DIV/0!</v>
      </c>
      <c r="R464" s="2">
        <v>1</v>
      </c>
      <c r="S464" s="8">
        <v>17.98</v>
      </c>
      <c r="T464" s="2">
        <v>1</v>
      </c>
      <c r="U464" s="8">
        <v>17.98</v>
      </c>
      <c r="V464" s="10">
        <v>0.0196078431372549</v>
      </c>
    </row>
    <row r="465" customHeight="1" spans="1:22">
      <c r="A465" s="2"/>
      <c r="B465" s="2"/>
      <c r="C465" s="4" t="s">
        <v>168</v>
      </c>
      <c r="D465" s="4" t="s">
        <v>169</v>
      </c>
      <c r="E465" s="2">
        <v>15.48</v>
      </c>
      <c r="F465" s="2">
        <v>530</v>
      </c>
      <c r="G465" s="2">
        <v>35</v>
      </c>
      <c r="H465" s="5">
        <v>0.0660377358490566</v>
      </c>
      <c r="I465" s="6">
        <v>0.442285714285714</v>
      </c>
      <c r="J465" s="6">
        <v>29.2075471698113</v>
      </c>
      <c r="K465" s="2">
        <v>0</v>
      </c>
      <c r="L465" s="7">
        <v>0</v>
      </c>
      <c r="M465" s="2">
        <v>0</v>
      </c>
      <c r="N465" s="2">
        <v>0</v>
      </c>
      <c r="O465" s="2">
        <v>0</v>
      </c>
      <c r="P465" s="2">
        <v>0</v>
      </c>
      <c r="Q465" s="6" t="e">
        <v>#DIV/0!</v>
      </c>
      <c r="R465" s="2">
        <v>0</v>
      </c>
      <c r="S465" s="8" t="e">
        <v>#DIV/0!</v>
      </c>
      <c r="T465" s="2">
        <v>0</v>
      </c>
      <c r="U465" s="8" t="e">
        <v>#DIV/0!</v>
      </c>
      <c r="V465" s="10">
        <v>0</v>
      </c>
    </row>
    <row r="466" customHeight="1" spans="1:22">
      <c r="A466" s="2"/>
      <c r="B466" s="2"/>
      <c r="C466" s="4" t="s">
        <v>170</v>
      </c>
      <c r="D466" s="4" t="s">
        <v>171</v>
      </c>
      <c r="E466" s="2">
        <v>123.63</v>
      </c>
      <c r="F466" s="2">
        <v>3726</v>
      </c>
      <c r="G466" s="2">
        <v>268</v>
      </c>
      <c r="H466" s="5">
        <v>0.0719269994632314</v>
      </c>
      <c r="I466" s="6">
        <v>0.461305970149254</v>
      </c>
      <c r="J466" s="6">
        <v>33.1803542673108</v>
      </c>
      <c r="K466" s="2">
        <v>4</v>
      </c>
      <c r="L466" s="7">
        <v>0</v>
      </c>
      <c r="M466" s="2">
        <v>0</v>
      </c>
      <c r="N466" s="2">
        <v>2</v>
      </c>
      <c r="O466" s="2">
        <v>0</v>
      </c>
      <c r="P466" s="2">
        <v>6</v>
      </c>
      <c r="Q466" s="6">
        <v>20.605</v>
      </c>
      <c r="R466" s="2">
        <v>2</v>
      </c>
      <c r="S466" s="8">
        <v>61.815</v>
      </c>
      <c r="T466" s="2">
        <v>2</v>
      </c>
      <c r="U466" s="8">
        <v>61.815</v>
      </c>
      <c r="V466" s="10">
        <v>0.00746268656716418</v>
      </c>
    </row>
    <row r="467" customHeight="1" spans="1:22">
      <c r="A467" s="2"/>
      <c r="B467" s="2"/>
      <c r="C467" s="4" t="s">
        <v>172</v>
      </c>
      <c r="D467" s="4" t="s">
        <v>173</v>
      </c>
      <c r="E467" s="2">
        <v>41.68</v>
      </c>
      <c r="F467" s="2">
        <v>1334</v>
      </c>
      <c r="G467" s="2">
        <v>67</v>
      </c>
      <c r="H467" s="5">
        <v>0.0502248875562219</v>
      </c>
      <c r="I467" s="6">
        <v>0.622089552238806</v>
      </c>
      <c r="J467" s="6">
        <v>31.2443778110945</v>
      </c>
      <c r="K467" s="2">
        <v>0</v>
      </c>
      <c r="L467" s="7">
        <v>1</v>
      </c>
      <c r="M467" s="2">
        <v>0</v>
      </c>
      <c r="N467" s="2">
        <v>0</v>
      </c>
      <c r="O467" s="2">
        <v>0</v>
      </c>
      <c r="P467" s="2">
        <v>1</v>
      </c>
      <c r="Q467" s="6">
        <v>41.68</v>
      </c>
      <c r="R467" s="2">
        <v>1</v>
      </c>
      <c r="S467" s="8">
        <v>41.68</v>
      </c>
      <c r="T467" s="2">
        <v>0</v>
      </c>
      <c r="U467" s="8" t="e">
        <v>#DIV/0!</v>
      </c>
      <c r="V467" s="10">
        <v>0.0149253731343284</v>
      </c>
    </row>
    <row r="468" customHeight="1" spans="1:22">
      <c r="A468" s="2"/>
      <c r="B468" s="2"/>
      <c r="C468" s="4" t="s">
        <v>194</v>
      </c>
      <c r="D468" s="4" t="s">
        <v>195</v>
      </c>
      <c r="E468" s="2">
        <v>2</v>
      </c>
      <c r="F468" s="2">
        <v>42</v>
      </c>
      <c r="G468" s="2">
        <v>4</v>
      </c>
      <c r="H468" s="5">
        <v>0.0952380952380952</v>
      </c>
      <c r="I468" s="6">
        <v>0.5</v>
      </c>
      <c r="J468" s="6">
        <v>47.6190476190476</v>
      </c>
      <c r="K468" s="2">
        <v>0</v>
      </c>
      <c r="L468" s="7">
        <v>0</v>
      </c>
      <c r="M468" s="2">
        <v>0</v>
      </c>
      <c r="N468" s="2">
        <v>0</v>
      </c>
      <c r="O468" s="2">
        <v>0</v>
      </c>
      <c r="P468" s="2">
        <v>0</v>
      </c>
      <c r="Q468" s="6" t="e">
        <v>#DIV/0!</v>
      </c>
      <c r="R468" s="2">
        <v>0</v>
      </c>
      <c r="S468" s="8" t="e">
        <v>#DIV/0!</v>
      </c>
      <c r="T468" s="2">
        <v>0</v>
      </c>
      <c r="U468" s="8" t="e">
        <v>#DIV/0!</v>
      </c>
      <c r="V468" s="10">
        <v>0</v>
      </c>
    </row>
    <row r="469" customHeight="1" spans="1:22">
      <c r="A469" s="2"/>
      <c r="B469" s="2"/>
      <c r="C469" s="4" t="s">
        <v>174</v>
      </c>
      <c r="D469" s="4" t="s">
        <v>175</v>
      </c>
      <c r="E469" s="2">
        <v>119.1</v>
      </c>
      <c r="F469" s="2">
        <v>3234</v>
      </c>
      <c r="G469" s="2">
        <v>235</v>
      </c>
      <c r="H469" s="5">
        <v>0.072665429808287</v>
      </c>
      <c r="I469" s="6">
        <v>0.506808510638298</v>
      </c>
      <c r="J469" s="6">
        <v>36.8274582560297</v>
      </c>
      <c r="K469" s="2">
        <v>3</v>
      </c>
      <c r="L469" s="7">
        <v>2</v>
      </c>
      <c r="M469" s="2">
        <v>2</v>
      </c>
      <c r="N469" s="2">
        <v>1</v>
      </c>
      <c r="O469" s="2">
        <v>0</v>
      </c>
      <c r="P469" s="2">
        <v>8</v>
      </c>
      <c r="Q469" s="6">
        <v>14.8875</v>
      </c>
      <c r="R469" s="2">
        <v>4</v>
      </c>
      <c r="S469" s="8">
        <v>29.775</v>
      </c>
      <c r="T469" s="2">
        <v>1</v>
      </c>
      <c r="U469" s="8">
        <v>119.1</v>
      </c>
      <c r="V469" s="10">
        <v>0.0170212765957447</v>
      </c>
    </row>
    <row r="470" customHeight="1" spans="1:22">
      <c r="A470" s="2"/>
      <c r="B470" s="2"/>
      <c r="C470" s="4" t="s">
        <v>186</v>
      </c>
      <c r="D470" s="4" t="s">
        <v>187</v>
      </c>
      <c r="E470" s="2">
        <v>16.05</v>
      </c>
      <c r="F470" s="2">
        <v>585</v>
      </c>
      <c r="G470" s="2">
        <v>34</v>
      </c>
      <c r="H470" s="5">
        <v>0.0581196581196581</v>
      </c>
      <c r="I470" s="6">
        <v>0.472058823529412</v>
      </c>
      <c r="J470" s="6">
        <v>27.4358974358974</v>
      </c>
      <c r="K470" s="2">
        <v>0</v>
      </c>
      <c r="L470" s="7">
        <v>0</v>
      </c>
      <c r="M470" s="2">
        <v>0</v>
      </c>
      <c r="N470" s="2">
        <v>0</v>
      </c>
      <c r="O470" s="2">
        <v>0</v>
      </c>
      <c r="P470" s="2">
        <v>0</v>
      </c>
      <c r="Q470" s="6" t="e">
        <v>#DIV/0!</v>
      </c>
      <c r="R470" s="2">
        <v>0</v>
      </c>
      <c r="S470" s="8" t="e">
        <v>#DIV/0!</v>
      </c>
      <c r="T470" s="2">
        <v>0</v>
      </c>
      <c r="U470" s="8" t="e">
        <v>#DIV/0!</v>
      </c>
      <c r="V470" s="10">
        <v>0</v>
      </c>
    </row>
    <row r="471" customHeight="1" spans="1:22">
      <c r="A471" s="2"/>
      <c r="B471" s="2"/>
      <c r="C471" s="4" t="s">
        <v>176</v>
      </c>
      <c r="D471" s="4" t="s">
        <v>177</v>
      </c>
      <c r="E471" s="2">
        <v>66.77</v>
      </c>
      <c r="F471" s="2">
        <v>3088</v>
      </c>
      <c r="G471" s="2">
        <v>226</v>
      </c>
      <c r="H471" s="5">
        <v>0.0731865284974093</v>
      </c>
      <c r="I471" s="6">
        <v>0.295442477876106</v>
      </c>
      <c r="J471" s="6">
        <v>21.6224093264249</v>
      </c>
      <c r="K471" s="2">
        <v>1</v>
      </c>
      <c r="L471" s="7">
        <v>0</v>
      </c>
      <c r="M471" s="2">
        <v>0</v>
      </c>
      <c r="N471" s="2">
        <v>2</v>
      </c>
      <c r="O471" s="2">
        <v>0</v>
      </c>
      <c r="P471" s="2">
        <v>3</v>
      </c>
      <c r="Q471" s="6">
        <v>22.2566666666667</v>
      </c>
      <c r="R471" s="2">
        <v>3</v>
      </c>
      <c r="S471" s="8">
        <v>22.2566666666667</v>
      </c>
      <c r="T471" s="2">
        <v>1</v>
      </c>
      <c r="U471" s="8">
        <v>66.77</v>
      </c>
      <c r="V471" s="10">
        <v>0.0132743362831858</v>
      </c>
    </row>
    <row r="472" customHeight="1" spans="1:22">
      <c r="A472" s="2"/>
      <c r="B472" s="4" t="s">
        <v>80</v>
      </c>
      <c r="C472" s="2"/>
      <c r="D472" s="2"/>
      <c r="E472" s="2">
        <v>810.05</v>
      </c>
      <c r="F472" s="2">
        <v>26982</v>
      </c>
      <c r="G472" s="2">
        <v>1906</v>
      </c>
      <c r="H472" s="5">
        <v>0.0706396857164035</v>
      </c>
      <c r="I472" s="6">
        <v>0.425</v>
      </c>
      <c r="J472" s="6">
        <v>30.0218664294715</v>
      </c>
      <c r="K472" s="2">
        <v>15</v>
      </c>
      <c r="L472" s="7">
        <v>12</v>
      </c>
      <c r="M472" s="2">
        <v>2</v>
      </c>
      <c r="N472" s="2">
        <v>6</v>
      </c>
      <c r="O472" s="2">
        <v>0</v>
      </c>
      <c r="P472" s="2">
        <v>35</v>
      </c>
      <c r="Q472" s="6">
        <v>23.1442857142857</v>
      </c>
      <c r="R472" s="2">
        <v>21</v>
      </c>
      <c r="S472" s="8">
        <v>38.5738095238095</v>
      </c>
      <c r="T472" s="2">
        <v>8</v>
      </c>
      <c r="U472" s="8">
        <v>101.25625</v>
      </c>
      <c r="V472" s="10">
        <v>0.0110178384050367</v>
      </c>
    </row>
    <row r="473" customHeight="1" spans="1:22">
      <c r="A473" s="4" t="s">
        <v>128</v>
      </c>
      <c r="B473" s="2"/>
      <c r="C473" s="2"/>
      <c r="D473" s="2"/>
      <c r="E473" s="2">
        <v>810.05</v>
      </c>
      <c r="F473" s="2">
        <v>26982</v>
      </c>
      <c r="G473" s="2">
        <v>1906</v>
      </c>
      <c r="H473" s="5">
        <v>0.0706396857164035</v>
      </c>
      <c r="I473" s="6">
        <v>0.425</v>
      </c>
      <c r="J473" s="6">
        <v>30.0218664294715</v>
      </c>
      <c r="K473" s="2">
        <v>15</v>
      </c>
      <c r="L473" s="7">
        <v>12</v>
      </c>
      <c r="M473" s="2">
        <v>2</v>
      </c>
      <c r="N473" s="2">
        <v>6</v>
      </c>
      <c r="O473" s="2">
        <v>0</v>
      </c>
      <c r="P473" s="2">
        <v>35</v>
      </c>
      <c r="Q473" s="6">
        <v>23.1442857142857</v>
      </c>
      <c r="R473" s="2">
        <v>21</v>
      </c>
      <c r="S473" s="8">
        <v>38.5738095238095</v>
      </c>
      <c r="T473" s="2">
        <v>8</v>
      </c>
      <c r="U473" s="8">
        <v>101.25625</v>
      </c>
      <c r="V473" s="10">
        <v>0.0110178384050367</v>
      </c>
    </row>
    <row r="474" customHeight="1" spans="1:22">
      <c r="A474" s="4" t="s">
        <v>36</v>
      </c>
      <c r="B474" s="4" t="s">
        <v>74</v>
      </c>
      <c r="C474" s="4" t="s">
        <v>154</v>
      </c>
      <c r="D474" s="4" t="s">
        <v>155</v>
      </c>
      <c r="E474" s="2">
        <v>184.64</v>
      </c>
      <c r="F474" s="2">
        <v>2982</v>
      </c>
      <c r="G474" s="2">
        <v>175</v>
      </c>
      <c r="H474" s="5">
        <v>0.0586854460093897</v>
      </c>
      <c r="I474" s="6">
        <v>1.05508571428571</v>
      </c>
      <c r="J474" s="6">
        <v>61.9181757209926</v>
      </c>
      <c r="K474" s="2">
        <v>0</v>
      </c>
      <c r="L474" s="7">
        <v>2</v>
      </c>
      <c r="M474" s="2">
        <v>1</v>
      </c>
      <c r="N474" s="2">
        <v>5</v>
      </c>
      <c r="O474" s="2">
        <v>1</v>
      </c>
      <c r="P474" s="2">
        <v>9</v>
      </c>
      <c r="Q474" s="6">
        <v>20.5155555555556</v>
      </c>
      <c r="R474" s="2">
        <v>11</v>
      </c>
      <c r="S474" s="8">
        <v>16.7854545454545</v>
      </c>
      <c r="T474" s="2">
        <v>8</v>
      </c>
      <c r="U474" s="8">
        <v>23.08</v>
      </c>
      <c r="V474" s="10">
        <v>0.0628571428571429</v>
      </c>
    </row>
    <row r="475" customHeight="1" spans="1:22">
      <c r="A475" s="2"/>
      <c r="B475" s="2"/>
      <c r="C475" s="4" t="s">
        <v>156</v>
      </c>
      <c r="D475" s="4" t="s">
        <v>157</v>
      </c>
      <c r="E475" s="2">
        <v>55.15</v>
      </c>
      <c r="F475" s="2">
        <v>2702</v>
      </c>
      <c r="G475" s="2">
        <v>183</v>
      </c>
      <c r="H475" s="5">
        <v>0.0677276091783864</v>
      </c>
      <c r="I475" s="6">
        <v>0.301366120218579</v>
      </c>
      <c r="J475" s="6">
        <v>20.4108068097705</v>
      </c>
      <c r="K475" s="2">
        <v>0</v>
      </c>
      <c r="L475" s="7">
        <v>0</v>
      </c>
      <c r="M475" s="2">
        <v>-1</v>
      </c>
      <c r="N475" s="2">
        <v>0</v>
      </c>
      <c r="O475" s="2">
        <v>0</v>
      </c>
      <c r="P475" s="2">
        <v>-1</v>
      </c>
      <c r="Q475" s="6">
        <v>-55.15</v>
      </c>
      <c r="R475" s="2">
        <v>1</v>
      </c>
      <c r="S475" s="8">
        <v>55.15</v>
      </c>
      <c r="T475" s="2">
        <v>0</v>
      </c>
      <c r="U475" s="8" t="e">
        <v>#DIV/0!</v>
      </c>
      <c r="V475" s="10">
        <v>0.00546448087431694</v>
      </c>
    </row>
    <row r="476" customHeight="1" spans="1:22">
      <c r="A476" s="2"/>
      <c r="B476" s="2"/>
      <c r="C476" s="4" t="s">
        <v>158</v>
      </c>
      <c r="D476" s="4" t="s">
        <v>159</v>
      </c>
      <c r="E476" s="2">
        <v>146.64</v>
      </c>
      <c r="F476" s="2">
        <v>5944</v>
      </c>
      <c r="G476" s="2">
        <v>410</v>
      </c>
      <c r="H476" s="5">
        <v>0.0689771197846568</v>
      </c>
      <c r="I476" s="6">
        <v>0.357658536585366</v>
      </c>
      <c r="J476" s="6">
        <v>24.6702557200538</v>
      </c>
      <c r="K476" s="2">
        <v>2</v>
      </c>
      <c r="L476" s="7">
        <v>4</v>
      </c>
      <c r="M476" s="2">
        <v>0</v>
      </c>
      <c r="N476" s="2">
        <v>5</v>
      </c>
      <c r="O476" s="2">
        <v>0</v>
      </c>
      <c r="P476" s="2">
        <v>11</v>
      </c>
      <c r="Q476" s="6">
        <v>13.3309090909091</v>
      </c>
      <c r="R476" s="2">
        <v>14</v>
      </c>
      <c r="S476" s="8">
        <v>10.4742857142857</v>
      </c>
      <c r="T476" s="2">
        <v>7</v>
      </c>
      <c r="U476" s="8">
        <v>20.9485714285714</v>
      </c>
      <c r="V476" s="10">
        <v>0.0341463414634146</v>
      </c>
    </row>
    <row r="477" customHeight="1" spans="1:22">
      <c r="A477" s="2"/>
      <c r="B477" s="2"/>
      <c r="C477" s="4" t="s">
        <v>190</v>
      </c>
      <c r="D477" s="4" t="s">
        <v>191</v>
      </c>
      <c r="E477" s="2">
        <v>3.18</v>
      </c>
      <c r="F477" s="2">
        <v>263</v>
      </c>
      <c r="G477" s="2">
        <v>14</v>
      </c>
      <c r="H477" s="5">
        <v>0.0532319391634981</v>
      </c>
      <c r="I477" s="6">
        <v>0.227142857142857</v>
      </c>
      <c r="J477" s="6">
        <v>12.0912547528517</v>
      </c>
      <c r="K477" s="2">
        <v>0</v>
      </c>
      <c r="L477" s="7">
        <v>0</v>
      </c>
      <c r="M477" s="2">
        <v>0</v>
      </c>
      <c r="N477" s="2">
        <v>0</v>
      </c>
      <c r="O477" s="2">
        <v>0</v>
      </c>
      <c r="P477" s="2">
        <v>0</v>
      </c>
      <c r="Q477" s="6" t="e">
        <v>#DIV/0!</v>
      </c>
      <c r="R477" s="2">
        <v>0</v>
      </c>
      <c r="S477" s="8" t="e">
        <v>#DIV/0!</v>
      </c>
      <c r="T477" s="2">
        <v>0</v>
      </c>
      <c r="U477" s="8" t="e">
        <v>#DIV/0!</v>
      </c>
      <c r="V477" s="10">
        <v>0</v>
      </c>
    </row>
    <row r="478" customHeight="1" spans="1:22">
      <c r="A478" s="2"/>
      <c r="B478" s="2"/>
      <c r="C478" s="4" t="s">
        <v>196</v>
      </c>
      <c r="D478" s="4" t="s">
        <v>197</v>
      </c>
      <c r="E478" s="2">
        <v>1.66</v>
      </c>
      <c r="F478" s="2">
        <v>117</v>
      </c>
      <c r="G478" s="2">
        <v>9</v>
      </c>
      <c r="H478" s="5">
        <v>0.0769230769230769</v>
      </c>
      <c r="I478" s="6">
        <v>0.184444444444444</v>
      </c>
      <c r="J478" s="6">
        <v>14.1880341880342</v>
      </c>
      <c r="K478" s="2">
        <v>0</v>
      </c>
      <c r="L478" s="7">
        <v>0</v>
      </c>
      <c r="M478" s="2">
        <v>0</v>
      </c>
      <c r="N478" s="2">
        <v>0</v>
      </c>
      <c r="O478" s="2">
        <v>0</v>
      </c>
      <c r="P478" s="2">
        <v>0</v>
      </c>
      <c r="Q478" s="6" t="e">
        <v>#DIV/0!</v>
      </c>
      <c r="R478" s="2">
        <v>0</v>
      </c>
      <c r="S478" s="8" t="e">
        <v>#DIV/0!</v>
      </c>
      <c r="T478" s="2">
        <v>0</v>
      </c>
      <c r="U478" s="8" t="e">
        <v>#DIV/0!</v>
      </c>
      <c r="V478" s="10">
        <v>0</v>
      </c>
    </row>
    <row r="479" customHeight="1" spans="1:22">
      <c r="A479" s="2"/>
      <c r="B479" s="2"/>
      <c r="C479" s="4" t="s">
        <v>160</v>
      </c>
      <c r="D479" s="4" t="s">
        <v>161</v>
      </c>
      <c r="E479" s="2">
        <v>34.52</v>
      </c>
      <c r="F479" s="2">
        <v>982</v>
      </c>
      <c r="G479" s="2">
        <v>69</v>
      </c>
      <c r="H479" s="5">
        <v>0.0702647657841141</v>
      </c>
      <c r="I479" s="6">
        <v>0.500289855072464</v>
      </c>
      <c r="J479" s="6">
        <v>35.152749490835</v>
      </c>
      <c r="K479" s="2">
        <v>1</v>
      </c>
      <c r="L479" s="7">
        <v>0</v>
      </c>
      <c r="M479" s="2">
        <v>0</v>
      </c>
      <c r="N479" s="2">
        <v>1</v>
      </c>
      <c r="O479" s="2">
        <v>0</v>
      </c>
      <c r="P479" s="2">
        <v>2</v>
      </c>
      <c r="Q479" s="6">
        <v>17.26</v>
      </c>
      <c r="R479" s="2">
        <v>0</v>
      </c>
      <c r="S479" s="8" t="e">
        <v>#DIV/0!</v>
      </c>
      <c r="T479" s="2">
        <v>0</v>
      </c>
      <c r="U479" s="8" t="e">
        <v>#DIV/0!</v>
      </c>
      <c r="V479" s="10">
        <v>0</v>
      </c>
    </row>
    <row r="480" customHeight="1" spans="1:22">
      <c r="A480" s="2"/>
      <c r="B480" s="2"/>
      <c r="C480" s="4" t="s">
        <v>162</v>
      </c>
      <c r="D480" s="4" t="s">
        <v>163</v>
      </c>
      <c r="E480" s="2">
        <v>11.51</v>
      </c>
      <c r="F480" s="2">
        <v>462</v>
      </c>
      <c r="G480" s="2">
        <v>28</v>
      </c>
      <c r="H480" s="5">
        <v>0.0606060606060606</v>
      </c>
      <c r="I480" s="6">
        <v>0.411071428571429</v>
      </c>
      <c r="J480" s="6">
        <v>24.9134199134199</v>
      </c>
      <c r="K480" s="2">
        <v>0</v>
      </c>
      <c r="L480" s="7">
        <v>0</v>
      </c>
      <c r="M480" s="2">
        <v>0</v>
      </c>
      <c r="N480" s="2">
        <v>0</v>
      </c>
      <c r="O480" s="2">
        <v>0</v>
      </c>
      <c r="P480" s="2">
        <v>0</v>
      </c>
      <c r="Q480" s="6" t="e">
        <v>#DIV/0!</v>
      </c>
      <c r="R480" s="2">
        <v>0</v>
      </c>
      <c r="S480" s="8" t="e">
        <v>#DIV/0!</v>
      </c>
      <c r="T480" s="2">
        <v>0</v>
      </c>
      <c r="U480" s="8" t="e">
        <v>#DIV/0!</v>
      </c>
      <c r="V480" s="10">
        <v>0</v>
      </c>
    </row>
    <row r="481" customHeight="1" spans="1:22">
      <c r="A481" s="2"/>
      <c r="B481" s="2"/>
      <c r="C481" s="4" t="s">
        <v>164</v>
      </c>
      <c r="D481" s="4" t="s">
        <v>165</v>
      </c>
      <c r="E481" s="2">
        <v>9.02</v>
      </c>
      <c r="F481" s="2">
        <v>700</v>
      </c>
      <c r="G481" s="2">
        <v>36</v>
      </c>
      <c r="H481" s="5">
        <v>0.0514285714285714</v>
      </c>
      <c r="I481" s="6">
        <v>0.250555555555556</v>
      </c>
      <c r="J481" s="6">
        <v>12.8857142857143</v>
      </c>
      <c r="K481" s="2">
        <v>0</v>
      </c>
      <c r="L481" s="7">
        <v>0</v>
      </c>
      <c r="M481" s="2">
        <v>0</v>
      </c>
      <c r="N481" s="2">
        <v>0</v>
      </c>
      <c r="O481" s="2">
        <v>0</v>
      </c>
      <c r="P481" s="2">
        <v>0</v>
      </c>
      <c r="Q481" s="6" t="e">
        <v>#DIV/0!</v>
      </c>
      <c r="R481" s="2">
        <v>0</v>
      </c>
      <c r="S481" s="8" t="e">
        <v>#DIV/0!</v>
      </c>
      <c r="T481" s="2">
        <v>0</v>
      </c>
      <c r="U481" s="8" t="e">
        <v>#DIV/0!</v>
      </c>
      <c r="V481" s="10">
        <v>0</v>
      </c>
    </row>
    <row r="482" customHeight="1" spans="1:22">
      <c r="A482" s="2"/>
      <c r="B482" s="2"/>
      <c r="C482" s="4" t="s">
        <v>166</v>
      </c>
      <c r="D482" s="4" t="s">
        <v>167</v>
      </c>
      <c r="E482" s="2">
        <v>3.81</v>
      </c>
      <c r="F482" s="2">
        <v>264</v>
      </c>
      <c r="G482" s="2">
        <v>15</v>
      </c>
      <c r="H482" s="5">
        <v>0.0568181818181818</v>
      </c>
      <c r="I482" s="6">
        <v>0.254</v>
      </c>
      <c r="J482" s="6">
        <v>14.4318181818182</v>
      </c>
      <c r="K482" s="2">
        <v>0</v>
      </c>
      <c r="L482" s="7">
        <v>0</v>
      </c>
      <c r="M482" s="2">
        <v>0</v>
      </c>
      <c r="N482" s="2">
        <v>0</v>
      </c>
      <c r="O482" s="2">
        <v>0</v>
      </c>
      <c r="P482" s="2">
        <v>0</v>
      </c>
      <c r="Q482" s="6" t="e">
        <v>#DIV/0!</v>
      </c>
      <c r="R482" s="2">
        <v>0</v>
      </c>
      <c r="S482" s="8" t="e">
        <v>#DIV/0!</v>
      </c>
      <c r="T482" s="2">
        <v>0</v>
      </c>
      <c r="U482" s="8" t="e">
        <v>#DIV/0!</v>
      </c>
      <c r="V482" s="10">
        <v>0</v>
      </c>
    </row>
    <row r="483" customHeight="1" spans="1:22">
      <c r="A483" s="2"/>
      <c r="B483" s="2"/>
      <c r="C483" s="4" t="s">
        <v>168</v>
      </c>
      <c r="D483" s="4" t="s">
        <v>169</v>
      </c>
      <c r="E483" s="2">
        <v>7.69</v>
      </c>
      <c r="F483" s="2">
        <v>230</v>
      </c>
      <c r="G483" s="2">
        <v>15</v>
      </c>
      <c r="H483" s="5">
        <v>0.0652173913043478</v>
      </c>
      <c r="I483" s="6">
        <v>0.512666666666667</v>
      </c>
      <c r="J483" s="6">
        <v>33.4347826086957</v>
      </c>
      <c r="K483" s="2">
        <v>0</v>
      </c>
      <c r="L483" s="7">
        <v>0</v>
      </c>
      <c r="M483" s="2">
        <v>0</v>
      </c>
      <c r="N483" s="2">
        <v>1</v>
      </c>
      <c r="O483" s="2">
        <v>0</v>
      </c>
      <c r="P483" s="2">
        <v>1</v>
      </c>
      <c r="Q483" s="6">
        <v>7.69</v>
      </c>
      <c r="R483" s="2">
        <v>0</v>
      </c>
      <c r="S483" s="8" t="e">
        <v>#DIV/0!</v>
      </c>
      <c r="T483" s="2">
        <v>0</v>
      </c>
      <c r="U483" s="8" t="e">
        <v>#DIV/0!</v>
      </c>
      <c r="V483" s="10">
        <v>0</v>
      </c>
    </row>
    <row r="484" customHeight="1" spans="1:22">
      <c r="A484" s="2"/>
      <c r="B484" s="2"/>
      <c r="C484" s="4" t="s">
        <v>170</v>
      </c>
      <c r="D484" s="4" t="s">
        <v>171</v>
      </c>
      <c r="E484" s="2">
        <v>145.82</v>
      </c>
      <c r="F484" s="2">
        <v>4714</v>
      </c>
      <c r="G484" s="2">
        <v>279</v>
      </c>
      <c r="H484" s="5">
        <v>0.0591854051760713</v>
      </c>
      <c r="I484" s="6">
        <v>0.522652329749104</v>
      </c>
      <c r="J484" s="6">
        <v>30.9333899024183</v>
      </c>
      <c r="K484" s="2">
        <v>2</v>
      </c>
      <c r="L484" s="7">
        <v>0</v>
      </c>
      <c r="M484" s="2">
        <v>0</v>
      </c>
      <c r="N484" s="2">
        <v>2</v>
      </c>
      <c r="O484" s="2">
        <v>0</v>
      </c>
      <c r="P484" s="2">
        <v>4</v>
      </c>
      <c r="Q484" s="6">
        <v>36.455</v>
      </c>
      <c r="R484" s="2">
        <v>6</v>
      </c>
      <c r="S484" s="8">
        <v>24.3033333333333</v>
      </c>
      <c r="T484" s="2">
        <v>2</v>
      </c>
      <c r="U484" s="8">
        <v>72.91</v>
      </c>
      <c r="V484" s="10">
        <v>0.021505376344086</v>
      </c>
    </row>
    <row r="485" customHeight="1" spans="1:22">
      <c r="A485" s="2"/>
      <c r="B485" s="2"/>
      <c r="C485" s="4" t="s">
        <v>172</v>
      </c>
      <c r="D485" s="4" t="s">
        <v>173</v>
      </c>
      <c r="E485" s="2">
        <v>49.05</v>
      </c>
      <c r="F485" s="2">
        <v>1545</v>
      </c>
      <c r="G485" s="2">
        <v>79</v>
      </c>
      <c r="H485" s="5">
        <v>0.0511326860841424</v>
      </c>
      <c r="I485" s="6">
        <v>0.620886075949367</v>
      </c>
      <c r="J485" s="6">
        <v>31.747572815534</v>
      </c>
      <c r="K485" s="2">
        <v>0</v>
      </c>
      <c r="L485" s="7">
        <v>1</v>
      </c>
      <c r="M485" s="2">
        <v>0</v>
      </c>
      <c r="N485" s="2">
        <v>0</v>
      </c>
      <c r="O485" s="2">
        <v>0</v>
      </c>
      <c r="P485" s="2">
        <v>1</v>
      </c>
      <c r="Q485" s="6">
        <v>49.05</v>
      </c>
      <c r="R485" s="2">
        <v>2</v>
      </c>
      <c r="S485" s="8">
        <v>24.525</v>
      </c>
      <c r="T485" s="2">
        <v>0</v>
      </c>
      <c r="U485" s="8" t="e">
        <v>#DIV/0!</v>
      </c>
      <c r="V485" s="10">
        <v>0.0253164556962025</v>
      </c>
    </row>
    <row r="486" customHeight="1" spans="1:22">
      <c r="A486" s="2"/>
      <c r="B486" s="2"/>
      <c r="C486" s="4" t="s">
        <v>194</v>
      </c>
      <c r="D486" s="4" t="s">
        <v>195</v>
      </c>
      <c r="E486" s="2">
        <v>0.06</v>
      </c>
      <c r="F486" s="2">
        <v>10</v>
      </c>
      <c r="G486" s="2">
        <v>1</v>
      </c>
      <c r="H486" s="5">
        <v>0.1</v>
      </c>
      <c r="I486" s="6">
        <v>0.06</v>
      </c>
      <c r="J486" s="6">
        <v>6</v>
      </c>
      <c r="K486" s="2">
        <v>0</v>
      </c>
      <c r="L486" s="7">
        <v>0</v>
      </c>
      <c r="M486" s="2">
        <v>0</v>
      </c>
      <c r="N486" s="2">
        <v>0</v>
      </c>
      <c r="O486" s="2">
        <v>0</v>
      </c>
      <c r="P486" s="2">
        <v>0</v>
      </c>
      <c r="Q486" s="6" t="e">
        <v>#DIV/0!</v>
      </c>
      <c r="R486" s="2">
        <v>1</v>
      </c>
      <c r="S486" s="8">
        <v>0.06</v>
      </c>
      <c r="T486" s="2">
        <v>0</v>
      </c>
      <c r="U486" s="8" t="e">
        <v>#DIV/0!</v>
      </c>
      <c r="V486" s="10">
        <v>1</v>
      </c>
    </row>
    <row r="487" customHeight="1" spans="1:22">
      <c r="A487" s="2"/>
      <c r="B487" s="2"/>
      <c r="C487" s="4" t="s">
        <v>174</v>
      </c>
      <c r="D487" s="4" t="s">
        <v>175</v>
      </c>
      <c r="E487" s="2">
        <v>127.92</v>
      </c>
      <c r="F487" s="2">
        <v>3763</v>
      </c>
      <c r="G487" s="2">
        <v>253</v>
      </c>
      <c r="H487" s="5">
        <v>0.0672335902205687</v>
      </c>
      <c r="I487" s="6">
        <v>0.505612648221344</v>
      </c>
      <c r="J487" s="6">
        <v>33.9941536008504</v>
      </c>
      <c r="K487" s="2">
        <v>2</v>
      </c>
      <c r="L487" s="7">
        <v>0</v>
      </c>
      <c r="M487" s="2">
        <v>1</v>
      </c>
      <c r="N487" s="2">
        <v>0</v>
      </c>
      <c r="O487" s="2">
        <v>0</v>
      </c>
      <c r="P487" s="2">
        <v>3</v>
      </c>
      <c r="Q487" s="6">
        <v>42.64</v>
      </c>
      <c r="R487" s="2">
        <v>4</v>
      </c>
      <c r="S487" s="8">
        <v>31.98</v>
      </c>
      <c r="T487" s="2">
        <v>1</v>
      </c>
      <c r="U487" s="8">
        <v>127.92</v>
      </c>
      <c r="V487" s="10">
        <v>0.0158102766798419</v>
      </c>
    </row>
    <row r="488" customHeight="1" spans="1:22">
      <c r="A488" s="2"/>
      <c r="B488" s="2"/>
      <c r="C488" s="4" t="s">
        <v>186</v>
      </c>
      <c r="D488" s="4" t="s">
        <v>187</v>
      </c>
      <c r="E488" s="2">
        <v>4.04</v>
      </c>
      <c r="F488" s="2">
        <v>193</v>
      </c>
      <c r="G488" s="2">
        <v>9</v>
      </c>
      <c r="H488" s="5">
        <v>0.0466321243523316</v>
      </c>
      <c r="I488" s="6">
        <v>0.448888888888889</v>
      </c>
      <c r="J488" s="6">
        <v>20.9326424870466</v>
      </c>
      <c r="K488" s="2">
        <v>0</v>
      </c>
      <c r="L488" s="7">
        <v>0</v>
      </c>
      <c r="M488" s="2">
        <v>0</v>
      </c>
      <c r="N488" s="2">
        <v>0</v>
      </c>
      <c r="O488" s="2">
        <v>0</v>
      </c>
      <c r="P488" s="2">
        <v>0</v>
      </c>
      <c r="Q488" s="6" t="e">
        <v>#DIV/0!</v>
      </c>
      <c r="R488" s="2">
        <v>0</v>
      </c>
      <c r="S488" s="8" t="e">
        <v>#DIV/0!</v>
      </c>
      <c r="T488" s="2">
        <v>0</v>
      </c>
      <c r="U488" s="8" t="e">
        <v>#DIV/0!</v>
      </c>
      <c r="V488" s="10">
        <v>0</v>
      </c>
    </row>
    <row r="489" customHeight="1" spans="1:22">
      <c r="A489" s="2"/>
      <c r="B489" s="2"/>
      <c r="C489" s="4" t="s">
        <v>176</v>
      </c>
      <c r="D489" s="4" t="s">
        <v>177</v>
      </c>
      <c r="E489" s="2">
        <v>30.4</v>
      </c>
      <c r="F489" s="2">
        <v>1315</v>
      </c>
      <c r="G489" s="2">
        <v>100</v>
      </c>
      <c r="H489" s="5">
        <v>0.0760456273764259</v>
      </c>
      <c r="I489" s="6">
        <v>0.304</v>
      </c>
      <c r="J489" s="6">
        <v>23.1178707224335</v>
      </c>
      <c r="K489" s="2">
        <v>0</v>
      </c>
      <c r="L489" s="7">
        <v>0</v>
      </c>
      <c r="M489" s="2">
        <v>0</v>
      </c>
      <c r="N489" s="2">
        <v>0</v>
      </c>
      <c r="O489" s="2">
        <v>0</v>
      </c>
      <c r="P489" s="2">
        <v>0</v>
      </c>
      <c r="Q489" s="6" t="e">
        <v>#DIV/0!</v>
      </c>
      <c r="R489" s="2">
        <v>0</v>
      </c>
      <c r="S489" s="8" t="e">
        <v>#DIV/0!</v>
      </c>
      <c r="T489" s="2">
        <v>0</v>
      </c>
      <c r="U489" s="8" t="e">
        <v>#DIV/0!</v>
      </c>
      <c r="V489" s="10">
        <v>0</v>
      </c>
    </row>
    <row r="490" customHeight="1" spans="1:22">
      <c r="A490" s="2"/>
      <c r="B490" s="4" t="s">
        <v>80</v>
      </c>
      <c r="C490" s="2"/>
      <c r="D490" s="2"/>
      <c r="E490" s="2">
        <v>815.11</v>
      </c>
      <c r="F490" s="2">
        <v>26186</v>
      </c>
      <c r="G490" s="2">
        <v>1675</v>
      </c>
      <c r="H490" s="5">
        <v>0.0639654777361949</v>
      </c>
      <c r="I490" s="6">
        <v>0.486632835820896</v>
      </c>
      <c r="J490" s="6">
        <v>31.1277018254029</v>
      </c>
      <c r="K490" s="2">
        <v>7</v>
      </c>
      <c r="L490" s="7">
        <v>7</v>
      </c>
      <c r="M490" s="2">
        <v>1</v>
      </c>
      <c r="N490" s="2">
        <v>14</v>
      </c>
      <c r="O490" s="2">
        <v>1</v>
      </c>
      <c r="P490" s="2">
        <v>30</v>
      </c>
      <c r="Q490" s="6">
        <v>27.1703333333333</v>
      </c>
      <c r="R490" s="2">
        <v>39</v>
      </c>
      <c r="S490" s="8">
        <v>20.9002564102564</v>
      </c>
      <c r="T490" s="2">
        <v>18</v>
      </c>
      <c r="U490" s="8">
        <v>45.2838888888889</v>
      </c>
      <c r="V490" s="10">
        <v>0.0232835820895522</v>
      </c>
    </row>
    <row r="491" customHeight="1" spans="1:22">
      <c r="A491" s="4" t="s">
        <v>129</v>
      </c>
      <c r="B491" s="2"/>
      <c r="C491" s="2"/>
      <c r="D491" s="2"/>
      <c r="E491" s="2">
        <v>815.11</v>
      </c>
      <c r="F491" s="2">
        <v>26186</v>
      </c>
      <c r="G491" s="2">
        <v>1675</v>
      </c>
      <c r="H491" s="5">
        <v>0.0639654777361949</v>
      </c>
      <c r="I491" s="6">
        <v>0.486632835820896</v>
      </c>
      <c r="J491" s="6">
        <v>31.1277018254029</v>
      </c>
      <c r="K491" s="2">
        <v>7</v>
      </c>
      <c r="L491" s="7">
        <v>7</v>
      </c>
      <c r="M491" s="2">
        <v>1</v>
      </c>
      <c r="N491" s="2">
        <v>14</v>
      </c>
      <c r="O491" s="2">
        <v>1</v>
      </c>
      <c r="P491" s="2">
        <v>30</v>
      </c>
      <c r="Q491" s="6">
        <v>27.1703333333333</v>
      </c>
      <c r="R491" s="2">
        <v>39</v>
      </c>
      <c r="S491" s="8">
        <v>20.9002564102564</v>
      </c>
      <c r="T491" s="2">
        <v>18</v>
      </c>
      <c r="U491" s="8">
        <v>45.2838888888889</v>
      </c>
      <c r="V491" s="10">
        <v>0.0232835820895522</v>
      </c>
    </row>
    <row r="492" customHeight="1" spans="1:22">
      <c r="A492" s="4" t="s">
        <v>35</v>
      </c>
      <c r="B492" s="4" t="s">
        <v>74</v>
      </c>
      <c r="C492" s="4" t="s">
        <v>154</v>
      </c>
      <c r="D492" s="4" t="s">
        <v>155</v>
      </c>
      <c r="E492" s="2">
        <v>166.26</v>
      </c>
      <c r="F492" s="2">
        <v>2560</v>
      </c>
      <c r="G492" s="2">
        <v>177</v>
      </c>
      <c r="H492" s="5">
        <v>0.069140625</v>
      </c>
      <c r="I492" s="6">
        <v>0.939322033898305</v>
      </c>
      <c r="J492" s="6">
        <v>64.9453125</v>
      </c>
      <c r="K492" s="2">
        <v>1</v>
      </c>
      <c r="L492" s="7">
        <v>1</v>
      </c>
      <c r="M492" s="2">
        <v>0</v>
      </c>
      <c r="N492" s="2">
        <v>2</v>
      </c>
      <c r="O492" s="2">
        <v>0</v>
      </c>
      <c r="P492" s="2">
        <v>4</v>
      </c>
      <c r="Q492" s="6">
        <v>41.565</v>
      </c>
      <c r="R492" s="2">
        <v>11</v>
      </c>
      <c r="S492" s="8">
        <v>15.1145454545455</v>
      </c>
      <c r="T492" s="2">
        <v>7</v>
      </c>
      <c r="U492" s="8">
        <v>23.7514285714286</v>
      </c>
      <c r="V492" s="10">
        <v>0.0621468926553672</v>
      </c>
    </row>
    <row r="493" customHeight="1" spans="1:22">
      <c r="A493" s="2"/>
      <c r="B493" s="2"/>
      <c r="C493" s="4" t="s">
        <v>156</v>
      </c>
      <c r="D493" s="4" t="s">
        <v>157</v>
      </c>
      <c r="E493" s="2">
        <v>49.92</v>
      </c>
      <c r="F493" s="2">
        <v>1788</v>
      </c>
      <c r="G493" s="2">
        <v>170</v>
      </c>
      <c r="H493" s="5">
        <v>0.0950782997762864</v>
      </c>
      <c r="I493" s="6">
        <v>0.293647058823529</v>
      </c>
      <c r="J493" s="6">
        <v>27.9194630872483</v>
      </c>
      <c r="K493" s="2">
        <v>0</v>
      </c>
      <c r="L493" s="7">
        <v>0</v>
      </c>
      <c r="M493" s="2">
        <v>0</v>
      </c>
      <c r="N493" s="2">
        <v>0</v>
      </c>
      <c r="O493" s="2">
        <v>0</v>
      </c>
      <c r="P493" s="2">
        <v>0</v>
      </c>
      <c r="Q493" s="6" t="e">
        <v>#DIV/0!</v>
      </c>
      <c r="R493" s="2">
        <v>1</v>
      </c>
      <c r="S493" s="8">
        <v>49.92</v>
      </c>
      <c r="T493" s="2">
        <v>1</v>
      </c>
      <c r="U493" s="8">
        <v>49.92</v>
      </c>
      <c r="V493" s="10">
        <v>0.00588235294117647</v>
      </c>
    </row>
    <row r="494" customHeight="1" spans="1:22">
      <c r="A494" s="2"/>
      <c r="B494" s="2"/>
      <c r="C494" s="4" t="s">
        <v>158</v>
      </c>
      <c r="D494" s="4" t="s">
        <v>159</v>
      </c>
      <c r="E494" s="2">
        <v>149.34</v>
      </c>
      <c r="F494" s="2">
        <v>6062</v>
      </c>
      <c r="G494" s="2">
        <v>474</v>
      </c>
      <c r="H494" s="5">
        <v>0.0781920158363576</v>
      </c>
      <c r="I494" s="6">
        <v>0.315063291139241</v>
      </c>
      <c r="J494" s="6">
        <v>24.6354338502145</v>
      </c>
      <c r="K494" s="2">
        <v>3</v>
      </c>
      <c r="L494" s="7">
        <v>3</v>
      </c>
      <c r="M494" s="2">
        <v>0</v>
      </c>
      <c r="N494" s="2">
        <v>5</v>
      </c>
      <c r="O494" s="2">
        <v>0</v>
      </c>
      <c r="P494" s="2">
        <v>11</v>
      </c>
      <c r="Q494" s="6">
        <v>13.5763636363636</v>
      </c>
      <c r="R494" s="2">
        <v>11</v>
      </c>
      <c r="S494" s="8">
        <v>13.5763636363636</v>
      </c>
      <c r="T494" s="2">
        <v>6</v>
      </c>
      <c r="U494" s="8">
        <v>24.89</v>
      </c>
      <c r="V494" s="10">
        <v>0.0232067510548523</v>
      </c>
    </row>
    <row r="495" customHeight="1" spans="1:22">
      <c r="A495" s="2"/>
      <c r="B495" s="2"/>
      <c r="C495" s="4" t="s">
        <v>190</v>
      </c>
      <c r="D495" s="4" t="s">
        <v>191</v>
      </c>
      <c r="E495" s="2">
        <v>17.8</v>
      </c>
      <c r="F495" s="2">
        <v>1229</v>
      </c>
      <c r="G495" s="2">
        <v>71</v>
      </c>
      <c r="H495" s="5">
        <v>0.0577705451586656</v>
      </c>
      <c r="I495" s="6">
        <v>0.250704225352113</v>
      </c>
      <c r="J495" s="6">
        <v>14.4833197721725</v>
      </c>
      <c r="K495" s="2">
        <v>1</v>
      </c>
      <c r="L495" s="7">
        <v>0</v>
      </c>
      <c r="M495" s="2">
        <v>0</v>
      </c>
      <c r="N495" s="2">
        <v>0</v>
      </c>
      <c r="O495" s="2">
        <v>0</v>
      </c>
      <c r="P495" s="2">
        <v>1</v>
      </c>
      <c r="Q495" s="6">
        <v>17.8</v>
      </c>
      <c r="R495" s="2">
        <v>0</v>
      </c>
      <c r="S495" s="8" t="e">
        <v>#DIV/0!</v>
      </c>
      <c r="T495" s="2">
        <v>0</v>
      </c>
      <c r="U495" s="8" t="e">
        <v>#DIV/0!</v>
      </c>
      <c r="V495" s="10">
        <v>0</v>
      </c>
    </row>
    <row r="496" customHeight="1" spans="1:22">
      <c r="A496" s="2"/>
      <c r="B496" s="2"/>
      <c r="C496" s="4" t="s">
        <v>196</v>
      </c>
      <c r="D496" s="4" t="s">
        <v>197</v>
      </c>
      <c r="E496" s="2">
        <v>6.39</v>
      </c>
      <c r="F496" s="2">
        <v>294</v>
      </c>
      <c r="G496" s="2">
        <v>28</v>
      </c>
      <c r="H496" s="5">
        <v>0.0952380952380952</v>
      </c>
      <c r="I496" s="6">
        <v>0.228214285714286</v>
      </c>
      <c r="J496" s="6">
        <v>21.734693877551</v>
      </c>
      <c r="K496" s="2">
        <v>0</v>
      </c>
      <c r="L496" s="7">
        <v>0</v>
      </c>
      <c r="M496" s="2">
        <v>0</v>
      </c>
      <c r="N496" s="2">
        <v>0</v>
      </c>
      <c r="O496" s="2">
        <v>0</v>
      </c>
      <c r="P496" s="2">
        <v>0</v>
      </c>
      <c r="Q496" s="6" t="e">
        <v>#DIV/0!</v>
      </c>
      <c r="R496" s="2">
        <v>0</v>
      </c>
      <c r="S496" s="8" t="e">
        <v>#DIV/0!</v>
      </c>
      <c r="T496" s="2">
        <v>0</v>
      </c>
      <c r="U496" s="8" t="e">
        <v>#DIV/0!</v>
      </c>
      <c r="V496" s="10">
        <v>0</v>
      </c>
    </row>
    <row r="497" customHeight="1" spans="1:22">
      <c r="A497" s="2"/>
      <c r="B497" s="2"/>
      <c r="C497" s="4" t="s">
        <v>160</v>
      </c>
      <c r="D497" s="4" t="s">
        <v>161</v>
      </c>
      <c r="E497" s="2">
        <v>78.8</v>
      </c>
      <c r="F497" s="2">
        <v>1750</v>
      </c>
      <c r="G497" s="2">
        <v>149</v>
      </c>
      <c r="H497" s="5">
        <v>0.0851428571428572</v>
      </c>
      <c r="I497" s="6">
        <v>0.528859060402685</v>
      </c>
      <c r="J497" s="6">
        <v>45.0285714285714</v>
      </c>
      <c r="K497" s="2">
        <v>1</v>
      </c>
      <c r="L497" s="7">
        <v>1</v>
      </c>
      <c r="M497" s="2">
        <v>0</v>
      </c>
      <c r="N497" s="2">
        <v>0</v>
      </c>
      <c r="O497" s="2">
        <v>0</v>
      </c>
      <c r="P497" s="2">
        <v>2</v>
      </c>
      <c r="Q497" s="6">
        <v>39.4</v>
      </c>
      <c r="R497" s="2">
        <v>3</v>
      </c>
      <c r="S497" s="8">
        <v>26.2666666666667</v>
      </c>
      <c r="T497" s="2">
        <v>1</v>
      </c>
      <c r="U497" s="8">
        <v>78.8</v>
      </c>
      <c r="V497" s="10">
        <v>0.0201342281879195</v>
      </c>
    </row>
    <row r="498" customHeight="1" spans="1:22">
      <c r="A498" s="2"/>
      <c r="B498" s="2"/>
      <c r="C498" s="4" t="s">
        <v>162</v>
      </c>
      <c r="D498" s="4" t="s">
        <v>163</v>
      </c>
      <c r="E498" s="2">
        <v>36.61</v>
      </c>
      <c r="F498" s="2">
        <v>1099</v>
      </c>
      <c r="G498" s="2">
        <v>89</v>
      </c>
      <c r="H498" s="5">
        <v>0.08098271155596</v>
      </c>
      <c r="I498" s="6">
        <v>0.411348314606742</v>
      </c>
      <c r="J498" s="6">
        <v>33.312101910828</v>
      </c>
      <c r="K498" s="2">
        <v>0</v>
      </c>
      <c r="L498" s="7">
        <v>0</v>
      </c>
      <c r="M498" s="2">
        <v>0</v>
      </c>
      <c r="N498" s="2">
        <v>0</v>
      </c>
      <c r="O498" s="2">
        <v>0</v>
      </c>
      <c r="P498" s="2">
        <v>0</v>
      </c>
      <c r="Q498" s="6" t="e">
        <v>#DIV/0!</v>
      </c>
      <c r="R498" s="2">
        <v>0</v>
      </c>
      <c r="S498" s="8" t="e">
        <v>#DIV/0!</v>
      </c>
      <c r="T498" s="2">
        <v>0</v>
      </c>
      <c r="U498" s="8" t="e">
        <v>#DIV/0!</v>
      </c>
      <c r="V498" s="10">
        <v>0</v>
      </c>
    </row>
    <row r="499" customHeight="1" spans="1:22">
      <c r="A499" s="2"/>
      <c r="B499" s="2"/>
      <c r="C499" s="4" t="s">
        <v>164</v>
      </c>
      <c r="D499" s="4" t="s">
        <v>165</v>
      </c>
      <c r="E499" s="2">
        <v>30.88</v>
      </c>
      <c r="F499" s="2">
        <v>1386</v>
      </c>
      <c r="G499" s="2">
        <v>88</v>
      </c>
      <c r="H499" s="5">
        <v>0.0634920634920635</v>
      </c>
      <c r="I499" s="6">
        <v>0.350909090909091</v>
      </c>
      <c r="J499" s="6">
        <v>22.2799422799423</v>
      </c>
      <c r="K499" s="2">
        <v>1</v>
      </c>
      <c r="L499" s="7">
        <v>1</v>
      </c>
      <c r="M499" s="2">
        <v>0</v>
      </c>
      <c r="N499" s="2">
        <v>0</v>
      </c>
      <c r="O499" s="2">
        <v>0</v>
      </c>
      <c r="P499" s="2">
        <v>2</v>
      </c>
      <c r="Q499" s="6">
        <v>15.44</v>
      </c>
      <c r="R499" s="2">
        <v>0</v>
      </c>
      <c r="S499" s="8" t="e">
        <v>#DIV/0!</v>
      </c>
      <c r="T499" s="2">
        <v>0</v>
      </c>
      <c r="U499" s="8" t="e">
        <v>#DIV/0!</v>
      </c>
      <c r="V499" s="10">
        <v>0</v>
      </c>
    </row>
    <row r="500" customHeight="1" spans="1:22">
      <c r="A500" s="2"/>
      <c r="B500" s="2"/>
      <c r="C500" s="4" t="s">
        <v>166</v>
      </c>
      <c r="D500" s="4" t="s">
        <v>167</v>
      </c>
      <c r="E500" s="2">
        <v>24.86</v>
      </c>
      <c r="F500" s="2">
        <v>971</v>
      </c>
      <c r="G500" s="2">
        <v>72</v>
      </c>
      <c r="H500" s="5">
        <v>0.0741503604531411</v>
      </c>
      <c r="I500" s="6">
        <v>0.345277777777778</v>
      </c>
      <c r="J500" s="6">
        <v>25.6024716786818</v>
      </c>
      <c r="K500" s="2">
        <v>1</v>
      </c>
      <c r="L500" s="7">
        <v>0</v>
      </c>
      <c r="M500" s="2">
        <v>0</v>
      </c>
      <c r="N500" s="2">
        <v>0</v>
      </c>
      <c r="O500" s="2">
        <v>0</v>
      </c>
      <c r="P500" s="2">
        <v>1</v>
      </c>
      <c r="Q500" s="6">
        <v>24.86</v>
      </c>
      <c r="R500" s="2">
        <v>0</v>
      </c>
      <c r="S500" s="8" t="e">
        <v>#DIV/0!</v>
      </c>
      <c r="T500" s="2">
        <v>0</v>
      </c>
      <c r="U500" s="8" t="e">
        <v>#DIV/0!</v>
      </c>
      <c r="V500" s="10">
        <v>0</v>
      </c>
    </row>
    <row r="501" customHeight="1" spans="1:22">
      <c r="A501" s="2"/>
      <c r="B501" s="2"/>
      <c r="C501" s="4" t="s">
        <v>168</v>
      </c>
      <c r="D501" s="4" t="s">
        <v>169</v>
      </c>
      <c r="E501" s="2">
        <v>23.43</v>
      </c>
      <c r="F501" s="2">
        <v>844</v>
      </c>
      <c r="G501" s="2">
        <v>57</v>
      </c>
      <c r="H501" s="5">
        <v>0.0675355450236967</v>
      </c>
      <c r="I501" s="6">
        <v>0.411052631578947</v>
      </c>
      <c r="J501" s="6">
        <v>27.760663507109</v>
      </c>
      <c r="K501" s="2">
        <v>0</v>
      </c>
      <c r="L501" s="7">
        <v>0</v>
      </c>
      <c r="M501" s="2">
        <v>0</v>
      </c>
      <c r="N501" s="2">
        <v>0</v>
      </c>
      <c r="O501" s="2">
        <v>0</v>
      </c>
      <c r="P501" s="2">
        <v>0</v>
      </c>
      <c r="Q501" s="6" t="e">
        <v>#DIV/0!</v>
      </c>
      <c r="R501" s="2">
        <v>0</v>
      </c>
      <c r="S501" s="8" t="e">
        <v>#DIV/0!</v>
      </c>
      <c r="T501" s="2">
        <v>0</v>
      </c>
      <c r="U501" s="8" t="e">
        <v>#DIV/0!</v>
      </c>
      <c r="V501" s="10">
        <v>0</v>
      </c>
    </row>
    <row r="502" customHeight="1" spans="1:22">
      <c r="A502" s="2"/>
      <c r="B502" s="2"/>
      <c r="C502" s="4" t="s">
        <v>170</v>
      </c>
      <c r="D502" s="4" t="s">
        <v>171</v>
      </c>
      <c r="E502" s="2">
        <v>146.71</v>
      </c>
      <c r="F502" s="2">
        <v>4759</v>
      </c>
      <c r="G502" s="2">
        <v>331</v>
      </c>
      <c r="H502" s="5">
        <v>0.0695524269804581</v>
      </c>
      <c r="I502" s="6">
        <v>0.443232628398792</v>
      </c>
      <c r="J502" s="6">
        <v>30.8279050220635</v>
      </c>
      <c r="K502" s="2">
        <v>4</v>
      </c>
      <c r="L502" s="7">
        <v>0</v>
      </c>
      <c r="M502" s="2">
        <v>0</v>
      </c>
      <c r="N502" s="2">
        <v>1</v>
      </c>
      <c r="O502" s="2">
        <v>0</v>
      </c>
      <c r="P502" s="2">
        <v>5</v>
      </c>
      <c r="Q502" s="6">
        <v>29.342</v>
      </c>
      <c r="R502" s="2">
        <v>4</v>
      </c>
      <c r="S502" s="8">
        <v>36.6775</v>
      </c>
      <c r="T502" s="2">
        <v>1</v>
      </c>
      <c r="U502" s="8">
        <v>146.71</v>
      </c>
      <c r="V502" s="10">
        <v>0.0120845921450151</v>
      </c>
    </row>
    <row r="503" customHeight="1" spans="1:22">
      <c r="A503" s="2"/>
      <c r="B503" s="2"/>
      <c r="C503" s="4" t="s">
        <v>172</v>
      </c>
      <c r="D503" s="4" t="s">
        <v>173</v>
      </c>
      <c r="E503" s="2">
        <v>58.94</v>
      </c>
      <c r="F503" s="2">
        <v>2439</v>
      </c>
      <c r="G503" s="2">
        <v>99</v>
      </c>
      <c r="H503" s="5">
        <v>0.040590405904059</v>
      </c>
      <c r="I503" s="6">
        <v>0.595353535353535</v>
      </c>
      <c r="J503" s="6">
        <v>24.1656416564166</v>
      </c>
      <c r="K503" s="2">
        <v>2</v>
      </c>
      <c r="L503" s="7">
        <v>1</v>
      </c>
      <c r="M503" s="2">
        <v>0</v>
      </c>
      <c r="N503" s="2">
        <v>0</v>
      </c>
      <c r="O503" s="2">
        <v>0</v>
      </c>
      <c r="P503" s="2">
        <v>3</v>
      </c>
      <c r="Q503" s="6">
        <v>19.6466666666667</v>
      </c>
      <c r="R503" s="2">
        <v>0</v>
      </c>
      <c r="S503" s="8" t="e">
        <v>#DIV/0!</v>
      </c>
      <c r="T503" s="2">
        <v>0</v>
      </c>
      <c r="U503" s="8" t="e">
        <v>#DIV/0!</v>
      </c>
      <c r="V503" s="10">
        <v>0</v>
      </c>
    </row>
    <row r="504" customHeight="1" spans="1:22">
      <c r="A504" s="2"/>
      <c r="B504" s="2"/>
      <c r="C504" s="4" t="s">
        <v>194</v>
      </c>
      <c r="D504" s="4" t="s">
        <v>195</v>
      </c>
      <c r="E504" s="2">
        <v>0.47</v>
      </c>
      <c r="F504" s="2">
        <v>56</v>
      </c>
      <c r="G504" s="2">
        <v>2</v>
      </c>
      <c r="H504" s="5">
        <v>0.0357142857142857</v>
      </c>
      <c r="I504" s="6">
        <v>0.235</v>
      </c>
      <c r="J504" s="6">
        <v>8.39285714285714</v>
      </c>
      <c r="K504" s="2">
        <v>0</v>
      </c>
      <c r="L504" s="7">
        <v>0</v>
      </c>
      <c r="M504" s="2">
        <v>0</v>
      </c>
      <c r="N504" s="2">
        <v>0</v>
      </c>
      <c r="O504" s="2">
        <v>0</v>
      </c>
      <c r="P504" s="2">
        <v>0</v>
      </c>
      <c r="Q504" s="6" t="e">
        <v>#DIV/0!</v>
      </c>
      <c r="R504" s="2">
        <v>0</v>
      </c>
      <c r="S504" s="8" t="e">
        <v>#DIV/0!</v>
      </c>
      <c r="T504" s="2">
        <v>0</v>
      </c>
      <c r="U504" s="8" t="e">
        <v>#DIV/0!</v>
      </c>
      <c r="V504" s="10">
        <v>0</v>
      </c>
    </row>
    <row r="505" customHeight="1" spans="1:22">
      <c r="A505" s="2"/>
      <c r="B505" s="2"/>
      <c r="C505" s="4" t="s">
        <v>174</v>
      </c>
      <c r="D505" s="4" t="s">
        <v>175</v>
      </c>
      <c r="E505" s="2">
        <v>144.79</v>
      </c>
      <c r="F505" s="2">
        <v>4484</v>
      </c>
      <c r="G505" s="2">
        <v>326</v>
      </c>
      <c r="H505" s="5">
        <v>0.0727029438001784</v>
      </c>
      <c r="I505" s="6">
        <v>0.444141104294479</v>
      </c>
      <c r="J505" s="6">
        <v>32.2903657448707</v>
      </c>
      <c r="K505" s="2">
        <v>0</v>
      </c>
      <c r="L505" s="7">
        <v>1</v>
      </c>
      <c r="M505" s="2">
        <v>0</v>
      </c>
      <c r="N505" s="2">
        <v>2</v>
      </c>
      <c r="O505" s="2">
        <v>0</v>
      </c>
      <c r="P505" s="2">
        <v>3</v>
      </c>
      <c r="Q505" s="6">
        <v>48.2633333333333</v>
      </c>
      <c r="R505" s="2">
        <v>4</v>
      </c>
      <c r="S505" s="8">
        <v>36.1975</v>
      </c>
      <c r="T505" s="2">
        <v>2</v>
      </c>
      <c r="U505" s="8">
        <v>72.395</v>
      </c>
      <c r="V505" s="10">
        <v>0.0122699386503067</v>
      </c>
    </row>
    <row r="506" customHeight="1" spans="1:22">
      <c r="A506" s="2"/>
      <c r="B506" s="2"/>
      <c r="C506" s="4" t="s">
        <v>186</v>
      </c>
      <c r="D506" s="4" t="s">
        <v>187</v>
      </c>
      <c r="E506" s="2">
        <v>20.28</v>
      </c>
      <c r="F506" s="2">
        <v>811</v>
      </c>
      <c r="G506" s="2">
        <v>41</v>
      </c>
      <c r="H506" s="5">
        <v>0.0505548705302096</v>
      </c>
      <c r="I506" s="6">
        <v>0.494634146341463</v>
      </c>
      <c r="J506" s="6">
        <v>25.0061652281134</v>
      </c>
      <c r="K506" s="2">
        <v>0</v>
      </c>
      <c r="L506" s="7">
        <v>0</v>
      </c>
      <c r="M506" s="2">
        <v>0</v>
      </c>
      <c r="N506" s="2">
        <v>0</v>
      </c>
      <c r="O506" s="2">
        <v>0</v>
      </c>
      <c r="P506" s="2">
        <v>0</v>
      </c>
      <c r="Q506" s="6" t="e">
        <v>#DIV/0!</v>
      </c>
      <c r="R506" s="2">
        <v>0</v>
      </c>
      <c r="S506" s="8" t="e">
        <v>#DIV/0!</v>
      </c>
      <c r="T506" s="2">
        <v>0</v>
      </c>
      <c r="U506" s="8" t="e">
        <v>#DIV/0!</v>
      </c>
      <c r="V506" s="10">
        <v>0</v>
      </c>
    </row>
    <row r="507" customHeight="1" spans="1:22">
      <c r="A507" s="2"/>
      <c r="B507" s="2"/>
      <c r="C507" s="4" t="s">
        <v>176</v>
      </c>
      <c r="D507" s="4" t="s">
        <v>177</v>
      </c>
      <c r="E507" s="2">
        <v>47.56</v>
      </c>
      <c r="F507" s="2">
        <v>2371</v>
      </c>
      <c r="G507" s="2">
        <v>145</v>
      </c>
      <c r="H507" s="5">
        <v>0.061155630535639</v>
      </c>
      <c r="I507" s="6">
        <v>0.328</v>
      </c>
      <c r="J507" s="6">
        <v>20.0590468156896</v>
      </c>
      <c r="K507" s="2">
        <v>0</v>
      </c>
      <c r="L507" s="7">
        <v>0</v>
      </c>
      <c r="M507" s="2">
        <v>0</v>
      </c>
      <c r="N507" s="2">
        <v>0</v>
      </c>
      <c r="O507" s="2">
        <v>0</v>
      </c>
      <c r="P507" s="2">
        <v>0</v>
      </c>
      <c r="Q507" s="6" t="e">
        <v>#DIV/0!</v>
      </c>
      <c r="R507" s="2">
        <v>1</v>
      </c>
      <c r="S507" s="8">
        <v>47.56</v>
      </c>
      <c r="T507" s="2">
        <v>0</v>
      </c>
      <c r="U507" s="8" t="e">
        <v>#DIV/0!</v>
      </c>
      <c r="V507" s="10">
        <v>0.00689655172413793</v>
      </c>
    </row>
    <row r="508" customHeight="1" spans="1:22">
      <c r="A508" s="2"/>
      <c r="B508" s="4" t="s">
        <v>80</v>
      </c>
      <c r="C508" s="2"/>
      <c r="D508" s="2"/>
      <c r="E508" s="2">
        <v>1003.04</v>
      </c>
      <c r="F508" s="2">
        <v>32903</v>
      </c>
      <c r="G508" s="2">
        <v>2319</v>
      </c>
      <c r="H508" s="5">
        <v>0.0704798954502629</v>
      </c>
      <c r="I508" s="6">
        <v>0.432531263475636</v>
      </c>
      <c r="J508" s="6">
        <v>30.4847582287329</v>
      </c>
      <c r="K508" s="2">
        <v>14</v>
      </c>
      <c r="L508" s="7">
        <v>8</v>
      </c>
      <c r="M508" s="2">
        <v>0</v>
      </c>
      <c r="N508" s="2">
        <v>10</v>
      </c>
      <c r="O508" s="2">
        <v>0</v>
      </c>
      <c r="P508" s="2">
        <v>32</v>
      </c>
      <c r="Q508" s="6">
        <v>31.345</v>
      </c>
      <c r="R508" s="2">
        <v>35</v>
      </c>
      <c r="S508" s="8">
        <v>28.6582857142857</v>
      </c>
      <c r="T508" s="2">
        <v>18</v>
      </c>
      <c r="U508" s="8">
        <v>55.7244444444444</v>
      </c>
      <c r="V508" s="10">
        <v>0.0150927123760242</v>
      </c>
    </row>
    <row r="509" customHeight="1" spans="1:22">
      <c r="A509" s="4" t="s">
        <v>130</v>
      </c>
      <c r="B509" s="2"/>
      <c r="C509" s="2"/>
      <c r="D509" s="2"/>
      <c r="E509" s="2">
        <v>1003.04</v>
      </c>
      <c r="F509" s="2">
        <v>32903</v>
      </c>
      <c r="G509" s="2">
        <v>2319</v>
      </c>
      <c r="H509" s="5">
        <v>0.0704798954502629</v>
      </c>
      <c r="I509" s="6">
        <v>0.432531263475636</v>
      </c>
      <c r="J509" s="6">
        <v>30.4847582287329</v>
      </c>
      <c r="K509" s="2">
        <v>14</v>
      </c>
      <c r="L509" s="7">
        <v>8</v>
      </c>
      <c r="M509" s="2">
        <v>0</v>
      </c>
      <c r="N509" s="2">
        <v>10</v>
      </c>
      <c r="O509" s="2">
        <v>0</v>
      </c>
      <c r="P509" s="2">
        <v>32</v>
      </c>
      <c r="Q509" s="6">
        <v>31.345</v>
      </c>
      <c r="R509" s="2">
        <v>35</v>
      </c>
      <c r="S509" s="8">
        <v>28.6582857142857</v>
      </c>
      <c r="T509" s="2">
        <v>18</v>
      </c>
      <c r="U509" s="8">
        <v>55.7244444444444</v>
      </c>
      <c r="V509" s="10">
        <v>0.0150927123760242</v>
      </c>
    </row>
    <row r="510" customHeight="1" spans="1:22">
      <c r="A510" s="4" t="s">
        <v>34</v>
      </c>
      <c r="B510" s="4" t="s">
        <v>74</v>
      </c>
      <c r="C510" s="4" t="s">
        <v>154</v>
      </c>
      <c r="D510" s="4" t="s">
        <v>155</v>
      </c>
      <c r="E510" s="2">
        <v>165.92</v>
      </c>
      <c r="F510" s="2">
        <v>2659</v>
      </c>
      <c r="G510" s="2">
        <v>160</v>
      </c>
      <c r="H510" s="5">
        <v>0.0601729973674314</v>
      </c>
      <c r="I510" s="6">
        <v>1.037</v>
      </c>
      <c r="J510" s="6">
        <v>62.3993982700263</v>
      </c>
      <c r="K510" s="2">
        <v>1</v>
      </c>
      <c r="L510" s="7">
        <v>5</v>
      </c>
      <c r="M510" s="2">
        <v>1</v>
      </c>
      <c r="N510" s="2">
        <v>4</v>
      </c>
      <c r="O510" s="2">
        <v>0</v>
      </c>
      <c r="P510" s="2">
        <v>11</v>
      </c>
      <c r="Q510" s="6">
        <v>15.0836363636364</v>
      </c>
      <c r="R510" s="2">
        <v>10</v>
      </c>
      <c r="S510" s="8">
        <v>16.592</v>
      </c>
      <c r="T510" s="2">
        <v>7</v>
      </c>
      <c r="U510" s="8">
        <v>23.7028571428571</v>
      </c>
      <c r="V510" s="10">
        <v>0.0625</v>
      </c>
    </row>
    <row r="511" customHeight="1" spans="1:22">
      <c r="A511" s="2"/>
      <c r="B511" s="2"/>
      <c r="C511" s="4" t="s">
        <v>156</v>
      </c>
      <c r="D511" s="4" t="s">
        <v>157</v>
      </c>
      <c r="E511" s="2">
        <v>56.3</v>
      </c>
      <c r="F511" s="2">
        <v>2863</v>
      </c>
      <c r="G511" s="2">
        <v>188</v>
      </c>
      <c r="H511" s="5">
        <v>0.0656653859587845</v>
      </c>
      <c r="I511" s="6">
        <v>0.299468085106383</v>
      </c>
      <c r="J511" s="6">
        <v>19.6646873908488</v>
      </c>
      <c r="K511" s="2">
        <v>2</v>
      </c>
      <c r="L511" s="7">
        <v>0</v>
      </c>
      <c r="M511" s="2">
        <v>1</v>
      </c>
      <c r="N511" s="2">
        <v>1</v>
      </c>
      <c r="O511" s="2">
        <v>1</v>
      </c>
      <c r="P511" s="2">
        <v>5</v>
      </c>
      <c r="Q511" s="6">
        <v>11.26</v>
      </c>
      <c r="R511" s="2">
        <v>2</v>
      </c>
      <c r="S511" s="8">
        <v>28.15</v>
      </c>
      <c r="T511" s="2">
        <v>1</v>
      </c>
      <c r="U511" s="8">
        <v>56.3</v>
      </c>
      <c r="V511" s="10">
        <v>0.0106382978723404</v>
      </c>
    </row>
    <row r="512" customHeight="1" spans="1:22">
      <c r="A512" s="2"/>
      <c r="B512" s="2"/>
      <c r="C512" s="4" t="s">
        <v>158</v>
      </c>
      <c r="D512" s="4" t="s">
        <v>159</v>
      </c>
      <c r="E512" s="2">
        <v>139.99</v>
      </c>
      <c r="F512" s="2">
        <v>6165</v>
      </c>
      <c r="G512" s="2">
        <v>420</v>
      </c>
      <c r="H512" s="5">
        <v>0.0681265206812652</v>
      </c>
      <c r="I512" s="6">
        <v>0.333309523809524</v>
      </c>
      <c r="J512" s="6">
        <v>22.7072181670722</v>
      </c>
      <c r="K512" s="2">
        <v>4</v>
      </c>
      <c r="L512" s="7">
        <v>2</v>
      </c>
      <c r="M512" s="2">
        <v>0</v>
      </c>
      <c r="N512" s="2">
        <v>0</v>
      </c>
      <c r="O512" s="2">
        <v>0</v>
      </c>
      <c r="P512" s="2">
        <v>6</v>
      </c>
      <c r="Q512" s="6">
        <v>23.3316666666667</v>
      </c>
      <c r="R512" s="2">
        <v>6</v>
      </c>
      <c r="S512" s="8">
        <v>23.3316666666667</v>
      </c>
      <c r="T512" s="2">
        <v>3</v>
      </c>
      <c r="U512" s="8">
        <v>46.6633333333333</v>
      </c>
      <c r="V512" s="10">
        <v>0.0142857142857143</v>
      </c>
    </row>
    <row r="513" customHeight="1" spans="1:22">
      <c r="A513" s="2"/>
      <c r="B513" s="2"/>
      <c r="C513" s="4" t="s">
        <v>190</v>
      </c>
      <c r="D513" s="4" t="s">
        <v>191</v>
      </c>
      <c r="E513" s="2">
        <v>14.39</v>
      </c>
      <c r="F513" s="2">
        <v>889</v>
      </c>
      <c r="G513" s="2">
        <v>56</v>
      </c>
      <c r="H513" s="5">
        <v>0.062992125984252</v>
      </c>
      <c r="I513" s="6">
        <v>0.256964285714286</v>
      </c>
      <c r="J513" s="6">
        <v>16.1867266591676</v>
      </c>
      <c r="K513" s="2">
        <v>0</v>
      </c>
      <c r="L513" s="7">
        <v>0</v>
      </c>
      <c r="M513" s="2">
        <v>0</v>
      </c>
      <c r="N513" s="2">
        <v>0</v>
      </c>
      <c r="O513" s="2">
        <v>0</v>
      </c>
      <c r="P513" s="2">
        <v>0</v>
      </c>
      <c r="Q513" s="6" t="e">
        <v>#DIV/0!</v>
      </c>
      <c r="R513" s="2">
        <v>1</v>
      </c>
      <c r="S513" s="8">
        <v>14.39</v>
      </c>
      <c r="T513" s="2">
        <v>0</v>
      </c>
      <c r="U513" s="8" t="e">
        <v>#DIV/0!</v>
      </c>
      <c r="V513" s="10">
        <v>0.0178571428571429</v>
      </c>
    </row>
    <row r="514" customHeight="1" spans="1:22">
      <c r="A514" s="2"/>
      <c r="B514" s="2"/>
      <c r="C514" s="4" t="s">
        <v>196</v>
      </c>
      <c r="D514" s="4" t="s">
        <v>197</v>
      </c>
      <c r="E514" s="2">
        <v>5.82</v>
      </c>
      <c r="F514" s="2">
        <v>293</v>
      </c>
      <c r="G514" s="2">
        <v>21</v>
      </c>
      <c r="H514" s="5">
        <v>0.0716723549488055</v>
      </c>
      <c r="I514" s="6">
        <v>0.277142857142857</v>
      </c>
      <c r="J514" s="6">
        <v>19.8634812286689</v>
      </c>
      <c r="K514" s="2">
        <v>0</v>
      </c>
      <c r="L514" s="7">
        <v>0</v>
      </c>
      <c r="M514" s="2">
        <v>1</v>
      </c>
      <c r="N514" s="2">
        <v>0</v>
      </c>
      <c r="O514" s="2">
        <v>0</v>
      </c>
      <c r="P514" s="2">
        <v>1</v>
      </c>
      <c r="Q514" s="6">
        <v>5.82</v>
      </c>
      <c r="R514" s="2">
        <v>0</v>
      </c>
      <c r="S514" s="8" t="e">
        <v>#DIV/0!</v>
      </c>
      <c r="T514" s="2">
        <v>0</v>
      </c>
      <c r="U514" s="8" t="e">
        <v>#DIV/0!</v>
      </c>
      <c r="V514" s="10">
        <v>0</v>
      </c>
    </row>
    <row r="515" customHeight="1" spans="1:22">
      <c r="A515" s="2"/>
      <c r="B515" s="2"/>
      <c r="C515" s="4" t="s">
        <v>160</v>
      </c>
      <c r="D515" s="4" t="s">
        <v>161</v>
      </c>
      <c r="E515" s="2">
        <v>77.81</v>
      </c>
      <c r="F515" s="2">
        <v>1788</v>
      </c>
      <c r="G515" s="2">
        <v>154</v>
      </c>
      <c r="H515" s="5">
        <v>0.0861297539149888</v>
      </c>
      <c r="I515" s="6">
        <v>0.50525974025974</v>
      </c>
      <c r="J515" s="6">
        <v>43.5178970917226</v>
      </c>
      <c r="K515" s="2">
        <v>1</v>
      </c>
      <c r="L515" s="7">
        <v>1</v>
      </c>
      <c r="M515" s="2">
        <v>0</v>
      </c>
      <c r="N515" s="2">
        <v>1</v>
      </c>
      <c r="O515" s="2">
        <v>1</v>
      </c>
      <c r="P515" s="2">
        <v>4</v>
      </c>
      <c r="Q515" s="6">
        <v>19.4525</v>
      </c>
      <c r="R515" s="2">
        <v>1</v>
      </c>
      <c r="S515" s="8">
        <v>77.81</v>
      </c>
      <c r="T515" s="2">
        <v>0</v>
      </c>
      <c r="U515" s="8" t="e">
        <v>#DIV/0!</v>
      </c>
      <c r="V515" s="10">
        <v>0.00649350649350649</v>
      </c>
    </row>
    <row r="516" customHeight="1" spans="1:22">
      <c r="A516" s="2"/>
      <c r="B516" s="2"/>
      <c r="C516" s="4" t="s">
        <v>162</v>
      </c>
      <c r="D516" s="4" t="s">
        <v>163</v>
      </c>
      <c r="E516" s="2">
        <v>25.96</v>
      </c>
      <c r="F516" s="2">
        <v>864</v>
      </c>
      <c r="G516" s="2">
        <v>61</v>
      </c>
      <c r="H516" s="5">
        <v>0.0706018518518519</v>
      </c>
      <c r="I516" s="6">
        <v>0.425573770491803</v>
      </c>
      <c r="J516" s="6">
        <v>30.0462962962963</v>
      </c>
      <c r="K516" s="2">
        <v>-1</v>
      </c>
      <c r="L516" s="7">
        <v>0</v>
      </c>
      <c r="M516" s="2">
        <v>0</v>
      </c>
      <c r="N516" s="2">
        <v>1</v>
      </c>
      <c r="O516" s="2">
        <v>1</v>
      </c>
      <c r="P516" s="2">
        <v>1</v>
      </c>
      <c r="Q516" s="6">
        <v>25.96</v>
      </c>
      <c r="R516" s="2">
        <v>0</v>
      </c>
      <c r="S516" s="8" t="e">
        <v>#DIV/0!</v>
      </c>
      <c r="T516" s="2">
        <v>0</v>
      </c>
      <c r="U516" s="8" t="e">
        <v>#DIV/0!</v>
      </c>
      <c r="V516" s="10">
        <v>0</v>
      </c>
    </row>
    <row r="517" customHeight="1" spans="1:22">
      <c r="A517" s="2"/>
      <c r="B517" s="2"/>
      <c r="C517" s="4" t="s">
        <v>200</v>
      </c>
      <c r="D517" s="4" t="s">
        <v>201</v>
      </c>
      <c r="E517" s="2">
        <v>35.33</v>
      </c>
      <c r="F517" s="2">
        <v>1725</v>
      </c>
      <c r="G517" s="2">
        <v>77</v>
      </c>
      <c r="H517" s="5">
        <v>0.0446376811594203</v>
      </c>
      <c r="I517" s="6">
        <v>0.458831168831169</v>
      </c>
      <c r="J517" s="6">
        <v>20.4811594202899</v>
      </c>
      <c r="K517" s="2">
        <v>1</v>
      </c>
      <c r="L517" s="7">
        <v>0</v>
      </c>
      <c r="M517" s="2">
        <v>0</v>
      </c>
      <c r="N517" s="2">
        <v>0</v>
      </c>
      <c r="O517" s="2">
        <v>0</v>
      </c>
      <c r="P517" s="2">
        <v>1</v>
      </c>
      <c r="Q517" s="6">
        <v>35.33</v>
      </c>
      <c r="R517" s="2">
        <v>0</v>
      </c>
      <c r="S517" s="8" t="e">
        <v>#DIV/0!</v>
      </c>
      <c r="T517" s="2">
        <v>0</v>
      </c>
      <c r="U517" s="8" t="e">
        <v>#DIV/0!</v>
      </c>
      <c r="V517" s="10">
        <v>0</v>
      </c>
    </row>
    <row r="518" customHeight="1" spans="1:22">
      <c r="A518" s="2"/>
      <c r="B518" s="2"/>
      <c r="C518" s="4" t="s">
        <v>202</v>
      </c>
      <c r="D518" s="4" t="s">
        <v>203</v>
      </c>
      <c r="E518" s="2">
        <v>31.29</v>
      </c>
      <c r="F518" s="2">
        <v>1164</v>
      </c>
      <c r="G518" s="2">
        <v>67</v>
      </c>
      <c r="H518" s="5">
        <v>0.0575601374570447</v>
      </c>
      <c r="I518" s="6">
        <v>0.467014925373134</v>
      </c>
      <c r="J518" s="6">
        <v>26.8814432989691</v>
      </c>
      <c r="K518" s="2">
        <v>0</v>
      </c>
      <c r="L518" s="7">
        <v>0</v>
      </c>
      <c r="M518" s="2">
        <v>0</v>
      </c>
      <c r="N518" s="2">
        <v>0</v>
      </c>
      <c r="O518" s="2">
        <v>1</v>
      </c>
      <c r="P518" s="2">
        <v>1</v>
      </c>
      <c r="Q518" s="6">
        <v>31.29</v>
      </c>
      <c r="R518" s="2">
        <v>1</v>
      </c>
      <c r="S518" s="8">
        <v>31.29</v>
      </c>
      <c r="T518" s="2">
        <v>0</v>
      </c>
      <c r="U518" s="8" t="e">
        <v>#DIV/0!</v>
      </c>
      <c r="V518" s="10">
        <v>0.0149253731343284</v>
      </c>
    </row>
    <row r="519" customHeight="1" spans="1:22">
      <c r="A519" s="2"/>
      <c r="B519" s="2"/>
      <c r="C519" s="4" t="s">
        <v>164</v>
      </c>
      <c r="D519" s="4" t="s">
        <v>165</v>
      </c>
      <c r="E519" s="2">
        <v>42.43</v>
      </c>
      <c r="F519" s="2">
        <v>2198</v>
      </c>
      <c r="G519" s="2">
        <v>133</v>
      </c>
      <c r="H519" s="5">
        <v>0.0605095541401274</v>
      </c>
      <c r="I519" s="6">
        <v>0.319022556390977</v>
      </c>
      <c r="J519" s="6">
        <v>19.3039126478617</v>
      </c>
      <c r="K519" s="2">
        <v>0</v>
      </c>
      <c r="L519" s="7">
        <v>0</v>
      </c>
      <c r="M519" s="2">
        <v>0</v>
      </c>
      <c r="N519" s="2">
        <v>1</v>
      </c>
      <c r="O519" s="2">
        <v>0</v>
      </c>
      <c r="P519" s="2">
        <v>1</v>
      </c>
      <c r="Q519" s="6">
        <v>42.43</v>
      </c>
      <c r="R519" s="2">
        <v>1</v>
      </c>
      <c r="S519" s="8">
        <v>42.43</v>
      </c>
      <c r="T519" s="2">
        <v>0</v>
      </c>
      <c r="U519" s="8" t="e">
        <v>#DIV/0!</v>
      </c>
      <c r="V519" s="10">
        <v>0.0075187969924812</v>
      </c>
    </row>
    <row r="520" customHeight="1" spans="1:22">
      <c r="A520" s="2"/>
      <c r="B520" s="2"/>
      <c r="C520" s="4" t="s">
        <v>166</v>
      </c>
      <c r="D520" s="4" t="s">
        <v>167</v>
      </c>
      <c r="E520" s="2">
        <v>16.4</v>
      </c>
      <c r="F520" s="2">
        <v>949</v>
      </c>
      <c r="G520" s="2">
        <v>44</v>
      </c>
      <c r="H520" s="5">
        <v>0.0463645943097998</v>
      </c>
      <c r="I520" s="6">
        <v>0.372727272727273</v>
      </c>
      <c r="J520" s="6">
        <v>17.2813487881981</v>
      </c>
      <c r="K520" s="2">
        <v>0</v>
      </c>
      <c r="L520" s="7">
        <v>1</v>
      </c>
      <c r="M520" s="2">
        <v>0</v>
      </c>
      <c r="N520" s="2">
        <v>0</v>
      </c>
      <c r="O520" s="2">
        <v>0</v>
      </c>
      <c r="P520" s="2">
        <v>1</v>
      </c>
      <c r="Q520" s="6">
        <v>16.4</v>
      </c>
      <c r="R520" s="2">
        <v>0</v>
      </c>
      <c r="S520" s="8" t="e">
        <v>#DIV/0!</v>
      </c>
      <c r="T520" s="2">
        <v>0</v>
      </c>
      <c r="U520" s="8" t="e">
        <v>#DIV/0!</v>
      </c>
      <c r="V520" s="10">
        <v>0</v>
      </c>
    </row>
    <row r="521" customHeight="1" spans="1:22">
      <c r="A521" s="2"/>
      <c r="B521" s="2"/>
      <c r="C521" s="4" t="s">
        <v>168</v>
      </c>
      <c r="D521" s="4" t="s">
        <v>169</v>
      </c>
      <c r="E521" s="2">
        <v>24.34</v>
      </c>
      <c r="F521" s="2">
        <v>745</v>
      </c>
      <c r="G521" s="2">
        <v>47</v>
      </c>
      <c r="H521" s="5">
        <v>0.0630872483221477</v>
      </c>
      <c r="I521" s="6">
        <v>0.517872340425532</v>
      </c>
      <c r="J521" s="6">
        <v>32.6711409395973</v>
      </c>
      <c r="K521" s="2">
        <v>0</v>
      </c>
      <c r="L521" s="7">
        <v>0</v>
      </c>
      <c r="M521" s="2">
        <v>0</v>
      </c>
      <c r="N521" s="2">
        <v>0</v>
      </c>
      <c r="O521" s="2">
        <v>0</v>
      </c>
      <c r="P521" s="2">
        <v>0</v>
      </c>
      <c r="Q521" s="6" t="e">
        <v>#DIV/0!</v>
      </c>
      <c r="R521" s="2">
        <v>0</v>
      </c>
      <c r="S521" s="8" t="e">
        <v>#DIV/0!</v>
      </c>
      <c r="T521" s="2">
        <v>0</v>
      </c>
      <c r="U521" s="8" t="e">
        <v>#DIV/0!</v>
      </c>
      <c r="V521" s="10">
        <v>0</v>
      </c>
    </row>
    <row r="522" customHeight="1" spans="1:22">
      <c r="A522" s="2"/>
      <c r="B522" s="2"/>
      <c r="C522" s="4" t="s">
        <v>170</v>
      </c>
      <c r="D522" s="4" t="s">
        <v>171</v>
      </c>
      <c r="E522" s="2">
        <v>141.58</v>
      </c>
      <c r="F522" s="2">
        <v>4945</v>
      </c>
      <c r="G522" s="2">
        <v>306</v>
      </c>
      <c r="H522" s="5">
        <v>0.0618806875631952</v>
      </c>
      <c r="I522" s="6">
        <v>0.462679738562092</v>
      </c>
      <c r="J522" s="6">
        <v>28.6309403437816</v>
      </c>
      <c r="K522" s="2">
        <v>1</v>
      </c>
      <c r="L522" s="7">
        <v>1</v>
      </c>
      <c r="M522" s="2">
        <v>1</v>
      </c>
      <c r="N522" s="2">
        <v>2</v>
      </c>
      <c r="O522" s="2">
        <v>0</v>
      </c>
      <c r="P522" s="2">
        <v>5</v>
      </c>
      <c r="Q522" s="6">
        <v>28.316</v>
      </c>
      <c r="R522" s="2">
        <v>2</v>
      </c>
      <c r="S522" s="8">
        <v>70.79</v>
      </c>
      <c r="T522" s="2">
        <v>1</v>
      </c>
      <c r="U522" s="8">
        <v>141.58</v>
      </c>
      <c r="V522" s="10">
        <v>0.0065359477124183</v>
      </c>
    </row>
    <row r="523" customHeight="1" spans="1:22">
      <c r="A523" s="2"/>
      <c r="B523" s="2"/>
      <c r="C523" s="4" t="s">
        <v>172</v>
      </c>
      <c r="D523" s="4" t="s">
        <v>173</v>
      </c>
      <c r="E523" s="2">
        <v>53.34</v>
      </c>
      <c r="F523" s="2">
        <v>1681</v>
      </c>
      <c r="G523" s="2">
        <v>79</v>
      </c>
      <c r="H523" s="5">
        <v>0.0469958358120167</v>
      </c>
      <c r="I523" s="6">
        <v>0.675189873417722</v>
      </c>
      <c r="J523" s="6">
        <v>31.7311124330756</v>
      </c>
      <c r="K523" s="2">
        <v>0</v>
      </c>
      <c r="L523" s="7">
        <v>0</v>
      </c>
      <c r="M523" s="2">
        <v>0</v>
      </c>
      <c r="N523" s="2">
        <v>2</v>
      </c>
      <c r="O523" s="2">
        <v>0</v>
      </c>
      <c r="P523" s="2">
        <v>2</v>
      </c>
      <c r="Q523" s="6">
        <v>26.67</v>
      </c>
      <c r="R523" s="2">
        <v>0</v>
      </c>
      <c r="S523" s="8" t="e">
        <v>#DIV/0!</v>
      </c>
      <c r="T523" s="2">
        <v>0</v>
      </c>
      <c r="U523" s="8" t="e">
        <v>#DIV/0!</v>
      </c>
      <c r="V523" s="10">
        <v>0</v>
      </c>
    </row>
    <row r="524" customHeight="1" spans="1:22">
      <c r="A524" s="2"/>
      <c r="B524" s="2"/>
      <c r="C524" s="4" t="s">
        <v>204</v>
      </c>
      <c r="D524" s="4" t="e">
        <v>#N/A</v>
      </c>
      <c r="E524" s="2">
        <v>37.48</v>
      </c>
      <c r="F524" s="2">
        <v>1210</v>
      </c>
      <c r="G524" s="2">
        <v>52</v>
      </c>
      <c r="H524" s="5">
        <v>0.0429752066115703</v>
      </c>
      <c r="I524" s="6">
        <v>0.720769230769231</v>
      </c>
      <c r="J524" s="6">
        <v>30.9752066115702</v>
      </c>
      <c r="K524" s="2">
        <v>2</v>
      </c>
      <c r="L524" s="7">
        <v>0</v>
      </c>
      <c r="M524" s="2">
        <v>1</v>
      </c>
      <c r="N524" s="2">
        <v>0</v>
      </c>
      <c r="O524" s="2">
        <v>0</v>
      </c>
      <c r="P524" s="2">
        <v>3</v>
      </c>
      <c r="Q524" s="6">
        <v>12.4933333333333</v>
      </c>
      <c r="R524" s="2">
        <v>0</v>
      </c>
      <c r="S524" s="8" t="e">
        <v>#DIV/0!</v>
      </c>
      <c r="T524" s="2">
        <v>0</v>
      </c>
      <c r="U524" s="8" t="e">
        <v>#DIV/0!</v>
      </c>
      <c r="V524" s="10">
        <v>0</v>
      </c>
    </row>
    <row r="525" customHeight="1" spans="1:22">
      <c r="A525" s="2"/>
      <c r="B525" s="2"/>
      <c r="C525" s="4" t="s">
        <v>194</v>
      </c>
      <c r="D525" s="4" t="s">
        <v>195</v>
      </c>
      <c r="E525" s="2">
        <v>0</v>
      </c>
      <c r="F525" s="2">
        <v>29</v>
      </c>
      <c r="G525" s="2">
        <v>0</v>
      </c>
      <c r="H525" s="5">
        <v>0</v>
      </c>
      <c r="I525" s="6" t="e">
        <v>#DIV/0!</v>
      </c>
      <c r="J525" s="6">
        <v>0</v>
      </c>
      <c r="K525" s="2">
        <v>0</v>
      </c>
      <c r="L525" s="7">
        <v>0</v>
      </c>
      <c r="M525" s="2">
        <v>0</v>
      </c>
      <c r="N525" s="2">
        <v>0</v>
      </c>
      <c r="O525" s="2">
        <v>0</v>
      </c>
      <c r="P525" s="2">
        <v>0</v>
      </c>
      <c r="Q525" s="6" t="e">
        <v>#DIV/0!</v>
      </c>
      <c r="R525" s="2">
        <v>0</v>
      </c>
      <c r="S525" s="8" t="e">
        <v>#DIV/0!</v>
      </c>
      <c r="T525" s="2">
        <v>0</v>
      </c>
      <c r="U525" s="8" t="e">
        <v>#DIV/0!</v>
      </c>
      <c r="V525" s="10" t="e">
        <v>#DIV/0!</v>
      </c>
    </row>
    <row r="526" customHeight="1" spans="1:22">
      <c r="A526" s="2"/>
      <c r="B526" s="2"/>
      <c r="C526" s="4" t="s">
        <v>174</v>
      </c>
      <c r="D526" s="4" t="s">
        <v>175</v>
      </c>
      <c r="E526" s="2">
        <v>138.3</v>
      </c>
      <c r="F526" s="2">
        <v>4050</v>
      </c>
      <c r="G526" s="2">
        <v>286</v>
      </c>
      <c r="H526" s="5">
        <v>0.0706172839506173</v>
      </c>
      <c r="I526" s="6">
        <v>0.483566433566434</v>
      </c>
      <c r="J526" s="6">
        <v>34.1481481481482</v>
      </c>
      <c r="K526" s="2">
        <v>1</v>
      </c>
      <c r="L526" s="7">
        <v>1</v>
      </c>
      <c r="M526" s="2">
        <v>0</v>
      </c>
      <c r="N526" s="2">
        <v>1</v>
      </c>
      <c r="O526" s="2">
        <v>0</v>
      </c>
      <c r="P526" s="2">
        <v>3</v>
      </c>
      <c r="Q526" s="6">
        <v>46.1</v>
      </c>
      <c r="R526" s="2">
        <v>5</v>
      </c>
      <c r="S526" s="8">
        <v>27.66</v>
      </c>
      <c r="T526" s="2">
        <v>3</v>
      </c>
      <c r="U526" s="8">
        <v>46.1</v>
      </c>
      <c r="V526" s="10">
        <v>0.0174825174825175</v>
      </c>
    </row>
    <row r="527" customHeight="1" spans="1:22">
      <c r="A527" s="2"/>
      <c r="B527" s="4" t="s">
        <v>80</v>
      </c>
      <c r="C527" s="2"/>
      <c r="D527" s="2"/>
      <c r="E527" s="2">
        <v>1006.68</v>
      </c>
      <c r="F527" s="2">
        <v>34217</v>
      </c>
      <c r="G527" s="2">
        <v>2151</v>
      </c>
      <c r="H527" s="5">
        <v>0.0628634889090218</v>
      </c>
      <c r="I527" s="6">
        <v>0.468005578800558</v>
      </c>
      <c r="J527" s="6">
        <v>29.4204635122892</v>
      </c>
      <c r="K527" s="2">
        <v>12</v>
      </c>
      <c r="L527" s="7">
        <v>11</v>
      </c>
      <c r="M527" s="2">
        <v>5</v>
      </c>
      <c r="N527" s="2">
        <v>13</v>
      </c>
      <c r="O527" s="2">
        <v>4</v>
      </c>
      <c r="P527" s="2">
        <v>45</v>
      </c>
      <c r="Q527" s="6">
        <v>22.3706666666667</v>
      </c>
      <c r="R527" s="2">
        <v>29</v>
      </c>
      <c r="S527" s="8">
        <v>34.7131034482759</v>
      </c>
      <c r="T527" s="2">
        <v>15</v>
      </c>
      <c r="U527" s="8">
        <v>67.112</v>
      </c>
      <c r="V527" s="10">
        <v>0.0134821013482101</v>
      </c>
    </row>
    <row r="528" customHeight="1" spans="1:22">
      <c r="A528" s="4" t="s">
        <v>134</v>
      </c>
      <c r="B528" s="2"/>
      <c r="C528" s="2"/>
      <c r="D528" s="2"/>
      <c r="E528" s="2">
        <v>1006.68</v>
      </c>
      <c r="F528" s="2">
        <v>34217</v>
      </c>
      <c r="G528" s="2">
        <v>2151</v>
      </c>
      <c r="H528" s="5">
        <v>0.0628634889090218</v>
      </c>
      <c r="I528" s="6">
        <v>0.468005578800558</v>
      </c>
      <c r="J528" s="6">
        <v>29.4204635122892</v>
      </c>
      <c r="K528" s="2">
        <v>12</v>
      </c>
      <c r="L528" s="7">
        <v>11</v>
      </c>
      <c r="M528" s="2">
        <v>5</v>
      </c>
      <c r="N528" s="2">
        <v>13</v>
      </c>
      <c r="O528" s="2">
        <v>4</v>
      </c>
      <c r="P528" s="2">
        <v>45</v>
      </c>
      <c r="Q528" s="6">
        <v>22.3706666666667</v>
      </c>
      <c r="R528" s="2">
        <v>29</v>
      </c>
      <c r="S528" s="8">
        <v>34.7131034482759</v>
      </c>
      <c r="T528" s="2">
        <v>15</v>
      </c>
      <c r="U528" s="8">
        <v>67.112</v>
      </c>
      <c r="V528" s="10">
        <v>0.0134821013482101</v>
      </c>
    </row>
    <row r="529" customHeight="1" spans="1:22">
      <c r="A529" s="4" t="s">
        <v>33</v>
      </c>
      <c r="B529" s="4" t="s">
        <v>74</v>
      </c>
      <c r="C529" s="4" t="s">
        <v>154</v>
      </c>
      <c r="D529" s="4" t="s">
        <v>155</v>
      </c>
      <c r="E529" s="2">
        <v>171.78</v>
      </c>
      <c r="F529" s="2">
        <v>2971</v>
      </c>
      <c r="G529" s="2">
        <v>154</v>
      </c>
      <c r="H529" s="5">
        <v>0.0518343991921912</v>
      </c>
      <c r="I529" s="6">
        <v>1.11545454545455</v>
      </c>
      <c r="J529" s="6">
        <v>57.8189161898351</v>
      </c>
      <c r="K529" s="2">
        <v>0</v>
      </c>
      <c r="L529" s="7">
        <v>2</v>
      </c>
      <c r="M529" s="2">
        <v>1</v>
      </c>
      <c r="N529" s="2">
        <v>1</v>
      </c>
      <c r="O529" s="2">
        <v>0</v>
      </c>
      <c r="P529" s="2">
        <v>4</v>
      </c>
      <c r="Q529" s="6">
        <v>42.945</v>
      </c>
      <c r="R529" s="2">
        <v>6</v>
      </c>
      <c r="S529" s="8">
        <v>28.63</v>
      </c>
      <c r="T529" s="2">
        <v>2</v>
      </c>
      <c r="U529" s="8">
        <v>85.89</v>
      </c>
      <c r="V529" s="10">
        <v>0.038961038961039</v>
      </c>
    </row>
    <row r="530" customHeight="1" spans="1:22">
      <c r="A530" s="2"/>
      <c r="B530" s="2"/>
      <c r="C530" s="4" t="s">
        <v>156</v>
      </c>
      <c r="D530" s="4" t="s">
        <v>157</v>
      </c>
      <c r="E530" s="2">
        <v>55.21</v>
      </c>
      <c r="F530" s="2">
        <v>2915</v>
      </c>
      <c r="G530" s="2">
        <v>180</v>
      </c>
      <c r="H530" s="5">
        <v>0.0617495711835335</v>
      </c>
      <c r="I530" s="6">
        <v>0.306722222222222</v>
      </c>
      <c r="J530" s="6">
        <v>18.9399656946827</v>
      </c>
      <c r="K530" s="2">
        <v>4</v>
      </c>
      <c r="L530" s="7">
        <v>1</v>
      </c>
      <c r="M530" s="2">
        <v>0</v>
      </c>
      <c r="N530" s="2">
        <v>1</v>
      </c>
      <c r="O530" s="2">
        <v>1</v>
      </c>
      <c r="P530" s="2">
        <v>7</v>
      </c>
      <c r="Q530" s="6">
        <v>7.88714285714286</v>
      </c>
      <c r="R530" s="2">
        <v>2</v>
      </c>
      <c r="S530" s="8">
        <v>27.605</v>
      </c>
      <c r="T530" s="2">
        <v>2</v>
      </c>
      <c r="U530" s="8">
        <v>27.605</v>
      </c>
      <c r="V530" s="10">
        <v>0.0111111111111111</v>
      </c>
    </row>
    <row r="531" customHeight="1" spans="1:22">
      <c r="A531" s="2"/>
      <c r="B531" s="2"/>
      <c r="C531" s="4" t="s">
        <v>158</v>
      </c>
      <c r="D531" s="4" t="s">
        <v>159</v>
      </c>
      <c r="E531" s="2">
        <v>147.71</v>
      </c>
      <c r="F531" s="2">
        <v>6699</v>
      </c>
      <c r="G531" s="2">
        <v>465</v>
      </c>
      <c r="H531" s="5">
        <v>0.0694133452754142</v>
      </c>
      <c r="I531" s="6">
        <v>0.317655913978495</v>
      </c>
      <c r="J531" s="6">
        <v>22.0495596357665</v>
      </c>
      <c r="K531" s="2">
        <v>3</v>
      </c>
      <c r="L531" s="7">
        <v>6</v>
      </c>
      <c r="M531" s="2">
        <v>1</v>
      </c>
      <c r="N531" s="2">
        <v>2</v>
      </c>
      <c r="O531" s="2">
        <v>2</v>
      </c>
      <c r="P531" s="2">
        <v>14</v>
      </c>
      <c r="Q531" s="6">
        <v>10.5507142857143</v>
      </c>
      <c r="R531" s="2">
        <v>8</v>
      </c>
      <c r="S531" s="8">
        <v>18.46375</v>
      </c>
      <c r="T531" s="2">
        <v>4</v>
      </c>
      <c r="U531" s="8">
        <v>36.9275</v>
      </c>
      <c r="V531" s="10">
        <v>0.0172043010752688</v>
      </c>
    </row>
    <row r="532" customHeight="1" spans="1:22">
      <c r="A532" s="2"/>
      <c r="B532" s="2"/>
      <c r="C532" s="4" t="s">
        <v>190</v>
      </c>
      <c r="D532" s="4" t="s">
        <v>191</v>
      </c>
      <c r="E532" s="2">
        <v>13.38</v>
      </c>
      <c r="F532" s="2">
        <v>696</v>
      </c>
      <c r="G532" s="2">
        <v>43</v>
      </c>
      <c r="H532" s="5">
        <v>0.0617816091954023</v>
      </c>
      <c r="I532" s="6">
        <v>0.311162790697674</v>
      </c>
      <c r="J532" s="6">
        <v>19.2241379310345</v>
      </c>
      <c r="K532" s="2">
        <v>0</v>
      </c>
      <c r="L532" s="7">
        <v>0</v>
      </c>
      <c r="M532" s="2">
        <v>0</v>
      </c>
      <c r="N532" s="2">
        <v>0</v>
      </c>
      <c r="O532" s="2">
        <v>0</v>
      </c>
      <c r="P532" s="2">
        <v>0</v>
      </c>
      <c r="Q532" s="6" t="e">
        <v>#DIV/0!</v>
      </c>
      <c r="R532" s="2">
        <v>1</v>
      </c>
      <c r="S532" s="8">
        <v>13.38</v>
      </c>
      <c r="T532" s="2">
        <v>0</v>
      </c>
      <c r="U532" s="8" t="e">
        <v>#DIV/0!</v>
      </c>
      <c r="V532" s="10">
        <v>0.0232558139534884</v>
      </c>
    </row>
    <row r="533" customHeight="1" spans="1:22">
      <c r="A533" s="2"/>
      <c r="B533" s="2"/>
      <c r="C533" s="4" t="s">
        <v>196</v>
      </c>
      <c r="D533" s="4" t="s">
        <v>197</v>
      </c>
      <c r="E533" s="2">
        <v>5.11</v>
      </c>
      <c r="F533" s="2">
        <v>439</v>
      </c>
      <c r="G533" s="2">
        <v>21</v>
      </c>
      <c r="H533" s="5">
        <v>0.0478359908883827</v>
      </c>
      <c r="I533" s="6">
        <v>0.243333333333333</v>
      </c>
      <c r="J533" s="6">
        <v>11.6400911161731</v>
      </c>
      <c r="K533" s="2">
        <v>0</v>
      </c>
      <c r="L533" s="7">
        <v>0</v>
      </c>
      <c r="M533" s="2">
        <v>0</v>
      </c>
      <c r="N533" s="2">
        <v>0</v>
      </c>
      <c r="O533" s="2">
        <v>0</v>
      </c>
      <c r="P533" s="2">
        <v>0</v>
      </c>
      <c r="Q533" s="6" t="e">
        <v>#DIV/0!</v>
      </c>
      <c r="R533" s="2">
        <v>0</v>
      </c>
      <c r="S533" s="8" t="e">
        <v>#DIV/0!</v>
      </c>
      <c r="T533" s="2">
        <v>0</v>
      </c>
      <c r="U533" s="8" t="e">
        <v>#DIV/0!</v>
      </c>
      <c r="V533" s="10">
        <v>0</v>
      </c>
    </row>
    <row r="534" customHeight="1" spans="1:22">
      <c r="A534" s="2"/>
      <c r="B534" s="2"/>
      <c r="C534" s="4" t="s">
        <v>160</v>
      </c>
      <c r="D534" s="4" t="s">
        <v>161</v>
      </c>
      <c r="E534" s="2">
        <v>55.21</v>
      </c>
      <c r="F534" s="2">
        <v>1539</v>
      </c>
      <c r="G534" s="2">
        <v>101</v>
      </c>
      <c r="H534" s="5">
        <v>0.0656270305393112</v>
      </c>
      <c r="I534" s="6">
        <v>0.546633663366337</v>
      </c>
      <c r="J534" s="6">
        <v>35.8739441195582</v>
      </c>
      <c r="K534" s="2">
        <v>1</v>
      </c>
      <c r="L534" s="7">
        <v>0</v>
      </c>
      <c r="M534" s="2">
        <v>0</v>
      </c>
      <c r="N534" s="2">
        <v>1</v>
      </c>
      <c r="O534" s="2">
        <v>0</v>
      </c>
      <c r="P534" s="2">
        <v>2</v>
      </c>
      <c r="Q534" s="6">
        <v>27.605</v>
      </c>
      <c r="R534" s="2">
        <v>1</v>
      </c>
      <c r="S534" s="8">
        <v>55.21</v>
      </c>
      <c r="T534" s="2">
        <v>0</v>
      </c>
      <c r="U534" s="8" t="e">
        <v>#DIV/0!</v>
      </c>
      <c r="V534" s="10">
        <v>0.0099009900990099</v>
      </c>
    </row>
    <row r="535" customHeight="1" spans="1:22">
      <c r="A535" s="2"/>
      <c r="B535" s="2"/>
      <c r="C535" s="4" t="s">
        <v>162</v>
      </c>
      <c r="D535" s="4" t="s">
        <v>163</v>
      </c>
      <c r="E535" s="2">
        <v>22.44</v>
      </c>
      <c r="F535" s="2">
        <v>792</v>
      </c>
      <c r="G535" s="2">
        <v>50</v>
      </c>
      <c r="H535" s="5">
        <v>0.0631313131313131</v>
      </c>
      <c r="I535" s="6">
        <v>0.4488</v>
      </c>
      <c r="J535" s="6">
        <v>28.3333333333333</v>
      </c>
      <c r="K535" s="2">
        <v>0</v>
      </c>
      <c r="L535" s="7">
        <v>0</v>
      </c>
      <c r="M535" s="2">
        <v>0</v>
      </c>
      <c r="N535" s="2">
        <v>0</v>
      </c>
      <c r="O535" s="2">
        <v>0</v>
      </c>
      <c r="P535" s="2">
        <v>0</v>
      </c>
      <c r="Q535" s="6" t="e">
        <v>#DIV/0!</v>
      </c>
      <c r="R535" s="2">
        <v>2</v>
      </c>
      <c r="S535" s="8">
        <v>11.22</v>
      </c>
      <c r="T535" s="2">
        <v>1</v>
      </c>
      <c r="U535" s="8">
        <v>22.44</v>
      </c>
      <c r="V535" s="10">
        <v>0.04</v>
      </c>
    </row>
    <row r="536" customHeight="1" spans="1:22">
      <c r="A536" s="2"/>
      <c r="B536" s="2"/>
      <c r="C536" s="4" t="s">
        <v>200</v>
      </c>
      <c r="D536" s="4" t="s">
        <v>201</v>
      </c>
      <c r="E536" s="2">
        <v>31.65</v>
      </c>
      <c r="F536" s="2">
        <v>1540</v>
      </c>
      <c r="G536" s="2">
        <v>60</v>
      </c>
      <c r="H536" s="5">
        <v>0.038961038961039</v>
      </c>
      <c r="I536" s="6">
        <v>0.5275</v>
      </c>
      <c r="J536" s="6">
        <v>20.5519480519481</v>
      </c>
      <c r="K536" s="2">
        <v>0</v>
      </c>
      <c r="L536" s="7">
        <v>0</v>
      </c>
      <c r="M536" s="2">
        <v>0</v>
      </c>
      <c r="N536" s="2">
        <v>0</v>
      </c>
      <c r="O536" s="2">
        <v>0</v>
      </c>
      <c r="P536" s="2">
        <v>0</v>
      </c>
      <c r="Q536" s="6" t="e">
        <v>#DIV/0!</v>
      </c>
      <c r="R536" s="2">
        <v>0</v>
      </c>
      <c r="S536" s="8" t="e">
        <v>#DIV/0!</v>
      </c>
      <c r="T536" s="2">
        <v>0</v>
      </c>
      <c r="U536" s="8" t="e">
        <v>#DIV/0!</v>
      </c>
      <c r="V536" s="10">
        <v>0</v>
      </c>
    </row>
    <row r="537" customHeight="1" spans="1:22">
      <c r="A537" s="2"/>
      <c r="B537" s="2"/>
      <c r="C537" s="4" t="s">
        <v>202</v>
      </c>
      <c r="D537" s="4" t="s">
        <v>203</v>
      </c>
      <c r="E537" s="2">
        <v>41.04</v>
      </c>
      <c r="F537" s="2">
        <v>1427</v>
      </c>
      <c r="G537" s="2">
        <v>88</v>
      </c>
      <c r="H537" s="5">
        <v>0.0616678346180799</v>
      </c>
      <c r="I537" s="6">
        <v>0.466363636363636</v>
      </c>
      <c r="J537" s="6">
        <v>28.7596355991591</v>
      </c>
      <c r="K537" s="2">
        <v>0</v>
      </c>
      <c r="L537" s="7">
        <v>0</v>
      </c>
      <c r="M537" s="2">
        <v>0</v>
      </c>
      <c r="N537" s="2">
        <v>0</v>
      </c>
      <c r="O537" s="2">
        <v>0</v>
      </c>
      <c r="P537" s="2">
        <v>0</v>
      </c>
      <c r="Q537" s="6" t="e">
        <v>#DIV/0!</v>
      </c>
      <c r="R537" s="2">
        <v>0</v>
      </c>
      <c r="S537" s="8" t="e">
        <v>#DIV/0!</v>
      </c>
      <c r="T537" s="2">
        <v>0</v>
      </c>
      <c r="U537" s="8" t="e">
        <v>#DIV/0!</v>
      </c>
      <c r="V537" s="10">
        <v>0</v>
      </c>
    </row>
    <row r="538" customHeight="1" spans="1:22">
      <c r="A538" s="2"/>
      <c r="B538" s="2"/>
      <c r="C538" s="4" t="s">
        <v>164</v>
      </c>
      <c r="D538" s="4" t="s">
        <v>165</v>
      </c>
      <c r="E538" s="2">
        <v>33.73</v>
      </c>
      <c r="F538" s="2">
        <v>2224</v>
      </c>
      <c r="G538" s="2">
        <v>99</v>
      </c>
      <c r="H538" s="5">
        <v>0.0445143884892086</v>
      </c>
      <c r="I538" s="6">
        <v>0.340707070707071</v>
      </c>
      <c r="J538" s="6">
        <v>15.1663669064748</v>
      </c>
      <c r="K538" s="2">
        <v>0</v>
      </c>
      <c r="L538" s="7">
        <v>0</v>
      </c>
      <c r="M538" s="2">
        <v>0</v>
      </c>
      <c r="N538" s="2">
        <v>1</v>
      </c>
      <c r="O538" s="2">
        <v>0</v>
      </c>
      <c r="P538" s="2">
        <v>1</v>
      </c>
      <c r="Q538" s="6">
        <v>33.73</v>
      </c>
      <c r="R538" s="2">
        <v>1</v>
      </c>
      <c r="S538" s="8">
        <v>33.73</v>
      </c>
      <c r="T538" s="2">
        <v>0</v>
      </c>
      <c r="U538" s="8" t="e">
        <v>#DIV/0!</v>
      </c>
      <c r="V538" s="10">
        <v>0.0101010101010101</v>
      </c>
    </row>
    <row r="539" customHeight="1" spans="1:22">
      <c r="A539" s="2"/>
      <c r="B539" s="2"/>
      <c r="C539" s="4" t="s">
        <v>166</v>
      </c>
      <c r="D539" s="4" t="s">
        <v>167</v>
      </c>
      <c r="E539" s="2">
        <v>17.38</v>
      </c>
      <c r="F539" s="2">
        <v>952</v>
      </c>
      <c r="G539" s="2">
        <v>54</v>
      </c>
      <c r="H539" s="5">
        <v>0.0567226890756303</v>
      </c>
      <c r="I539" s="6">
        <v>0.321851851851852</v>
      </c>
      <c r="J539" s="6">
        <v>18.2563025210084</v>
      </c>
      <c r="K539" s="2">
        <v>0</v>
      </c>
      <c r="L539" s="7">
        <v>0</v>
      </c>
      <c r="M539" s="2">
        <v>0</v>
      </c>
      <c r="N539" s="2">
        <v>2</v>
      </c>
      <c r="O539" s="2">
        <v>0</v>
      </c>
      <c r="P539" s="2">
        <v>2</v>
      </c>
      <c r="Q539" s="6">
        <v>8.69</v>
      </c>
      <c r="R539" s="2">
        <v>1</v>
      </c>
      <c r="S539" s="8">
        <v>17.38</v>
      </c>
      <c r="T539" s="2">
        <v>1</v>
      </c>
      <c r="U539" s="8">
        <v>17.38</v>
      </c>
      <c r="V539" s="10">
        <v>0.0185185185185185</v>
      </c>
    </row>
    <row r="540" customHeight="1" spans="1:22">
      <c r="A540" s="2"/>
      <c r="B540" s="2"/>
      <c r="C540" s="4" t="s">
        <v>168</v>
      </c>
      <c r="D540" s="4" t="s">
        <v>169</v>
      </c>
      <c r="E540" s="2">
        <v>25.6</v>
      </c>
      <c r="F540" s="2">
        <v>619</v>
      </c>
      <c r="G540" s="2">
        <v>50</v>
      </c>
      <c r="H540" s="5">
        <v>0.0807754442649435</v>
      </c>
      <c r="I540" s="6">
        <v>0.512</v>
      </c>
      <c r="J540" s="6">
        <v>41.3570274636511</v>
      </c>
      <c r="K540" s="2">
        <v>0</v>
      </c>
      <c r="L540" s="7">
        <v>0</v>
      </c>
      <c r="M540" s="2">
        <v>0</v>
      </c>
      <c r="N540" s="2">
        <v>1</v>
      </c>
      <c r="O540" s="2">
        <v>0</v>
      </c>
      <c r="P540" s="2">
        <v>1</v>
      </c>
      <c r="Q540" s="6">
        <v>25.6</v>
      </c>
      <c r="R540" s="2">
        <v>1</v>
      </c>
      <c r="S540" s="8">
        <v>25.6</v>
      </c>
      <c r="T540" s="2">
        <v>0</v>
      </c>
      <c r="U540" s="8" t="e">
        <v>#DIV/0!</v>
      </c>
      <c r="V540" s="10">
        <v>0.02</v>
      </c>
    </row>
    <row r="541" customHeight="1" spans="1:22">
      <c r="A541" s="2"/>
      <c r="B541" s="2"/>
      <c r="C541" s="4" t="s">
        <v>170</v>
      </c>
      <c r="D541" s="4" t="s">
        <v>171</v>
      </c>
      <c r="E541" s="2">
        <v>153.41</v>
      </c>
      <c r="F541" s="2">
        <v>5011</v>
      </c>
      <c r="G541" s="2">
        <v>318</v>
      </c>
      <c r="H541" s="5">
        <v>0.0634603871482738</v>
      </c>
      <c r="I541" s="6">
        <v>0.482421383647799</v>
      </c>
      <c r="J541" s="6">
        <v>30.6146477748952</v>
      </c>
      <c r="K541" s="2">
        <v>10</v>
      </c>
      <c r="L541" s="7">
        <v>1</v>
      </c>
      <c r="M541" s="2">
        <v>2</v>
      </c>
      <c r="N541" s="2">
        <v>3</v>
      </c>
      <c r="O541" s="2">
        <v>0</v>
      </c>
      <c r="P541" s="2">
        <v>16</v>
      </c>
      <c r="Q541" s="6">
        <v>9.588125</v>
      </c>
      <c r="R541" s="2">
        <v>5</v>
      </c>
      <c r="S541" s="8">
        <v>30.682</v>
      </c>
      <c r="T541" s="2">
        <v>2</v>
      </c>
      <c r="U541" s="8">
        <v>76.705</v>
      </c>
      <c r="V541" s="10">
        <v>0.0157232704402516</v>
      </c>
    </row>
    <row r="542" customHeight="1" spans="1:22">
      <c r="A542" s="2"/>
      <c r="B542" s="2"/>
      <c r="C542" s="4" t="s">
        <v>172</v>
      </c>
      <c r="D542" s="4" t="s">
        <v>173</v>
      </c>
      <c r="E542" s="2">
        <v>47.13</v>
      </c>
      <c r="F542" s="2">
        <v>1445</v>
      </c>
      <c r="G542" s="2">
        <v>71</v>
      </c>
      <c r="H542" s="5">
        <v>0.0491349480968858</v>
      </c>
      <c r="I542" s="6">
        <v>0.663802816901409</v>
      </c>
      <c r="J542" s="6">
        <v>32.6159169550173</v>
      </c>
      <c r="K542" s="2">
        <v>0</v>
      </c>
      <c r="L542" s="7">
        <v>0</v>
      </c>
      <c r="M542" s="2">
        <v>0</v>
      </c>
      <c r="N542" s="2">
        <v>1</v>
      </c>
      <c r="O542" s="2">
        <v>1</v>
      </c>
      <c r="P542" s="2">
        <v>2</v>
      </c>
      <c r="Q542" s="6">
        <v>23.565</v>
      </c>
      <c r="R542" s="2">
        <v>1</v>
      </c>
      <c r="S542" s="8">
        <v>47.13</v>
      </c>
      <c r="T542" s="2">
        <v>0</v>
      </c>
      <c r="U542" s="8" t="e">
        <v>#DIV/0!</v>
      </c>
      <c r="V542" s="10">
        <v>0.0140845070422535</v>
      </c>
    </row>
    <row r="543" customHeight="1" spans="1:22">
      <c r="A543" s="2"/>
      <c r="B543" s="2"/>
      <c r="C543" s="4" t="s">
        <v>204</v>
      </c>
      <c r="D543" s="4" t="e">
        <v>#N/A</v>
      </c>
      <c r="E543" s="2">
        <v>43.88</v>
      </c>
      <c r="F543" s="2">
        <v>1438</v>
      </c>
      <c r="G543" s="2">
        <v>66</v>
      </c>
      <c r="H543" s="5">
        <v>0.0458970792767733</v>
      </c>
      <c r="I543" s="6">
        <v>0.664848484848485</v>
      </c>
      <c r="J543" s="6">
        <v>30.5146036161335</v>
      </c>
      <c r="K543" s="2">
        <v>2</v>
      </c>
      <c r="L543" s="7">
        <v>0</v>
      </c>
      <c r="M543" s="2">
        <v>0</v>
      </c>
      <c r="N543" s="2">
        <v>0</v>
      </c>
      <c r="O543" s="2">
        <v>0</v>
      </c>
      <c r="P543" s="2">
        <v>2</v>
      </c>
      <c r="Q543" s="6">
        <v>21.94</v>
      </c>
      <c r="R543" s="2">
        <v>0</v>
      </c>
      <c r="S543" s="8" t="e">
        <v>#DIV/0!</v>
      </c>
      <c r="T543" s="2">
        <v>0</v>
      </c>
      <c r="U543" s="8" t="e">
        <v>#DIV/0!</v>
      </c>
      <c r="V543" s="10">
        <v>0</v>
      </c>
    </row>
    <row r="544" customHeight="1" spans="1:22">
      <c r="A544" s="2"/>
      <c r="B544" s="2"/>
      <c r="C544" s="4" t="s">
        <v>194</v>
      </c>
      <c r="D544" s="4" t="s">
        <v>195</v>
      </c>
      <c r="E544" s="2">
        <v>0</v>
      </c>
      <c r="F544" s="2">
        <v>20</v>
      </c>
      <c r="G544" s="2">
        <v>0</v>
      </c>
      <c r="H544" s="5">
        <v>0</v>
      </c>
      <c r="I544" s="6" t="e">
        <v>#DIV/0!</v>
      </c>
      <c r="J544" s="6">
        <v>0</v>
      </c>
      <c r="K544" s="2">
        <v>0</v>
      </c>
      <c r="L544" s="7">
        <v>0</v>
      </c>
      <c r="M544" s="2">
        <v>0</v>
      </c>
      <c r="N544" s="2">
        <v>0</v>
      </c>
      <c r="O544" s="2">
        <v>0</v>
      </c>
      <c r="P544" s="2">
        <v>0</v>
      </c>
      <c r="Q544" s="6" t="e">
        <v>#DIV/0!</v>
      </c>
      <c r="R544" s="2">
        <v>0</v>
      </c>
      <c r="S544" s="8" t="e">
        <v>#DIV/0!</v>
      </c>
      <c r="T544" s="2">
        <v>0</v>
      </c>
      <c r="U544" s="8" t="e">
        <v>#DIV/0!</v>
      </c>
      <c r="V544" s="10" t="e">
        <v>#DIV/0!</v>
      </c>
    </row>
    <row r="545" customHeight="1" spans="1:22">
      <c r="A545" s="2"/>
      <c r="B545" s="2"/>
      <c r="C545" s="4" t="s">
        <v>174</v>
      </c>
      <c r="D545" s="4" t="s">
        <v>175</v>
      </c>
      <c r="E545" s="2">
        <v>146.8</v>
      </c>
      <c r="F545" s="2">
        <v>4801</v>
      </c>
      <c r="G545" s="2">
        <v>325</v>
      </c>
      <c r="H545" s="5">
        <v>0.0676942303686732</v>
      </c>
      <c r="I545" s="6">
        <v>0.451692307692308</v>
      </c>
      <c r="J545" s="6">
        <v>30.5769631326807</v>
      </c>
      <c r="K545" s="2">
        <v>3</v>
      </c>
      <c r="L545" s="7">
        <v>3</v>
      </c>
      <c r="M545" s="2">
        <v>0</v>
      </c>
      <c r="N545" s="2">
        <v>2</v>
      </c>
      <c r="O545" s="2">
        <v>0</v>
      </c>
      <c r="P545" s="2">
        <v>8</v>
      </c>
      <c r="Q545" s="6">
        <v>18.35</v>
      </c>
      <c r="R545" s="2">
        <v>5</v>
      </c>
      <c r="S545" s="8">
        <v>29.36</v>
      </c>
      <c r="T545" s="2">
        <v>3</v>
      </c>
      <c r="U545" s="8">
        <v>48.9333333333333</v>
      </c>
      <c r="V545" s="10">
        <v>0.0153846153846154</v>
      </c>
    </row>
    <row r="546" customHeight="1" spans="1:22">
      <c r="A546" s="2"/>
      <c r="B546" s="4" t="s">
        <v>80</v>
      </c>
      <c r="C546" s="2"/>
      <c r="D546" s="2"/>
      <c r="E546" s="2">
        <v>1011.46</v>
      </c>
      <c r="F546" s="2">
        <v>35528</v>
      </c>
      <c r="G546" s="2">
        <v>2145</v>
      </c>
      <c r="H546" s="5">
        <v>0.0603749155595587</v>
      </c>
      <c r="I546" s="6">
        <v>0.471543123543124</v>
      </c>
      <c r="J546" s="6">
        <v>28.4693762666066</v>
      </c>
      <c r="K546" s="2">
        <v>23</v>
      </c>
      <c r="L546" s="7">
        <v>13</v>
      </c>
      <c r="M546" s="2">
        <v>4</v>
      </c>
      <c r="N546" s="2">
        <v>15</v>
      </c>
      <c r="O546" s="2">
        <v>4</v>
      </c>
      <c r="P546" s="2">
        <v>59</v>
      </c>
      <c r="Q546" s="6">
        <v>17.1433898305085</v>
      </c>
      <c r="R546" s="2">
        <v>34</v>
      </c>
      <c r="S546" s="8">
        <v>29.7488235294118</v>
      </c>
      <c r="T546" s="2">
        <v>15</v>
      </c>
      <c r="U546" s="8">
        <v>67.4306666666667</v>
      </c>
      <c r="V546" s="10">
        <v>0.0158508158508159</v>
      </c>
    </row>
    <row r="547" customHeight="1" spans="1:22">
      <c r="A547" s="4" t="s">
        <v>135</v>
      </c>
      <c r="B547" s="2"/>
      <c r="C547" s="2"/>
      <c r="D547" s="2"/>
      <c r="E547" s="2">
        <v>1011.46</v>
      </c>
      <c r="F547" s="2">
        <v>35528</v>
      </c>
      <c r="G547" s="2">
        <v>2145</v>
      </c>
      <c r="H547" s="5">
        <v>0.0603749155595587</v>
      </c>
      <c r="I547" s="6">
        <v>0.471543123543124</v>
      </c>
      <c r="J547" s="6">
        <v>28.4693762666066</v>
      </c>
      <c r="K547" s="2">
        <v>23</v>
      </c>
      <c r="L547" s="7">
        <v>13</v>
      </c>
      <c r="M547" s="2">
        <v>4</v>
      </c>
      <c r="N547" s="2">
        <v>15</v>
      </c>
      <c r="O547" s="2">
        <v>4</v>
      </c>
      <c r="P547" s="2">
        <v>59</v>
      </c>
      <c r="Q547" s="6">
        <v>17.1433898305085</v>
      </c>
      <c r="R547" s="2">
        <v>34</v>
      </c>
      <c r="S547" s="8">
        <v>29.7488235294118</v>
      </c>
      <c r="T547" s="2">
        <v>15</v>
      </c>
      <c r="U547" s="8">
        <v>67.4306666666667</v>
      </c>
      <c r="V547" s="10">
        <v>0.0158508158508159</v>
      </c>
    </row>
    <row r="548" customHeight="1" spans="1:22">
      <c r="A548" s="4" t="s">
        <v>32</v>
      </c>
      <c r="B548" s="4" t="s">
        <v>74</v>
      </c>
      <c r="C548" s="4" t="s">
        <v>154</v>
      </c>
      <c r="D548" s="4" t="s">
        <v>155</v>
      </c>
      <c r="E548" s="2">
        <v>158.48</v>
      </c>
      <c r="F548" s="2">
        <v>2709</v>
      </c>
      <c r="G548" s="2">
        <v>160</v>
      </c>
      <c r="H548" s="5">
        <v>0.05906238464378</v>
      </c>
      <c r="I548" s="6">
        <v>0.9905</v>
      </c>
      <c r="J548" s="6">
        <v>58.5012919896641</v>
      </c>
      <c r="K548" s="2">
        <v>2</v>
      </c>
      <c r="L548" s="7">
        <v>2</v>
      </c>
      <c r="M548" s="2">
        <v>1</v>
      </c>
      <c r="N548" s="2">
        <v>2</v>
      </c>
      <c r="O548" s="2">
        <v>0</v>
      </c>
      <c r="P548" s="2">
        <v>7</v>
      </c>
      <c r="Q548" s="6">
        <v>22.64</v>
      </c>
      <c r="R548" s="2">
        <v>7</v>
      </c>
      <c r="S548" s="8">
        <v>22.64</v>
      </c>
      <c r="T548" s="2">
        <v>4</v>
      </c>
      <c r="U548" s="8">
        <v>39.62</v>
      </c>
      <c r="V548" s="10">
        <v>0.04375</v>
      </c>
    </row>
    <row r="549" customHeight="1" spans="1:22">
      <c r="A549" s="2"/>
      <c r="B549" s="2"/>
      <c r="C549" s="4" t="s">
        <v>156</v>
      </c>
      <c r="D549" s="4" t="s">
        <v>157</v>
      </c>
      <c r="E549" s="2">
        <v>58.97</v>
      </c>
      <c r="F549" s="2">
        <v>2876</v>
      </c>
      <c r="G549" s="2">
        <v>200</v>
      </c>
      <c r="H549" s="5">
        <v>0.0695410292072323</v>
      </c>
      <c r="I549" s="6">
        <v>0.29485</v>
      </c>
      <c r="J549" s="6">
        <v>20.5041724617524</v>
      </c>
      <c r="K549" s="2">
        <v>-1</v>
      </c>
      <c r="L549" s="7">
        <v>1</v>
      </c>
      <c r="M549" s="2">
        <v>0</v>
      </c>
      <c r="N549" s="2">
        <v>2</v>
      </c>
      <c r="O549" s="2">
        <v>0</v>
      </c>
      <c r="P549" s="2">
        <v>2</v>
      </c>
      <c r="Q549" s="6">
        <v>29.485</v>
      </c>
      <c r="R549" s="2">
        <v>4</v>
      </c>
      <c r="S549" s="8">
        <v>14.7425</v>
      </c>
      <c r="T549" s="2">
        <v>2</v>
      </c>
      <c r="U549" s="8">
        <v>29.485</v>
      </c>
      <c r="V549" s="10">
        <v>0.02</v>
      </c>
    </row>
    <row r="550" customHeight="1" spans="1:22">
      <c r="A550" s="2"/>
      <c r="B550" s="2"/>
      <c r="C550" s="4" t="s">
        <v>158</v>
      </c>
      <c r="D550" s="4" t="s">
        <v>159</v>
      </c>
      <c r="E550" s="2">
        <v>122.84</v>
      </c>
      <c r="F550" s="2">
        <v>5286</v>
      </c>
      <c r="G550" s="2">
        <v>402</v>
      </c>
      <c r="H550" s="5">
        <v>0.076049943246311</v>
      </c>
      <c r="I550" s="6">
        <v>0.305572139303483</v>
      </c>
      <c r="J550" s="6">
        <v>23.2387438516837</v>
      </c>
      <c r="K550" s="2">
        <v>1</v>
      </c>
      <c r="L550" s="7">
        <v>5</v>
      </c>
      <c r="M550" s="2">
        <v>0</v>
      </c>
      <c r="N550" s="2">
        <v>2</v>
      </c>
      <c r="O550" s="2">
        <v>1</v>
      </c>
      <c r="P550" s="2">
        <v>9</v>
      </c>
      <c r="Q550" s="6">
        <v>13.6488888888889</v>
      </c>
      <c r="R550" s="2">
        <v>9</v>
      </c>
      <c r="S550" s="8">
        <v>13.6488888888889</v>
      </c>
      <c r="T550" s="2">
        <v>2</v>
      </c>
      <c r="U550" s="8">
        <v>61.42</v>
      </c>
      <c r="V550" s="10">
        <v>0.0223880597014925</v>
      </c>
    </row>
    <row r="551" customHeight="1" spans="1:22">
      <c r="A551" s="2"/>
      <c r="B551" s="2"/>
      <c r="C551" s="4" t="s">
        <v>190</v>
      </c>
      <c r="D551" s="4" t="s">
        <v>191</v>
      </c>
      <c r="E551" s="2">
        <v>13.08</v>
      </c>
      <c r="F551" s="2">
        <v>714</v>
      </c>
      <c r="G551" s="2">
        <v>48</v>
      </c>
      <c r="H551" s="5">
        <v>0.0672268907563025</v>
      </c>
      <c r="I551" s="6">
        <v>0.2725</v>
      </c>
      <c r="J551" s="6">
        <v>18.3193277310924</v>
      </c>
      <c r="K551" s="2">
        <v>0</v>
      </c>
      <c r="L551" s="7">
        <v>0</v>
      </c>
      <c r="M551" s="2">
        <v>0</v>
      </c>
      <c r="N551" s="2">
        <v>0</v>
      </c>
      <c r="O551" s="2">
        <v>0</v>
      </c>
      <c r="P551" s="2">
        <v>0</v>
      </c>
      <c r="Q551" s="6" t="e">
        <v>#DIV/0!</v>
      </c>
      <c r="R551" s="2">
        <v>1</v>
      </c>
      <c r="S551" s="8">
        <v>13.08</v>
      </c>
      <c r="T551" s="2">
        <v>1</v>
      </c>
      <c r="U551" s="8">
        <v>13.08</v>
      </c>
      <c r="V551" s="10">
        <v>0.0208333333333333</v>
      </c>
    </row>
    <row r="552" customHeight="1" spans="1:22">
      <c r="A552" s="2"/>
      <c r="B552" s="2"/>
      <c r="C552" s="4" t="s">
        <v>196</v>
      </c>
      <c r="D552" s="4" t="s">
        <v>197</v>
      </c>
      <c r="E552" s="2">
        <v>7.08</v>
      </c>
      <c r="F552" s="2">
        <v>525</v>
      </c>
      <c r="G552" s="2">
        <v>29</v>
      </c>
      <c r="H552" s="5">
        <v>0.0552380952380952</v>
      </c>
      <c r="I552" s="6">
        <v>0.244137931034483</v>
      </c>
      <c r="J552" s="6">
        <v>13.4857142857143</v>
      </c>
      <c r="K552" s="2">
        <v>0</v>
      </c>
      <c r="L552" s="7">
        <v>0</v>
      </c>
      <c r="M552" s="2">
        <v>0</v>
      </c>
      <c r="N552" s="2">
        <v>0</v>
      </c>
      <c r="O552" s="2">
        <v>0</v>
      </c>
      <c r="P552" s="2">
        <v>0</v>
      </c>
      <c r="Q552" s="6" t="e">
        <v>#DIV/0!</v>
      </c>
      <c r="R552" s="2">
        <v>0</v>
      </c>
      <c r="S552" s="8" t="e">
        <v>#DIV/0!</v>
      </c>
      <c r="T552" s="2">
        <v>0</v>
      </c>
      <c r="U552" s="8" t="e">
        <v>#DIV/0!</v>
      </c>
      <c r="V552" s="10">
        <v>0</v>
      </c>
    </row>
    <row r="553" customHeight="1" spans="1:22">
      <c r="A553" s="2"/>
      <c r="B553" s="2"/>
      <c r="C553" s="4" t="s">
        <v>160</v>
      </c>
      <c r="D553" s="4" t="s">
        <v>161</v>
      </c>
      <c r="E553" s="2">
        <v>88.63</v>
      </c>
      <c r="F553" s="2">
        <v>2534</v>
      </c>
      <c r="G553" s="2">
        <v>172</v>
      </c>
      <c r="H553" s="5">
        <v>0.0678768745067088</v>
      </c>
      <c r="I553" s="6">
        <v>0.515290697674419</v>
      </c>
      <c r="J553" s="6">
        <v>34.9763220205209</v>
      </c>
      <c r="K553" s="2">
        <v>1</v>
      </c>
      <c r="L553" s="7">
        <v>0</v>
      </c>
      <c r="M553" s="2">
        <v>0</v>
      </c>
      <c r="N553" s="2">
        <v>1</v>
      </c>
      <c r="O553" s="2">
        <v>0</v>
      </c>
      <c r="P553" s="2">
        <v>2</v>
      </c>
      <c r="Q553" s="6">
        <v>44.315</v>
      </c>
      <c r="R553" s="2">
        <v>3</v>
      </c>
      <c r="S553" s="8">
        <v>29.5433333333333</v>
      </c>
      <c r="T553" s="2">
        <v>1</v>
      </c>
      <c r="U553" s="8">
        <v>88.63</v>
      </c>
      <c r="V553" s="10">
        <v>0.0174418604651163</v>
      </c>
    </row>
    <row r="554" customHeight="1" spans="1:22">
      <c r="A554" s="2"/>
      <c r="B554" s="2"/>
      <c r="C554" s="4" t="s">
        <v>162</v>
      </c>
      <c r="D554" s="4" t="s">
        <v>163</v>
      </c>
      <c r="E554" s="2">
        <v>25.15</v>
      </c>
      <c r="F554" s="2">
        <v>744</v>
      </c>
      <c r="G554" s="2">
        <v>56</v>
      </c>
      <c r="H554" s="5">
        <v>0.0752688172043011</v>
      </c>
      <c r="I554" s="6">
        <v>0.449107142857143</v>
      </c>
      <c r="J554" s="6">
        <v>33.8037634408602</v>
      </c>
      <c r="K554" s="2">
        <v>0</v>
      </c>
      <c r="L554" s="7">
        <v>0</v>
      </c>
      <c r="M554" s="2">
        <v>0</v>
      </c>
      <c r="N554" s="2">
        <v>1</v>
      </c>
      <c r="O554" s="2">
        <v>0</v>
      </c>
      <c r="P554" s="2">
        <v>1</v>
      </c>
      <c r="Q554" s="6">
        <v>25.15</v>
      </c>
      <c r="R554" s="2">
        <v>0</v>
      </c>
      <c r="S554" s="8" t="e">
        <v>#DIV/0!</v>
      </c>
      <c r="T554" s="2">
        <v>0</v>
      </c>
      <c r="U554" s="8" t="e">
        <v>#DIV/0!</v>
      </c>
      <c r="V554" s="10">
        <v>0</v>
      </c>
    </row>
    <row r="555" customHeight="1" spans="1:22">
      <c r="A555" s="2"/>
      <c r="B555" s="2"/>
      <c r="C555" s="4" t="s">
        <v>200</v>
      </c>
      <c r="D555" s="4" t="s">
        <v>201</v>
      </c>
      <c r="E555" s="2">
        <v>36</v>
      </c>
      <c r="F555" s="2">
        <v>1490</v>
      </c>
      <c r="G555" s="2">
        <v>76</v>
      </c>
      <c r="H555" s="5">
        <v>0.051006711409396</v>
      </c>
      <c r="I555" s="6">
        <v>0.473684210526316</v>
      </c>
      <c r="J555" s="6">
        <v>24.1610738255034</v>
      </c>
      <c r="K555" s="2">
        <v>0</v>
      </c>
      <c r="L555" s="7">
        <v>1</v>
      </c>
      <c r="M555" s="2">
        <v>0</v>
      </c>
      <c r="N555" s="2">
        <v>0</v>
      </c>
      <c r="O555" s="2">
        <v>0</v>
      </c>
      <c r="P555" s="2">
        <v>1</v>
      </c>
      <c r="Q555" s="6">
        <v>36</v>
      </c>
      <c r="R555" s="2">
        <v>1</v>
      </c>
      <c r="S555" s="8">
        <v>36</v>
      </c>
      <c r="T555" s="2">
        <v>0</v>
      </c>
      <c r="U555" s="8" t="e">
        <v>#DIV/0!</v>
      </c>
      <c r="V555" s="10">
        <v>0.0131578947368421</v>
      </c>
    </row>
    <row r="556" customHeight="1" spans="1:22">
      <c r="A556" s="2"/>
      <c r="B556" s="2"/>
      <c r="C556" s="4" t="s">
        <v>202</v>
      </c>
      <c r="D556" s="4" t="s">
        <v>203</v>
      </c>
      <c r="E556" s="2">
        <v>56.54</v>
      </c>
      <c r="F556" s="2">
        <v>2606</v>
      </c>
      <c r="G556" s="2">
        <v>128</v>
      </c>
      <c r="H556" s="5">
        <v>0.0491174213353799</v>
      </c>
      <c r="I556" s="6">
        <v>0.44171875</v>
      </c>
      <c r="J556" s="6">
        <v>21.6960859554873</v>
      </c>
      <c r="K556" s="2">
        <v>2</v>
      </c>
      <c r="L556" s="7">
        <v>1</v>
      </c>
      <c r="M556" s="2">
        <v>1</v>
      </c>
      <c r="N556" s="2">
        <v>0</v>
      </c>
      <c r="O556" s="2">
        <v>0</v>
      </c>
      <c r="P556" s="2">
        <v>4</v>
      </c>
      <c r="Q556" s="6">
        <v>14.135</v>
      </c>
      <c r="R556" s="2">
        <v>1</v>
      </c>
      <c r="S556" s="8">
        <v>56.54</v>
      </c>
      <c r="T556" s="2">
        <v>0</v>
      </c>
      <c r="U556" s="8" t="e">
        <v>#DIV/0!</v>
      </c>
      <c r="V556" s="10">
        <v>0.0078125</v>
      </c>
    </row>
    <row r="557" customHeight="1" spans="1:22">
      <c r="A557" s="2"/>
      <c r="B557" s="2"/>
      <c r="C557" s="4" t="s">
        <v>164</v>
      </c>
      <c r="D557" s="4" t="s">
        <v>165</v>
      </c>
      <c r="E557" s="2">
        <v>29.17</v>
      </c>
      <c r="F557" s="2">
        <v>1351</v>
      </c>
      <c r="G557" s="2">
        <v>87</v>
      </c>
      <c r="H557" s="5">
        <v>0.0643967431532198</v>
      </c>
      <c r="I557" s="6">
        <v>0.335287356321839</v>
      </c>
      <c r="J557" s="6">
        <v>21.5914137675796</v>
      </c>
      <c r="K557" s="2">
        <v>0</v>
      </c>
      <c r="L557" s="7">
        <v>0</v>
      </c>
      <c r="M557" s="2">
        <v>0</v>
      </c>
      <c r="N557" s="2">
        <v>0</v>
      </c>
      <c r="O557" s="2">
        <v>0</v>
      </c>
      <c r="P557" s="2">
        <v>0</v>
      </c>
      <c r="Q557" s="6" t="e">
        <v>#DIV/0!</v>
      </c>
      <c r="R557" s="2">
        <v>0</v>
      </c>
      <c r="S557" s="8" t="e">
        <v>#DIV/0!</v>
      </c>
      <c r="T557" s="2">
        <v>0</v>
      </c>
      <c r="U557" s="8" t="e">
        <v>#DIV/0!</v>
      </c>
      <c r="V557" s="10">
        <v>0</v>
      </c>
    </row>
    <row r="558" customHeight="1" spans="1:22">
      <c r="A558" s="2"/>
      <c r="B558" s="2"/>
      <c r="C558" s="4" t="s">
        <v>166</v>
      </c>
      <c r="D558" s="4" t="s">
        <v>167</v>
      </c>
      <c r="E558" s="2">
        <v>22.28</v>
      </c>
      <c r="F558" s="2">
        <v>1054</v>
      </c>
      <c r="G558" s="2">
        <v>60</v>
      </c>
      <c r="H558" s="5">
        <v>0.0569259962049336</v>
      </c>
      <c r="I558" s="6">
        <v>0.371333333333333</v>
      </c>
      <c r="J558" s="6">
        <v>21.1385199240987</v>
      </c>
      <c r="K558" s="2">
        <v>1</v>
      </c>
      <c r="L558" s="7">
        <v>1</v>
      </c>
      <c r="M558" s="2">
        <v>0</v>
      </c>
      <c r="N558" s="2">
        <v>0</v>
      </c>
      <c r="O558" s="2">
        <v>0</v>
      </c>
      <c r="P558" s="2">
        <v>2</v>
      </c>
      <c r="Q558" s="6">
        <v>11.14</v>
      </c>
      <c r="R558" s="2">
        <v>0</v>
      </c>
      <c r="S558" s="8" t="e">
        <v>#DIV/0!</v>
      </c>
      <c r="T558" s="2">
        <v>0</v>
      </c>
      <c r="U558" s="8" t="e">
        <v>#DIV/0!</v>
      </c>
      <c r="V558" s="10">
        <v>0</v>
      </c>
    </row>
    <row r="559" customHeight="1" spans="1:22">
      <c r="A559" s="2"/>
      <c r="B559" s="2"/>
      <c r="C559" s="4" t="s">
        <v>168</v>
      </c>
      <c r="D559" s="4" t="s">
        <v>169</v>
      </c>
      <c r="E559" s="2">
        <v>23.53</v>
      </c>
      <c r="F559" s="2">
        <v>575</v>
      </c>
      <c r="G559" s="2">
        <v>53</v>
      </c>
      <c r="H559" s="5">
        <v>0.0921739130434783</v>
      </c>
      <c r="I559" s="6">
        <v>0.443962264150943</v>
      </c>
      <c r="J559" s="6">
        <v>40.9217391304348</v>
      </c>
      <c r="K559" s="2">
        <v>0</v>
      </c>
      <c r="L559" s="7">
        <v>0</v>
      </c>
      <c r="M559" s="2">
        <v>0</v>
      </c>
      <c r="N559" s="2">
        <v>0</v>
      </c>
      <c r="O559" s="2">
        <v>0</v>
      </c>
      <c r="P559" s="2">
        <v>0</v>
      </c>
      <c r="Q559" s="6" t="e">
        <v>#DIV/0!</v>
      </c>
      <c r="R559" s="2">
        <v>0</v>
      </c>
      <c r="S559" s="8" t="e">
        <v>#DIV/0!</v>
      </c>
      <c r="T559" s="2">
        <v>0</v>
      </c>
      <c r="U559" s="8" t="e">
        <v>#DIV/0!</v>
      </c>
      <c r="V559" s="10">
        <v>0</v>
      </c>
    </row>
    <row r="560" customHeight="1" spans="1:22">
      <c r="A560" s="2"/>
      <c r="B560" s="2"/>
      <c r="C560" s="4" t="s">
        <v>170</v>
      </c>
      <c r="D560" s="4" t="s">
        <v>171</v>
      </c>
      <c r="E560" s="2">
        <v>123.29</v>
      </c>
      <c r="F560" s="2">
        <v>4355</v>
      </c>
      <c r="G560" s="2">
        <v>315</v>
      </c>
      <c r="H560" s="5">
        <v>0.0723306544202067</v>
      </c>
      <c r="I560" s="6">
        <v>0.391396825396825</v>
      </c>
      <c r="J560" s="6">
        <v>28.3099885189437</v>
      </c>
      <c r="K560" s="2">
        <v>1</v>
      </c>
      <c r="L560" s="7">
        <v>1</v>
      </c>
      <c r="M560" s="2">
        <v>1</v>
      </c>
      <c r="N560" s="2">
        <v>0</v>
      </c>
      <c r="O560" s="2">
        <v>0</v>
      </c>
      <c r="P560" s="2">
        <v>3</v>
      </c>
      <c r="Q560" s="6">
        <v>41.0966666666667</v>
      </c>
      <c r="R560" s="2">
        <v>0</v>
      </c>
      <c r="S560" s="8" t="e">
        <v>#DIV/0!</v>
      </c>
      <c r="T560" s="2">
        <v>0</v>
      </c>
      <c r="U560" s="8" t="e">
        <v>#DIV/0!</v>
      </c>
      <c r="V560" s="10">
        <v>0</v>
      </c>
    </row>
    <row r="561" customHeight="1" spans="1:22">
      <c r="A561" s="2"/>
      <c r="B561" s="2"/>
      <c r="C561" s="4" t="s">
        <v>172</v>
      </c>
      <c r="D561" s="4" t="s">
        <v>173</v>
      </c>
      <c r="E561" s="2">
        <v>76.17</v>
      </c>
      <c r="F561" s="2">
        <v>2008</v>
      </c>
      <c r="G561" s="2">
        <v>124</v>
      </c>
      <c r="H561" s="5">
        <v>0.0617529880478088</v>
      </c>
      <c r="I561" s="6">
        <v>0.614274193548387</v>
      </c>
      <c r="J561" s="6">
        <v>37.9332669322709</v>
      </c>
      <c r="K561" s="2">
        <v>0</v>
      </c>
      <c r="L561" s="7">
        <v>1</v>
      </c>
      <c r="M561" s="2">
        <v>2</v>
      </c>
      <c r="N561" s="2">
        <v>2</v>
      </c>
      <c r="O561" s="2">
        <v>0</v>
      </c>
      <c r="P561" s="2">
        <v>5</v>
      </c>
      <c r="Q561" s="6">
        <v>15.234</v>
      </c>
      <c r="R561" s="2">
        <v>1</v>
      </c>
      <c r="S561" s="8">
        <v>76.17</v>
      </c>
      <c r="T561" s="2">
        <v>1</v>
      </c>
      <c r="U561" s="8">
        <v>76.17</v>
      </c>
      <c r="V561" s="10">
        <v>0.00806451612903226</v>
      </c>
    </row>
    <row r="562" customHeight="1" spans="1:22">
      <c r="A562" s="2"/>
      <c r="B562" s="2"/>
      <c r="C562" s="4" t="s">
        <v>204</v>
      </c>
      <c r="D562" s="4" t="e">
        <v>#N/A</v>
      </c>
      <c r="E562" s="2">
        <v>49.46</v>
      </c>
      <c r="F562" s="2">
        <v>1202</v>
      </c>
      <c r="G562" s="2">
        <v>80</v>
      </c>
      <c r="H562" s="5">
        <v>0.0665557404326123</v>
      </c>
      <c r="I562" s="6">
        <v>0.61825</v>
      </c>
      <c r="J562" s="6">
        <v>41.1480865224626</v>
      </c>
      <c r="K562" s="2">
        <v>3</v>
      </c>
      <c r="L562" s="7">
        <v>0</v>
      </c>
      <c r="M562" s="2">
        <v>1</v>
      </c>
      <c r="N562" s="2">
        <v>1</v>
      </c>
      <c r="O562" s="2">
        <v>0</v>
      </c>
      <c r="P562" s="2">
        <v>5</v>
      </c>
      <c r="Q562" s="6">
        <v>9.892</v>
      </c>
      <c r="R562" s="2">
        <v>1</v>
      </c>
      <c r="S562" s="8">
        <v>49.46</v>
      </c>
      <c r="T562" s="2">
        <v>0</v>
      </c>
      <c r="U562" s="8" t="e">
        <v>#DIV/0!</v>
      </c>
      <c r="V562" s="10">
        <v>0.0125</v>
      </c>
    </row>
    <row r="563" customHeight="1" spans="1:22">
      <c r="A563" s="2"/>
      <c r="B563" s="2"/>
      <c r="C563" s="4" t="s">
        <v>194</v>
      </c>
      <c r="D563" s="4" t="s">
        <v>195</v>
      </c>
      <c r="E563" s="2">
        <v>0.36</v>
      </c>
      <c r="F563" s="2">
        <v>25</v>
      </c>
      <c r="G563" s="2">
        <v>1</v>
      </c>
      <c r="H563" s="5">
        <v>0.04</v>
      </c>
      <c r="I563" s="6">
        <v>0.36</v>
      </c>
      <c r="J563" s="6">
        <v>14.4</v>
      </c>
      <c r="K563" s="2">
        <v>0</v>
      </c>
      <c r="L563" s="7">
        <v>0</v>
      </c>
      <c r="M563" s="2">
        <v>0</v>
      </c>
      <c r="N563" s="2">
        <v>0</v>
      </c>
      <c r="O563" s="2">
        <v>0</v>
      </c>
      <c r="P563" s="2">
        <v>0</v>
      </c>
      <c r="Q563" s="6" t="e">
        <v>#DIV/0!</v>
      </c>
      <c r="R563" s="2">
        <v>0</v>
      </c>
      <c r="S563" s="8" t="e">
        <v>#DIV/0!</v>
      </c>
      <c r="T563" s="2">
        <v>0</v>
      </c>
      <c r="U563" s="8" t="e">
        <v>#DIV/0!</v>
      </c>
      <c r="V563" s="10">
        <v>0</v>
      </c>
    </row>
    <row r="564" customHeight="1" spans="1:22">
      <c r="A564" s="2"/>
      <c r="B564" s="2"/>
      <c r="C564" s="4" t="s">
        <v>174</v>
      </c>
      <c r="D564" s="4" t="s">
        <v>175</v>
      </c>
      <c r="E564" s="2">
        <v>121.15</v>
      </c>
      <c r="F564" s="2">
        <v>4072</v>
      </c>
      <c r="G564" s="2">
        <v>269</v>
      </c>
      <c r="H564" s="5">
        <v>0.0660609037328094</v>
      </c>
      <c r="I564" s="6">
        <v>0.450371747211896</v>
      </c>
      <c r="J564" s="6">
        <v>29.7519646365422</v>
      </c>
      <c r="K564" s="2">
        <v>1</v>
      </c>
      <c r="L564" s="7">
        <v>2</v>
      </c>
      <c r="M564" s="2">
        <v>0</v>
      </c>
      <c r="N564" s="2">
        <v>3</v>
      </c>
      <c r="O564" s="2">
        <v>0</v>
      </c>
      <c r="P564" s="2">
        <v>6</v>
      </c>
      <c r="Q564" s="6">
        <v>20.1916666666667</v>
      </c>
      <c r="R564" s="2">
        <v>5</v>
      </c>
      <c r="S564" s="8">
        <v>24.23</v>
      </c>
      <c r="T564" s="2">
        <v>3</v>
      </c>
      <c r="U564" s="8">
        <v>40.3833333333333</v>
      </c>
      <c r="V564" s="10">
        <v>0.0185873605947955</v>
      </c>
    </row>
    <row r="565" customHeight="1" spans="1:22">
      <c r="A565" s="2"/>
      <c r="B565" s="2"/>
      <c r="C565" s="4" t="s">
        <v>205</v>
      </c>
      <c r="D565" s="4" t="s">
        <v>206</v>
      </c>
      <c r="E565" s="2">
        <v>0</v>
      </c>
      <c r="F565" s="2">
        <v>0</v>
      </c>
      <c r="G565" s="2">
        <v>0</v>
      </c>
      <c r="H565" s="5" t="e">
        <v>#DIV/0!</v>
      </c>
      <c r="I565" s="6" t="e">
        <v>#DIV/0!</v>
      </c>
      <c r="J565" s="6" t="e">
        <v>#DIV/0!</v>
      </c>
      <c r="K565" s="2">
        <v>0</v>
      </c>
      <c r="L565" s="7">
        <v>0</v>
      </c>
      <c r="M565" s="2">
        <v>0</v>
      </c>
      <c r="N565" s="2">
        <v>0</v>
      </c>
      <c r="O565" s="2">
        <v>0</v>
      </c>
      <c r="P565" s="2">
        <v>0</v>
      </c>
      <c r="Q565" s="6" t="e">
        <v>#DIV/0!</v>
      </c>
      <c r="R565" s="2">
        <v>0</v>
      </c>
      <c r="S565" s="8" t="e">
        <v>#DIV/0!</v>
      </c>
      <c r="T565" s="2">
        <v>0</v>
      </c>
      <c r="U565" s="8" t="e">
        <v>#DIV/0!</v>
      </c>
      <c r="V565" s="10" t="e">
        <v>#DIV/0!</v>
      </c>
    </row>
    <row r="566" customHeight="1" spans="1:22">
      <c r="A566" s="2"/>
      <c r="B566" s="4" t="s">
        <v>80</v>
      </c>
      <c r="C566" s="2"/>
      <c r="D566" s="2"/>
      <c r="E566" s="2">
        <v>1012.18</v>
      </c>
      <c r="F566" s="2">
        <v>34126</v>
      </c>
      <c r="G566" s="2">
        <v>2260</v>
      </c>
      <c r="H566" s="5">
        <v>0.0662251655629139</v>
      </c>
      <c r="I566" s="6">
        <v>0.447867256637168</v>
      </c>
      <c r="J566" s="6">
        <v>29.6600832210045</v>
      </c>
      <c r="K566" s="2">
        <v>11</v>
      </c>
      <c r="L566" s="7">
        <v>15</v>
      </c>
      <c r="M566" s="2">
        <v>6</v>
      </c>
      <c r="N566" s="2">
        <v>14</v>
      </c>
      <c r="O566" s="2">
        <v>1</v>
      </c>
      <c r="P566" s="2">
        <v>47</v>
      </c>
      <c r="Q566" s="6">
        <v>21.5357446808511</v>
      </c>
      <c r="R566" s="2">
        <v>33</v>
      </c>
      <c r="S566" s="8">
        <v>30.6721212121212</v>
      </c>
      <c r="T566" s="2">
        <v>14</v>
      </c>
      <c r="U566" s="8">
        <v>72.2985714285714</v>
      </c>
      <c r="V566" s="10">
        <v>0.0146017699115044</v>
      </c>
    </row>
    <row r="567" customHeight="1" spans="1:22">
      <c r="A567" s="4" t="s">
        <v>137</v>
      </c>
      <c r="B567" s="2"/>
      <c r="C567" s="2"/>
      <c r="D567" s="2"/>
      <c r="E567" s="2">
        <v>1012.18</v>
      </c>
      <c r="F567" s="2">
        <v>34126</v>
      </c>
      <c r="G567" s="2">
        <v>2260</v>
      </c>
      <c r="H567" s="5">
        <v>0.0662251655629139</v>
      </c>
      <c r="I567" s="6">
        <v>0.447867256637168</v>
      </c>
      <c r="J567" s="6">
        <v>29.6600832210045</v>
      </c>
      <c r="K567" s="2">
        <v>11</v>
      </c>
      <c r="L567" s="7">
        <v>15</v>
      </c>
      <c r="M567" s="2">
        <v>6</v>
      </c>
      <c r="N567" s="2">
        <v>14</v>
      </c>
      <c r="O567" s="2">
        <v>1</v>
      </c>
      <c r="P567" s="2">
        <v>47</v>
      </c>
      <c r="Q567" s="6">
        <v>21.5357446808511</v>
      </c>
      <c r="R567" s="2">
        <v>33</v>
      </c>
      <c r="S567" s="8">
        <v>30.6721212121212</v>
      </c>
      <c r="T567" s="2">
        <v>14</v>
      </c>
      <c r="U567" s="8">
        <v>72.2985714285714</v>
      </c>
      <c r="V567" s="10">
        <v>0.0146017699115044</v>
      </c>
    </row>
    <row r="568" customHeight="1" spans="1:22">
      <c r="A568" s="4" t="s">
        <v>31</v>
      </c>
      <c r="B568" s="4" t="s">
        <v>74</v>
      </c>
      <c r="C568" s="4" t="s">
        <v>154</v>
      </c>
      <c r="D568" s="4" t="s">
        <v>155</v>
      </c>
      <c r="E568" s="2">
        <v>145.43</v>
      </c>
      <c r="F568" s="2">
        <v>2817</v>
      </c>
      <c r="G568" s="2">
        <v>150</v>
      </c>
      <c r="H568" s="5">
        <v>0.053248136315229</v>
      </c>
      <c r="I568" s="6">
        <v>0.969533333333333</v>
      </c>
      <c r="J568" s="6">
        <v>51.6258430954917</v>
      </c>
      <c r="K568" s="2">
        <v>2</v>
      </c>
      <c r="L568" s="7">
        <v>2</v>
      </c>
      <c r="M568" s="2">
        <v>2</v>
      </c>
      <c r="N568" s="2">
        <v>2</v>
      </c>
      <c r="O568" s="2">
        <v>0</v>
      </c>
      <c r="P568" s="2">
        <v>8</v>
      </c>
      <c r="Q568" s="6">
        <v>18.17875</v>
      </c>
      <c r="R568" s="2">
        <v>2</v>
      </c>
      <c r="S568" s="8">
        <v>72.715</v>
      </c>
      <c r="T568" s="2">
        <v>1</v>
      </c>
      <c r="U568" s="8">
        <v>145.43</v>
      </c>
      <c r="V568" s="10">
        <v>0.0133333333333333</v>
      </c>
    </row>
    <row r="569" customHeight="1" spans="1:22">
      <c r="A569" s="2"/>
      <c r="B569" s="2"/>
      <c r="C569" s="4" t="s">
        <v>156</v>
      </c>
      <c r="D569" s="4" t="s">
        <v>157</v>
      </c>
      <c r="E569" s="2">
        <v>63.24</v>
      </c>
      <c r="F569" s="2">
        <v>2835</v>
      </c>
      <c r="G569" s="2">
        <v>211</v>
      </c>
      <c r="H569" s="5">
        <v>0.0744268077601411</v>
      </c>
      <c r="I569" s="6">
        <v>0.299715639810427</v>
      </c>
      <c r="J569" s="6">
        <v>22.3068783068783</v>
      </c>
      <c r="K569" s="2">
        <v>1</v>
      </c>
      <c r="L569" s="7">
        <v>1</v>
      </c>
      <c r="M569" s="2">
        <v>1</v>
      </c>
      <c r="N569" s="2">
        <v>1</v>
      </c>
      <c r="O569" s="2">
        <v>1</v>
      </c>
      <c r="P569" s="2">
        <v>5</v>
      </c>
      <c r="Q569" s="6">
        <v>12.648</v>
      </c>
      <c r="R569" s="2">
        <v>6</v>
      </c>
      <c r="S569" s="8">
        <v>10.54</v>
      </c>
      <c r="T569" s="2">
        <v>2</v>
      </c>
      <c r="U569" s="8">
        <v>31.62</v>
      </c>
      <c r="V569" s="10">
        <v>0.028436018957346</v>
      </c>
    </row>
    <row r="570" customHeight="1" spans="1:22">
      <c r="A570" s="2"/>
      <c r="B570" s="2"/>
      <c r="C570" s="4" t="s">
        <v>158</v>
      </c>
      <c r="D570" s="4" t="s">
        <v>159</v>
      </c>
      <c r="E570" s="2">
        <v>128.5</v>
      </c>
      <c r="F570" s="2">
        <v>5954</v>
      </c>
      <c r="G570" s="2">
        <v>416</v>
      </c>
      <c r="H570" s="5">
        <v>0.0698689956331878</v>
      </c>
      <c r="I570" s="6">
        <v>0.308894230769231</v>
      </c>
      <c r="J570" s="6">
        <v>21.5821296607323</v>
      </c>
      <c r="K570" s="2">
        <v>5</v>
      </c>
      <c r="L570" s="7">
        <v>4</v>
      </c>
      <c r="M570" s="2">
        <v>1</v>
      </c>
      <c r="N570" s="2">
        <v>1</v>
      </c>
      <c r="O570" s="2">
        <v>0</v>
      </c>
      <c r="P570" s="2">
        <v>11</v>
      </c>
      <c r="Q570" s="6">
        <v>11.6818181818182</v>
      </c>
      <c r="R570" s="2">
        <v>7</v>
      </c>
      <c r="S570" s="8">
        <v>18.3571428571429</v>
      </c>
      <c r="T570" s="2">
        <v>4</v>
      </c>
      <c r="U570" s="8">
        <v>32.125</v>
      </c>
      <c r="V570" s="10">
        <v>0.0168269230769231</v>
      </c>
    </row>
    <row r="571" customHeight="1" spans="1:22">
      <c r="A571" s="2"/>
      <c r="B571" s="2"/>
      <c r="C571" s="4" t="s">
        <v>190</v>
      </c>
      <c r="D571" s="4" t="s">
        <v>191</v>
      </c>
      <c r="E571" s="2">
        <v>14.2</v>
      </c>
      <c r="F571" s="2">
        <v>679</v>
      </c>
      <c r="G571" s="2">
        <v>50</v>
      </c>
      <c r="H571" s="5">
        <v>0.0736377025036819</v>
      </c>
      <c r="I571" s="6">
        <v>0.284</v>
      </c>
      <c r="J571" s="6">
        <v>20.9131075110457</v>
      </c>
      <c r="K571" s="2">
        <v>0</v>
      </c>
      <c r="L571" s="7">
        <v>0</v>
      </c>
      <c r="M571" s="2">
        <v>0</v>
      </c>
      <c r="N571" s="2">
        <v>0</v>
      </c>
      <c r="O571" s="2">
        <v>0</v>
      </c>
      <c r="P571" s="2">
        <v>0</v>
      </c>
      <c r="Q571" s="6" t="e">
        <v>#DIV/0!</v>
      </c>
      <c r="R571" s="2">
        <v>0</v>
      </c>
      <c r="S571" s="8" t="e">
        <v>#DIV/0!</v>
      </c>
      <c r="T571" s="2">
        <v>0</v>
      </c>
      <c r="U571" s="8" t="e">
        <v>#DIV/0!</v>
      </c>
      <c r="V571" s="10">
        <v>0</v>
      </c>
    </row>
    <row r="572" customHeight="1" spans="1:22">
      <c r="A572" s="2"/>
      <c r="B572" s="2"/>
      <c r="C572" s="4" t="s">
        <v>196</v>
      </c>
      <c r="D572" s="4" t="s">
        <v>197</v>
      </c>
      <c r="E572" s="2">
        <v>8.04</v>
      </c>
      <c r="F572" s="2">
        <v>517</v>
      </c>
      <c r="G572" s="2">
        <v>33</v>
      </c>
      <c r="H572" s="5">
        <v>0.0638297872340426</v>
      </c>
      <c r="I572" s="6">
        <v>0.243636363636364</v>
      </c>
      <c r="J572" s="6">
        <v>15.5512572533849</v>
      </c>
      <c r="K572" s="2">
        <v>0</v>
      </c>
      <c r="L572" s="7">
        <v>0</v>
      </c>
      <c r="M572" s="2">
        <v>0</v>
      </c>
      <c r="N572" s="2">
        <v>0</v>
      </c>
      <c r="O572" s="2">
        <v>0</v>
      </c>
      <c r="P572" s="2">
        <v>0</v>
      </c>
      <c r="Q572" s="6" t="e">
        <v>#DIV/0!</v>
      </c>
      <c r="R572" s="2">
        <v>0</v>
      </c>
      <c r="S572" s="8" t="e">
        <v>#DIV/0!</v>
      </c>
      <c r="T572" s="2">
        <v>0</v>
      </c>
      <c r="U572" s="8" t="e">
        <v>#DIV/0!</v>
      </c>
      <c r="V572" s="10">
        <v>0</v>
      </c>
    </row>
    <row r="573" customHeight="1" spans="1:22">
      <c r="A573" s="2"/>
      <c r="B573" s="2"/>
      <c r="C573" s="4" t="s">
        <v>160</v>
      </c>
      <c r="D573" s="4" t="s">
        <v>161</v>
      </c>
      <c r="E573" s="2">
        <v>70.43</v>
      </c>
      <c r="F573" s="2">
        <v>1997</v>
      </c>
      <c r="G573" s="2">
        <v>132</v>
      </c>
      <c r="H573" s="5">
        <v>0.0660991487230846</v>
      </c>
      <c r="I573" s="6">
        <v>0.533560606060606</v>
      </c>
      <c r="J573" s="6">
        <v>35.2679018527792</v>
      </c>
      <c r="K573" s="2">
        <v>0</v>
      </c>
      <c r="L573" s="7">
        <v>1</v>
      </c>
      <c r="M573" s="2">
        <v>1</v>
      </c>
      <c r="N573" s="2">
        <v>0</v>
      </c>
      <c r="O573" s="2">
        <v>0</v>
      </c>
      <c r="P573" s="2">
        <v>2</v>
      </c>
      <c r="Q573" s="6">
        <v>35.215</v>
      </c>
      <c r="R573" s="2">
        <v>2</v>
      </c>
      <c r="S573" s="8">
        <v>35.215</v>
      </c>
      <c r="T573" s="2">
        <v>1</v>
      </c>
      <c r="U573" s="8">
        <v>70.43</v>
      </c>
      <c r="V573" s="10">
        <v>0.0151515151515152</v>
      </c>
    </row>
    <row r="574" customHeight="1" spans="1:22">
      <c r="A574" s="2"/>
      <c r="B574" s="2"/>
      <c r="C574" s="4" t="s">
        <v>162</v>
      </c>
      <c r="D574" s="4" t="s">
        <v>163</v>
      </c>
      <c r="E574" s="2">
        <v>27.78</v>
      </c>
      <c r="F574" s="2">
        <v>878</v>
      </c>
      <c r="G574" s="2">
        <v>60</v>
      </c>
      <c r="H574" s="5">
        <v>0.0683371298405467</v>
      </c>
      <c r="I574" s="6">
        <v>0.463</v>
      </c>
      <c r="J574" s="6">
        <v>31.6400911161731</v>
      </c>
      <c r="K574" s="2">
        <v>1</v>
      </c>
      <c r="L574" s="7">
        <v>1</v>
      </c>
      <c r="M574" s="2">
        <v>0</v>
      </c>
      <c r="N574" s="2">
        <v>2</v>
      </c>
      <c r="O574" s="2">
        <v>0</v>
      </c>
      <c r="P574" s="2">
        <v>4</v>
      </c>
      <c r="Q574" s="6">
        <v>6.945</v>
      </c>
      <c r="R574" s="2">
        <v>0</v>
      </c>
      <c r="S574" s="8" t="e">
        <v>#DIV/0!</v>
      </c>
      <c r="T574" s="2">
        <v>0</v>
      </c>
      <c r="U574" s="8" t="e">
        <v>#DIV/0!</v>
      </c>
      <c r="V574" s="10">
        <v>0</v>
      </c>
    </row>
    <row r="575" customHeight="1" spans="1:22">
      <c r="A575" s="2"/>
      <c r="B575" s="2"/>
      <c r="C575" s="4" t="s">
        <v>200</v>
      </c>
      <c r="D575" s="4" t="s">
        <v>201</v>
      </c>
      <c r="E575" s="2">
        <v>31.23</v>
      </c>
      <c r="F575" s="2">
        <v>1224</v>
      </c>
      <c r="G575" s="2">
        <v>61</v>
      </c>
      <c r="H575" s="5">
        <v>0.0498366013071895</v>
      </c>
      <c r="I575" s="6">
        <v>0.511967213114754</v>
      </c>
      <c r="J575" s="6">
        <v>25.5147058823529</v>
      </c>
      <c r="K575" s="2">
        <v>0</v>
      </c>
      <c r="L575" s="7">
        <v>0</v>
      </c>
      <c r="M575" s="2">
        <v>0</v>
      </c>
      <c r="N575" s="2">
        <v>1</v>
      </c>
      <c r="O575" s="2">
        <v>0</v>
      </c>
      <c r="P575" s="2">
        <v>1</v>
      </c>
      <c r="Q575" s="6">
        <v>31.23</v>
      </c>
      <c r="R575" s="2">
        <v>0</v>
      </c>
      <c r="S575" s="8" t="e">
        <v>#DIV/0!</v>
      </c>
      <c r="T575" s="2">
        <v>0</v>
      </c>
      <c r="U575" s="8" t="e">
        <v>#DIV/0!</v>
      </c>
      <c r="V575" s="10">
        <v>0</v>
      </c>
    </row>
    <row r="576" customHeight="1" spans="1:22">
      <c r="A576" s="2"/>
      <c r="B576" s="2"/>
      <c r="C576" s="4" t="s">
        <v>202</v>
      </c>
      <c r="D576" s="4" t="s">
        <v>203</v>
      </c>
      <c r="E576" s="2">
        <v>38.05</v>
      </c>
      <c r="F576" s="2">
        <v>1595</v>
      </c>
      <c r="G576" s="2">
        <v>82</v>
      </c>
      <c r="H576" s="5">
        <v>0.05141065830721</v>
      </c>
      <c r="I576" s="6">
        <v>0.464024390243902</v>
      </c>
      <c r="J576" s="6">
        <v>23.8557993730408</v>
      </c>
      <c r="K576" s="2">
        <v>1</v>
      </c>
      <c r="L576" s="7">
        <v>0</v>
      </c>
      <c r="M576" s="2">
        <v>0</v>
      </c>
      <c r="N576" s="2">
        <v>0</v>
      </c>
      <c r="O576" s="2">
        <v>0</v>
      </c>
      <c r="P576" s="2">
        <v>1</v>
      </c>
      <c r="Q576" s="6">
        <v>38.05</v>
      </c>
      <c r="R576" s="2">
        <v>1</v>
      </c>
      <c r="S576" s="8">
        <v>38.05</v>
      </c>
      <c r="T576" s="2">
        <v>0</v>
      </c>
      <c r="U576" s="8" t="e">
        <v>#DIV/0!</v>
      </c>
      <c r="V576" s="10">
        <v>0.0121951219512195</v>
      </c>
    </row>
    <row r="577" customHeight="1" spans="1:22">
      <c r="A577" s="2"/>
      <c r="B577" s="2"/>
      <c r="C577" s="4" t="s">
        <v>164</v>
      </c>
      <c r="D577" s="4" t="s">
        <v>165</v>
      </c>
      <c r="E577" s="2">
        <v>34.24</v>
      </c>
      <c r="F577" s="2">
        <v>1338</v>
      </c>
      <c r="G577" s="2">
        <v>101</v>
      </c>
      <c r="H577" s="5">
        <v>0.0754857997010463</v>
      </c>
      <c r="I577" s="6">
        <v>0.339009900990099</v>
      </c>
      <c r="J577" s="6">
        <v>25.5904334828102</v>
      </c>
      <c r="K577" s="2">
        <v>0</v>
      </c>
      <c r="L577" s="7">
        <v>0</v>
      </c>
      <c r="M577" s="2">
        <v>0</v>
      </c>
      <c r="N577" s="2">
        <v>0</v>
      </c>
      <c r="O577" s="2">
        <v>0</v>
      </c>
      <c r="P577" s="2">
        <v>0</v>
      </c>
      <c r="Q577" s="6" t="e">
        <v>#DIV/0!</v>
      </c>
      <c r="R577" s="2">
        <v>2</v>
      </c>
      <c r="S577" s="8">
        <v>17.12</v>
      </c>
      <c r="T577" s="2">
        <v>2</v>
      </c>
      <c r="U577" s="8">
        <v>17.12</v>
      </c>
      <c r="V577" s="10">
        <v>0.0198019801980198</v>
      </c>
    </row>
    <row r="578" customHeight="1" spans="1:22">
      <c r="A578" s="2"/>
      <c r="B578" s="2"/>
      <c r="C578" s="4" t="s">
        <v>166</v>
      </c>
      <c r="D578" s="4" t="s">
        <v>167</v>
      </c>
      <c r="E578" s="2">
        <v>22.95</v>
      </c>
      <c r="F578" s="2">
        <v>1379</v>
      </c>
      <c r="G578" s="2">
        <v>55</v>
      </c>
      <c r="H578" s="5">
        <v>0.0398839738941262</v>
      </c>
      <c r="I578" s="6">
        <v>0.417272727272727</v>
      </c>
      <c r="J578" s="6">
        <v>16.6424945612763</v>
      </c>
      <c r="K578" s="2">
        <v>0</v>
      </c>
      <c r="L578" s="7">
        <v>0</v>
      </c>
      <c r="M578" s="2">
        <v>1</v>
      </c>
      <c r="N578" s="2">
        <v>0</v>
      </c>
      <c r="O578" s="2">
        <v>0</v>
      </c>
      <c r="P578" s="2">
        <v>1</v>
      </c>
      <c r="Q578" s="6">
        <v>22.95</v>
      </c>
      <c r="R578" s="2">
        <v>0</v>
      </c>
      <c r="S578" s="8" t="e">
        <v>#DIV/0!</v>
      </c>
      <c r="T578" s="2">
        <v>0</v>
      </c>
      <c r="U578" s="8" t="e">
        <v>#DIV/0!</v>
      </c>
      <c r="V578" s="10">
        <v>0</v>
      </c>
    </row>
    <row r="579" customHeight="1" spans="1:22">
      <c r="A579" s="2"/>
      <c r="B579" s="2"/>
      <c r="C579" s="4" t="s">
        <v>168</v>
      </c>
      <c r="D579" s="4" t="s">
        <v>169</v>
      </c>
      <c r="E579" s="2">
        <v>23.47</v>
      </c>
      <c r="F579" s="2">
        <v>520</v>
      </c>
      <c r="G579" s="2">
        <v>51</v>
      </c>
      <c r="H579" s="5">
        <v>0.0980769230769231</v>
      </c>
      <c r="I579" s="6">
        <v>0.460196078431373</v>
      </c>
      <c r="J579" s="6">
        <v>45.1346153846154</v>
      </c>
      <c r="K579" s="2">
        <v>0</v>
      </c>
      <c r="L579" s="7">
        <v>0</v>
      </c>
      <c r="M579" s="2">
        <v>0</v>
      </c>
      <c r="N579" s="2">
        <v>0</v>
      </c>
      <c r="O579" s="2">
        <v>0</v>
      </c>
      <c r="P579" s="2">
        <v>0</v>
      </c>
      <c r="Q579" s="6" t="e">
        <v>#DIV/0!</v>
      </c>
      <c r="R579" s="2">
        <v>0</v>
      </c>
      <c r="S579" s="8" t="e">
        <v>#DIV/0!</v>
      </c>
      <c r="T579" s="2">
        <v>0</v>
      </c>
      <c r="U579" s="8" t="e">
        <v>#DIV/0!</v>
      </c>
      <c r="V579" s="10">
        <v>0</v>
      </c>
    </row>
    <row r="580" customHeight="1" spans="1:22">
      <c r="A580" s="2"/>
      <c r="B580" s="2"/>
      <c r="C580" s="4" t="s">
        <v>170</v>
      </c>
      <c r="D580" s="4" t="s">
        <v>171</v>
      </c>
      <c r="E580" s="2">
        <v>140.37</v>
      </c>
      <c r="F580" s="2">
        <v>4599</v>
      </c>
      <c r="G580" s="2">
        <v>297</v>
      </c>
      <c r="H580" s="5">
        <v>0.0645792563600783</v>
      </c>
      <c r="I580" s="6">
        <v>0.472626262626263</v>
      </c>
      <c r="J580" s="6">
        <v>30.5218525766471</v>
      </c>
      <c r="K580" s="2">
        <v>3</v>
      </c>
      <c r="L580" s="7">
        <v>1</v>
      </c>
      <c r="M580" s="2">
        <v>1</v>
      </c>
      <c r="N580" s="2">
        <v>0</v>
      </c>
      <c r="O580" s="2">
        <v>0</v>
      </c>
      <c r="P580" s="2">
        <v>5</v>
      </c>
      <c r="Q580" s="6">
        <v>28.074</v>
      </c>
      <c r="R580" s="2">
        <v>2</v>
      </c>
      <c r="S580" s="8">
        <v>70.185</v>
      </c>
      <c r="T580" s="2">
        <v>0</v>
      </c>
      <c r="U580" s="8" t="e">
        <v>#DIV/0!</v>
      </c>
      <c r="V580" s="10">
        <v>0.00673400673400673</v>
      </c>
    </row>
    <row r="581" customHeight="1" spans="1:22">
      <c r="A581" s="2"/>
      <c r="B581" s="2"/>
      <c r="C581" s="4" t="s">
        <v>172</v>
      </c>
      <c r="D581" s="4" t="s">
        <v>173</v>
      </c>
      <c r="E581" s="2">
        <v>72.44</v>
      </c>
      <c r="F581" s="2">
        <v>2097</v>
      </c>
      <c r="G581" s="2">
        <v>119</v>
      </c>
      <c r="H581" s="5">
        <v>0.0567477348593228</v>
      </c>
      <c r="I581" s="6">
        <v>0.608739495798319</v>
      </c>
      <c r="J581" s="6">
        <v>34.5445875059609</v>
      </c>
      <c r="K581" s="2">
        <v>2</v>
      </c>
      <c r="L581" s="7">
        <v>0</v>
      </c>
      <c r="M581" s="2">
        <v>1</v>
      </c>
      <c r="N581" s="2">
        <v>0</v>
      </c>
      <c r="O581" s="2">
        <v>1</v>
      </c>
      <c r="P581" s="2">
        <v>4</v>
      </c>
      <c r="Q581" s="6">
        <v>18.11</v>
      </c>
      <c r="R581" s="2">
        <v>1</v>
      </c>
      <c r="S581" s="8">
        <v>72.44</v>
      </c>
      <c r="T581" s="2">
        <v>1</v>
      </c>
      <c r="U581" s="8">
        <v>72.44</v>
      </c>
      <c r="V581" s="10">
        <v>0.00840336134453782</v>
      </c>
    </row>
    <row r="582" customHeight="1" spans="1:22">
      <c r="A582" s="2"/>
      <c r="B582" s="2"/>
      <c r="C582" s="4" t="s">
        <v>204</v>
      </c>
      <c r="D582" s="4" t="e">
        <v>#N/A</v>
      </c>
      <c r="E582" s="2">
        <v>68</v>
      </c>
      <c r="F582" s="2">
        <v>1777</v>
      </c>
      <c r="G582" s="2">
        <v>99</v>
      </c>
      <c r="H582" s="5">
        <v>0.0557118739448509</v>
      </c>
      <c r="I582" s="6">
        <v>0.686868686868687</v>
      </c>
      <c r="J582" s="6">
        <v>38.2667416994935</v>
      </c>
      <c r="K582" s="2">
        <v>2</v>
      </c>
      <c r="L582" s="7">
        <v>0</v>
      </c>
      <c r="M582" s="2">
        <v>0</v>
      </c>
      <c r="N582" s="2">
        <v>0</v>
      </c>
      <c r="O582" s="2">
        <v>0</v>
      </c>
      <c r="P582" s="2">
        <v>2</v>
      </c>
      <c r="Q582" s="6">
        <v>34</v>
      </c>
      <c r="R582" s="2">
        <v>1</v>
      </c>
      <c r="S582" s="8">
        <v>68</v>
      </c>
      <c r="T582" s="2">
        <v>0</v>
      </c>
      <c r="U582" s="8" t="e">
        <v>#DIV/0!</v>
      </c>
      <c r="V582" s="10">
        <v>0.0101010101010101</v>
      </c>
    </row>
    <row r="583" customHeight="1" spans="1:22">
      <c r="A583" s="2"/>
      <c r="B583" s="2"/>
      <c r="C583" s="4" t="s">
        <v>194</v>
      </c>
      <c r="D583" s="4" t="s">
        <v>195</v>
      </c>
      <c r="E583" s="2">
        <v>0.48</v>
      </c>
      <c r="F583" s="2">
        <v>43</v>
      </c>
      <c r="G583" s="2">
        <v>2</v>
      </c>
      <c r="H583" s="5">
        <v>0.0465116279069767</v>
      </c>
      <c r="I583" s="6">
        <v>0.24</v>
      </c>
      <c r="J583" s="6">
        <v>11.1627906976744</v>
      </c>
      <c r="K583" s="2">
        <v>0</v>
      </c>
      <c r="L583" s="7">
        <v>0</v>
      </c>
      <c r="M583" s="2">
        <v>0</v>
      </c>
      <c r="N583" s="2">
        <v>0</v>
      </c>
      <c r="O583" s="2">
        <v>0</v>
      </c>
      <c r="P583" s="2">
        <v>0</v>
      </c>
      <c r="Q583" s="6" t="e">
        <v>#DIV/0!</v>
      </c>
      <c r="R583" s="2">
        <v>0</v>
      </c>
      <c r="S583" s="8" t="e">
        <v>#DIV/0!</v>
      </c>
      <c r="T583" s="2">
        <v>0</v>
      </c>
      <c r="U583" s="8" t="e">
        <v>#DIV/0!</v>
      </c>
      <c r="V583" s="10">
        <v>0</v>
      </c>
    </row>
    <row r="584" customHeight="1" spans="1:22">
      <c r="A584" s="2"/>
      <c r="B584" s="2"/>
      <c r="C584" s="4" t="s">
        <v>174</v>
      </c>
      <c r="D584" s="4" t="s">
        <v>175</v>
      </c>
      <c r="E584" s="2">
        <v>127.82</v>
      </c>
      <c r="F584" s="2">
        <v>4507</v>
      </c>
      <c r="G584" s="2">
        <v>259</v>
      </c>
      <c r="H584" s="5">
        <v>0.0574661637452851</v>
      </c>
      <c r="I584" s="6">
        <v>0.493513513513513</v>
      </c>
      <c r="J584" s="6">
        <v>28.3603283780785</v>
      </c>
      <c r="K584" s="2">
        <v>2</v>
      </c>
      <c r="L584" s="7">
        <v>3</v>
      </c>
      <c r="M584" s="2">
        <v>1</v>
      </c>
      <c r="N584" s="2">
        <v>0</v>
      </c>
      <c r="O584" s="2">
        <v>0</v>
      </c>
      <c r="P584" s="2">
        <v>6</v>
      </c>
      <c r="Q584" s="6">
        <v>21.3033333333333</v>
      </c>
      <c r="R584" s="2">
        <v>2</v>
      </c>
      <c r="S584" s="8">
        <v>63.91</v>
      </c>
      <c r="T584" s="2">
        <v>1</v>
      </c>
      <c r="U584" s="8">
        <v>127.82</v>
      </c>
      <c r="V584" s="10">
        <v>0.00772200772200772</v>
      </c>
    </row>
    <row r="585" customHeight="1" spans="1:22">
      <c r="A585" s="2"/>
      <c r="B585" s="4" t="s">
        <v>80</v>
      </c>
      <c r="C585" s="2"/>
      <c r="D585" s="2"/>
      <c r="E585" s="2">
        <v>1016.67</v>
      </c>
      <c r="F585" s="2">
        <v>34756</v>
      </c>
      <c r="G585" s="2">
        <v>2178</v>
      </c>
      <c r="H585" s="5">
        <v>0.0626654390608816</v>
      </c>
      <c r="I585" s="6">
        <v>0.466790633608815</v>
      </c>
      <c r="J585" s="6">
        <v>29.2516400046035</v>
      </c>
      <c r="K585" s="2">
        <v>19</v>
      </c>
      <c r="L585" s="7">
        <v>13</v>
      </c>
      <c r="M585" s="2">
        <v>9</v>
      </c>
      <c r="N585" s="2">
        <v>7</v>
      </c>
      <c r="O585" s="2">
        <v>2</v>
      </c>
      <c r="P585" s="2">
        <v>50</v>
      </c>
      <c r="Q585" s="6">
        <v>20.3334</v>
      </c>
      <c r="R585" s="2">
        <v>26</v>
      </c>
      <c r="S585" s="8">
        <v>39.1026923076923</v>
      </c>
      <c r="T585" s="2">
        <v>12</v>
      </c>
      <c r="U585" s="8">
        <v>84.7225</v>
      </c>
      <c r="V585" s="10">
        <v>0.0119375573921028</v>
      </c>
    </row>
    <row r="586" customHeight="1" spans="1:22">
      <c r="A586" s="4" t="s">
        <v>138</v>
      </c>
      <c r="B586" s="2"/>
      <c r="C586" s="2"/>
      <c r="D586" s="2"/>
      <c r="E586" s="2">
        <v>1016.67</v>
      </c>
      <c r="F586" s="2">
        <v>34756</v>
      </c>
      <c r="G586" s="2">
        <v>2178</v>
      </c>
      <c r="H586" s="5">
        <v>0.0626654390608816</v>
      </c>
      <c r="I586" s="6">
        <v>0.466790633608815</v>
      </c>
      <c r="J586" s="6">
        <v>29.2516400046035</v>
      </c>
      <c r="K586" s="2">
        <v>19</v>
      </c>
      <c r="L586" s="7">
        <v>13</v>
      </c>
      <c r="M586" s="2">
        <v>9</v>
      </c>
      <c r="N586" s="2">
        <v>7</v>
      </c>
      <c r="O586" s="2">
        <v>2</v>
      </c>
      <c r="P586" s="2">
        <v>50</v>
      </c>
      <c r="Q586" s="6">
        <v>20.3334</v>
      </c>
      <c r="R586" s="2">
        <v>26</v>
      </c>
      <c r="S586" s="8">
        <v>39.1026923076923</v>
      </c>
      <c r="T586" s="2">
        <v>12</v>
      </c>
      <c r="U586" s="8">
        <v>84.7225</v>
      </c>
      <c r="V586" s="10">
        <v>0.0119375573921028</v>
      </c>
    </row>
    <row r="587" customHeight="1" spans="1:22">
      <c r="A587" s="4" t="s">
        <v>30</v>
      </c>
      <c r="B587" s="4" t="s">
        <v>74</v>
      </c>
      <c r="C587" s="4" t="s">
        <v>154</v>
      </c>
      <c r="D587" s="4" t="s">
        <v>155</v>
      </c>
      <c r="E587" s="2">
        <v>203.29</v>
      </c>
      <c r="F587" s="2">
        <v>2934</v>
      </c>
      <c r="G587" s="2">
        <v>167</v>
      </c>
      <c r="H587" s="5">
        <v>0.0569188820722563</v>
      </c>
      <c r="I587" s="6">
        <v>1.21730538922156</v>
      </c>
      <c r="J587" s="6">
        <v>69.2876618950239</v>
      </c>
      <c r="K587" s="2">
        <v>1</v>
      </c>
      <c r="L587" s="7">
        <v>0</v>
      </c>
      <c r="M587" s="2">
        <v>0</v>
      </c>
      <c r="N587" s="2">
        <v>1</v>
      </c>
      <c r="O587" s="2">
        <v>1</v>
      </c>
      <c r="P587" s="2">
        <v>3</v>
      </c>
      <c r="Q587" s="6">
        <v>67.7633333333333</v>
      </c>
      <c r="R587" s="2">
        <v>5</v>
      </c>
      <c r="S587" s="8">
        <v>40.658</v>
      </c>
      <c r="T587" s="2">
        <v>2</v>
      </c>
      <c r="U587" s="8">
        <v>101.645</v>
      </c>
      <c r="V587" s="10">
        <v>0.029940119760479</v>
      </c>
    </row>
    <row r="588" customHeight="1" spans="1:22">
      <c r="A588" s="2"/>
      <c r="B588" s="2"/>
      <c r="C588" s="4" t="s">
        <v>156</v>
      </c>
      <c r="D588" s="4" t="s">
        <v>157</v>
      </c>
      <c r="E588" s="2">
        <v>34.26</v>
      </c>
      <c r="F588" s="2">
        <v>1234</v>
      </c>
      <c r="G588" s="2">
        <v>103</v>
      </c>
      <c r="H588" s="5">
        <v>0.0834683954619125</v>
      </c>
      <c r="I588" s="6">
        <v>0.332621359223301</v>
      </c>
      <c r="J588" s="6">
        <v>27.7633711507293</v>
      </c>
      <c r="K588" s="2">
        <v>0</v>
      </c>
      <c r="L588" s="7">
        <v>0</v>
      </c>
      <c r="M588" s="2">
        <v>1</v>
      </c>
      <c r="N588" s="2">
        <v>0</v>
      </c>
      <c r="O588" s="2">
        <v>0</v>
      </c>
      <c r="P588" s="2">
        <v>1</v>
      </c>
      <c r="Q588" s="6">
        <v>34.26</v>
      </c>
      <c r="R588" s="2">
        <v>1</v>
      </c>
      <c r="S588" s="8">
        <v>34.26</v>
      </c>
      <c r="T588" s="2">
        <v>0</v>
      </c>
      <c r="U588" s="8" t="e">
        <v>#DIV/0!</v>
      </c>
      <c r="V588" s="10">
        <v>0.00970873786407767</v>
      </c>
    </row>
    <row r="589" customHeight="1" spans="1:22">
      <c r="A589" s="2"/>
      <c r="B589" s="2"/>
      <c r="C589" s="4" t="s">
        <v>158</v>
      </c>
      <c r="D589" s="4" t="s">
        <v>159</v>
      </c>
      <c r="E589" s="2">
        <v>166.33</v>
      </c>
      <c r="F589" s="2">
        <v>6805</v>
      </c>
      <c r="G589" s="2">
        <v>401</v>
      </c>
      <c r="H589" s="5">
        <v>0.0589272593681117</v>
      </c>
      <c r="I589" s="6">
        <v>0.414788029925187</v>
      </c>
      <c r="J589" s="6">
        <v>24.4423218221896</v>
      </c>
      <c r="K589" s="2">
        <v>0</v>
      </c>
      <c r="L589" s="7">
        <v>3</v>
      </c>
      <c r="M589" s="2">
        <v>0</v>
      </c>
      <c r="N589" s="2">
        <v>0</v>
      </c>
      <c r="O589" s="2">
        <v>0</v>
      </c>
      <c r="P589" s="2">
        <v>3</v>
      </c>
      <c r="Q589" s="6">
        <v>55.4433333333333</v>
      </c>
      <c r="R589" s="2">
        <v>14</v>
      </c>
      <c r="S589" s="8">
        <v>11.8807142857143</v>
      </c>
      <c r="T589" s="2">
        <v>4</v>
      </c>
      <c r="U589" s="8">
        <v>41.5825</v>
      </c>
      <c r="V589" s="10">
        <v>0.0349127182044888</v>
      </c>
    </row>
    <row r="590" customHeight="1" spans="1:22">
      <c r="A590" s="2"/>
      <c r="B590" s="2"/>
      <c r="C590" s="4" t="s">
        <v>190</v>
      </c>
      <c r="D590" s="4" t="s">
        <v>191</v>
      </c>
      <c r="E590" s="2">
        <v>4.94</v>
      </c>
      <c r="F590" s="2">
        <v>216</v>
      </c>
      <c r="G590" s="2">
        <v>17</v>
      </c>
      <c r="H590" s="5">
        <v>0.0787037037037037</v>
      </c>
      <c r="I590" s="6">
        <v>0.290588235294118</v>
      </c>
      <c r="J590" s="6">
        <v>22.8703703703704</v>
      </c>
      <c r="K590" s="2">
        <v>0</v>
      </c>
      <c r="L590" s="7">
        <v>0</v>
      </c>
      <c r="M590" s="2">
        <v>0</v>
      </c>
      <c r="N590" s="2">
        <v>0</v>
      </c>
      <c r="O590" s="2">
        <v>0</v>
      </c>
      <c r="P590" s="2">
        <v>0</v>
      </c>
      <c r="Q590" s="6" t="e">
        <v>#DIV/0!</v>
      </c>
      <c r="R590" s="2">
        <v>0</v>
      </c>
      <c r="S590" s="8" t="e">
        <v>#DIV/0!</v>
      </c>
      <c r="T590" s="2">
        <v>0</v>
      </c>
      <c r="U590" s="8" t="e">
        <v>#DIV/0!</v>
      </c>
      <c r="V590" s="10">
        <v>0</v>
      </c>
    </row>
    <row r="591" customHeight="1" spans="1:22">
      <c r="A591" s="2"/>
      <c r="B591" s="2"/>
      <c r="C591" s="4" t="s">
        <v>196</v>
      </c>
      <c r="D591" s="4" t="s">
        <v>197</v>
      </c>
      <c r="E591" s="2">
        <v>3.58</v>
      </c>
      <c r="F591" s="2">
        <v>225</v>
      </c>
      <c r="G591" s="2">
        <v>16</v>
      </c>
      <c r="H591" s="5">
        <v>0.0711111111111111</v>
      </c>
      <c r="I591" s="6">
        <v>0.22375</v>
      </c>
      <c r="J591" s="6">
        <v>15.9111111111111</v>
      </c>
      <c r="K591" s="2">
        <v>0</v>
      </c>
      <c r="L591" s="7">
        <v>0</v>
      </c>
      <c r="M591" s="2">
        <v>0</v>
      </c>
      <c r="N591" s="2">
        <v>0</v>
      </c>
      <c r="O591" s="2">
        <v>0</v>
      </c>
      <c r="P591" s="2">
        <v>0</v>
      </c>
      <c r="Q591" s="6" t="e">
        <v>#DIV/0!</v>
      </c>
      <c r="R591" s="2">
        <v>0</v>
      </c>
      <c r="S591" s="8" t="e">
        <v>#DIV/0!</v>
      </c>
      <c r="T591" s="2">
        <v>0</v>
      </c>
      <c r="U591" s="8" t="e">
        <v>#DIV/0!</v>
      </c>
      <c r="V591" s="10">
        <v>0</v>
      </c>
    </row>
    <row r="592" customHeight="1" spans="1:22">
      <c r="A592" s="2"/>
      <c r="B592" s="2"/>
      <c r="C592" s="4" t="s">
        <v>160</v>
      </c>
      <c r="D592" s="4" t="s">
        <v>161</v>
      </c>
      <c r="E592" s="2">
        <v>54.17</v>
      </c>
      <c r="F592" s="2">
        <v>1090</v>
      </c>
      <c r="G592" s="2">
        <v>100</v>
      </c>
      <c r="H592" s="5">
        <v>0.0917431192660551</v>
      </c>
      <c r="I592" s="6">
        <v>0.5417</v>
      </c>
      <c r="J592" s="6">
        <v>49.697247706422</v>
      </c>
      <c r="K592" s="2">
        <v>1</v>
      </c>
      <c r="L592" s="7">
        <v>1</v>
      </c>
      <c r="M592" s="2">
        <v>1</v>
      </c>
      <c r="N592" s="2">
        <v>0</v>
      </c>
      <c r="O592" s="2">
        <v>0</v>
      </c>
      <c r="P592" s="2">
        <v>3</v>
      </c>
      <c r="Q592" s="6">
        <v>18.0566666666667</v>
      </c>
      <c r="R592" s="2">
        <v>1</v>
      </c>
      <c r="S592" s="8">
        <v>54.17</v>
      </c>
      <c r="T592" s="2">
        <v>1</v>
      </c>
      <c r="U592" s="8">
        <v>54.17</v>
      </c>
      <c r="V592" s="10">
        <v>0.01</v>
      </c>
    </row>
    <row r="593" customHeight="1" spans="1:22">
      <c r="A593" s="2"/>
      <c r="B593" s="2"/>
      <c r="C593" s="4" t="s">
        <v>162</v>
      </c>
      <c r="D593" s="4" t="s">
        <v>163</v>
      </c>
      <c r="E593" s="2">
        <v>20.02</v>
      </c>
      <c r="F593" s="2">
        <v>581</v>
      </c>
      <c r="G593" s="2">
        <v>41</v>
      </c>
      <c r="H593" s="5">
        <v>0.0705679862306368</v>
      </c>
      <c r="I593" s="6">
        <v>0.488292682926829</v>
      </c>
      <c r="J593" s="6">
        <v>34.4578313253012</v>
      </c>
      <c r="K593" s="2">
        <v>1</v>
      </c>
      <c r="L593" s="7">
        <v>0</v>
      </c>
      <c r="M593" s="2">
        <v>1</v>
      </c>
      <c r="N593" s="2">
        <v>0</v>
      </c>
      <c r="O593" s="2">
        <v>0</v>
      </c>
      <c r="P593" s="2">
        <v>2</v>
      </c>
      <c r="Q593" s="6">
        <v>10.01</v>
      </c>
      <c r="R593" s="2">
        <v>0</v>
      </c>
      <c r="S593" s="8" t="e">
        <v>#DIV/0!</v>
      </c>
      <c r="T593" s="2">
        <v>0</v>
      </c>
      <c r="U593" s="8" t="e">
        <v>#DIV/0!</v>
      </c>
      <c r="V593" s="10">
        <v>0</v>
      </c>
    </row>
    <row r="594" customHeight="1" spans="1:22">
      <c r="A594" s="2"/>
      <c r="B594" s="2"/>
      <c r="C594" s="4" t="s">
        <v>200</v>
      </c>
      <c r="D594" s="4" t="s">
        <v>201</v>
      </c>
      <c r="E594" s="2">
        <v>17.91</v>
      </c>
      <c r="F594" s="2">
        <v>499</v>
      </c>
      <c r="G594" s="2">
        <v>27</v>
      </c>
      <c r="H594" s="5">
        <v>0.0541082164328657</v>
      </c>
      <c r="I594" s="6">
        <v>0.663333333333333</v>
      </c>
      <c r="J594" s="6">
        <v>35.8917835671343</v>
      </c>
      <c r="K594" s="2">
        <v>0</v>
      </c>
      <c r="L594" s="7">
        <v>0</v>
      </c>
      <c r="M594" s="2">
        <v>0</v>
      </c>
      <c r="N594" s="2">
        <v>0</v>
      </c>
      <c r="O594" s="2">
        <v>0</v>
      </c>
      <c r="P594" s="2">
        <v>0</v>
      </c>
      <c r="Q594" s="6" t="e">
        <v>#DIV/0!</v>
      </c>
      <c r="R594" s="2">
        <v>1</v>
      </c>
      <c r="S594" s="8">
        <v>17.91</v>
      </c>
      <c r="T594" s="2">
        <v>0</v>
      </c>
      <c r="U594" s="8" t="e">
        <v>#DIV/0!</v>
      </c>
      <c r="V594" s="10">
        <v>0.037037037037037</v>
      </c>
    </row>
    <row r="595" customHeight="1" spans="1:22">
      <c r="A595" s="2"/>
      <c r="B595" s="2"/>
      <c r="C595" s="4" t="s">
        <v>202</v>
      </c>
      <c r="D595" s="4" t="s">
        <v>203</v>
      </c>
      <c r="E595" s="2">
        <v>36.87</v>
      </c>
      <c r="F595" s="2">
        <v>1456</v>
      </c>
      <c r="G595" s="2">
        <v>77</v>
      </c>
      <c r="H595" s="5">
        <v>0.0528846153846154</v>
      </c>
      <c r="I595" s="6">
        <v>0.478831168831169</v>
      </c>
      <c r="J595" s="6">
        <v>25.3228021978022</v>
      </c>
      <c r="K595" s="2">
        <v>1</v>
      </c>
      <c r="L595" s="7">
        <v>0</v>
      </c>
      <c r="M595" s="2">
        <v>0</v>
      </c>
      <c r="N595" s="2">
        <v>0</v>
      </c>
      <c r="O595" s="2">
        <v>0</v>
      </c>
      <c r="P595" s="2">
        <v>1</v>
      </c>
      <c r="Q595" s="6">
        <v>36.87</v>
      </c>
      <c r="R595" s="2">
        <v>1</v>
      </c>
      <c r="S595" s="8">
        <v>36.87</v>
      </c>
      <c r="T595" s="2">
        <v>0</v>
      </c>
      <c r="U595" s="8" t="e">
        <v>#DIV/0!</v>
      </c>
      <c r="V595" s="10">
        <v>0.012987012987013</v>
      </c>
    </row>
    <row r="596" customHeight="1" spans="1:22">
      <c r="A596" s="2"/>
      <c r="B596" s="2"/>
      <c r="C596" s="4" t="s">
        <v>164</v>
      </c>
      <c r="D596" s="4" t="s">
        <v>165</v>
      </c>
      <c r="E596" s="2">
        <v>30.13</v>
      </c>
      <c r="F596" s="2">
        <v>1377</v>
      </c>
      <c r="G596" s="2">
        <v>87</v>
      </c>
      <c r="H596" s="5">
        <v>0.0631808278867102</v>
      </c>
      <c r="I596" s="6">
        <v>0.34632183908046</v>
      </c>
      <c r="J596" s="6">
        <v>21.8809005083515</v>
      </c>
      <c r="K596" s="2">
        <v>1</v>
      </c>
      <c r="L596" s="7">
        <v>0</v>
      </c>
      <c r="M596" s="2">
        <v>0</v>
      </c>
      <c r="N596" s="2">
        <v>0</v>
      </c>
      <c r="O596" s="2">
        <v>0</v>
      </c>
      <c r="P596" s="2">
        <v>1</v>
      </c>
      <c r="Q596" s="6">
        <v>30.13</v>
      </c>
      <c r="R596" s="2">
        <v>2</v>
      </c>
      <c r="S596" s="8">
        <v>15.065</v>
      </c>
      <c r="T596" s="2">
        <v>0</v>
      </c>
      <c r="U596" s="8" t="e">
        <v>#DIV/0!</v>
      </c>
      <c r="V596" s="10">
        <v>0.0229885057471264</v>
      </c>
    </row>
    <row r="597" customHeight="1" spans="1:22">
      <c r="A597" s="2"/>
      <c r="B597" s="2"/>
      <c r="C597" s="4" t="s">
        <v>166</v>
      </c>
      <c r="D597" s="4" t="s">
        <v>167</v>
      </c>
      <c r="E597" s="2">
        <v>15.53</v>
      </c>
      <c r="F597" s="2">
        <v>637</v>
      </c>
      <c r="G597" s="2">
        <v>47</v>
      </c>
      <c r="H597" s="5">
        <v>0.0737833594976452</v>
      </c>
      <c r="I597" s="6">
        <v>0.330425531914894</v>
      </c>
      <c r="J597" s="6">
        <v>24.3799058084772</v>
      </c>
      <c r="K597" s="2">
        <v>1</v>
      </c>
      <c r="L597" s="7">
        <v>0</v>
      </c>
      <c r="M597" s="2">
        <v>2</v>
      </c>
      <c r="N597" s="2">
        <v>0</v>
      </c>
      <c r="O597" s="2">
        <v>0</v>
      </c>
      <c r="P597" s="2">
        <v>3</v>
      </c>
      <c r="Q597" s="6">
        <v>5.17666666666667</v>
      </c>
      <c r="R597" s="2">
        <v>2</v>
      </c>
      <c r="S597" s="8">
        <v>7.765</v>
      </c>
      <c r="T597" s="2">
        <v>1</v>
      </c>
      <c r="U597" s="8">
        <v>15.53</v>
      </c>
      <c r="V597" s="10">
        <v>0.0425531914893617</v>
      </c>
    </row>
    <row r="598" customHeight="1" spans="1:22">
      <c r="A598" s="2"/>
      <c r="B598" s="2"/>
      <c r="C598" s="4" t="s">
        <v>168</v>
      </c>
      <c r="D598" s="4" t="s">
        <v>169</v>
      </c>
      <c r="E598" s="2">
        <v>25.1</v>
      </c>
      <c r="F598" s="2">
        <v>537</v>
      </c>
      <c r="G598" s="2">
        <v>58</v>
      </c>
      <c r="H598" s="5">
        <v>0.108007448789572</v>
      </c>
      <c r="I598" s="6">
        <v>0.432758620689655</v>
      </c>
      <c r="J598" s="6">
        <v>46.7411545623836</v>
      </c>
      <c r="K598" s="2">
        <v>0</v>
      </c>
      <c r="L598" s="7">
        <v>0</v>
      </c>
      <c r="M598" s="2">
        <v>0</v>
      </c>
      <c r="N598" s="2">
        <v>0</v>
      </c>
      <c r="O598" s="2">
        <v>0</v>
      </c>
      <c r="P598" s="2">
        <v>0</v>
      </c>
      <c r="Q598" s="6" t="e">
        <v>#DIV/0!</v>
      </c>
      <c r="R598" s="2">
        <v>2</v>
      </c>
      <c r="S598" s="8">
        <v>12.55</v>
      </c>
      <c r="T598" s="2">
        <v>0</v>
      </c>
      <c r="U598" s="8" t="e">
        <v>#DIV/0!</v>
      </c>
      <c r="V598" s="10">
        <v>0.0344827586206897</v>
      </c>
    </row>
    <row r="599" customHeight="1" spans="1:22">
      <c r="A599" s="2"/>
      <c r="B599" s="2"/>
      <c r="C599" s="4" t="s">
        <v>170</v>
      </c>
      <c r="D599" s="4" t="s">
        <v>171</v>
      </c>
      <c r="E599" s="2">
        <v>145.15</v>
      </c>
      <c r="F599" s="2">
        <v>3570</v>
      </c>
      <c r="G599" s="2">
        <v>249</v>
      </c>
      <c r="H599" s="5">
        <v>0.0697478991596639</v>
      </c>
      <c r="I599" s="6">
        <v>0.582931726907631</v>
      </c>
      <c r="J599" s="6">
        <v>40.6582633053221</v>
      </c>
      <c r="K599" s="2">
        <v>4</v>
      </c>
      <c r="L599" s="7">
        <v>1</v>
      </c>
      <c r="M599" s="2">
        <v>2</v>
      </c>
      <c r="N599" s="2">
        <v>2</v>
      </c>
      <c r="O599" s="2">
        <v>0</v>
      </c>
      <c r="P599" s="2">
        <v>9</v>
      </c>
      <c r="Q599" s="6">
        <v>16.1277777777778</v>
      </c>
      <c r="R599" s="2">
        <v>1</v>
      </c>
      <c r="S599" s="8">
        <v>145.15</v>
      </c>
      <c r="T599" s="2">
        <v>0</v>
      </c>
      <c r="U599" s="8" t="e">
        <v>#DIV/0!</v>
      </c>
      <c r="V599" s="10">
        <v>0.00401606425702811</v>
      </c>
    </row>
    <row r="600" customHeight="1" spans="1:22">
      <c r="A600" s="2"/>
      <c r="B600" s="2"/>
      <c r="C600" s="4" t="s">
        <v>172</v>
      </c>
      <c r="D600" s="4" t="s">
        <v>173</v>
      </c>
      <c r="E600" s="2">
        <v>69.32</v>
      </c>
      <c r="F600" s="2">
        <v>1434</v>
      </c>
      <c r="G600" s="2">
        <v>110</v>
      </c>
      <c r="H600" s="5">
        <v>0.0767085076708508</v>
      </c>
      <c r="I600" s="6">
        <v>0.630181818181818</v>
      </c>
      <c r="J600" s="6">
        <v>48.3403068340307</v>
      </c>
      <c r="K600" s="2">
        <v>0</v>
      </c>
      <c r="L600" s="7">
        <v>0</v>
      </c>
      <c r="M600" s="2">
        <v>0</v>
      </c>
      <c r="N600" s="2">
        <v>0</v>
      </c>
      <c r="O600" s="2">
        <v>1</v>
      </c>
      <c r="P600" s="2">
        <v>1</v>
      </c>
      <c r="Q600" s="6">
        <v>69.32</v>
      </c>
      <c r="R600" s="2">
        <v>1</v>
      </c>
      <c r="S600" s="8">
        <v>69.32</v>
      </c>
      <c r="T600" s="2">
        <v>0</v>
      </c>
      <c r="U600" s="8" t="e">
        <v>#DIV/0!</v>
      </c>
      <c r="V600" s="10">
        <v>0.00909090909090909</v>
      </c>
    </row>
    <row r="601" customHeight="1" spans="1:22">
      <c r="A601" s="2"/>
      <c r="B601" s="2"/>
      <c r="C601" s="4" t="s">
        <v>204</v>
      </c>
      <c r="D601" s="4" t="e">
        <v>#N/A</v>
      </c>
      <c r="E601" s="2">
        <v>23.86</v>
      </c>
      <c r="F601" s="2">
        <v>617</v>
      </c>
      <c r="G601" s="2">
        <v>37</v>
      </c>
      <c r="H601" s="5">
        <v>0.059967585089141</v>
      </c>
      <c r="I601" s="6">
        <v>0.644864864864865</v>
      </c>
      <c r="J601" s="6">
        <v>38.6709886547812</v>
      </c>
      <c r="K601" s="2">
        <v>0</v>
      </c>
      <c r="L601" s="7">
        <v>0</v>
      </c>
      <c r="M601" s="2">
        <v>0</v>
      </c>
      <c r="N601" s="2">
        <v>0</v>
      </c>
      <c r="O601" s="2">
        <v>0</v>
      </c>
      <c r="P601" s="2">
        <v>0</v>
      </c>
      <c r="Q601" s="6" t="e">
        <v>#DIV/0!</v>
      </c>
      <c r="R601" s="2">
        <v>1</v>
      </c>
      <c r="S601" s="8">
        <v>23.86</v>
      </c>
      <c r="T601" s="2">
        <v>1</v>
      </c>
      <c r="U601" s="8">
        <v>23.86</v>
      </c>
      <c r="V601" s="10">
        <v>0.027027027027027</v>
      </c>
    </row>
    <row r="602" customHeight="1" spans="1:22">
      <c r="A602" s="2"/>
      <c r="B602" s="2"/>
      <c r="C602" s="4" t="s">
        <v>194</v>
      </c>
      <c r="D602" s="4" t="s">
        <v>195</v>
      </c>
      <c r="E602" s="2">
        <v>0.34</v>
      </c>
      <c r="F602" s="2">
        <v>12</v>
      </c>
      <c r="G602" s="2">
        <v>1</v>
      </c>
      <c r="H602" s="5">
        <v>0.0833333333333333</v>
      </c>
      <c r="I602" s="6">
        <v>0.34</v>
      </c>
      <c r="J602" s="6">
        <v>28.3333333333333</v>
      </c>
      <c r="K602" s="2">
        <v>0</v>
      </c>
      <c r="L602" s="7">
        <v>0</v>
      </c>
      <c r="M602" s="2">
        <v>0</v>
      </c>
      <c r="N602" s="2">
        <v>0</v>
      </c>
      <c r="O602" s="2">
        <v>0</v>
      </c>
      <c r="P602" s="2">
        <v>0</v>
      </c>
      <c r="Q602" s="6" t="e">
        <v>#DIV/0!</v>
      </c>
      <c r="R602" s="2">
        <v>0</v>
      </c>
      <c r="S602" s="8" t="e">
        <v>#DIV/0!</v>
      </c>
      <c r="T602" s="2">
        <v>0</v>
      </c>
      <c r="U602" s="8" t="e">
        <v>#DIV/0!</v>
      </c>
      <c r="V602" s="10">
        <v>0</v>
      </c>
    </row>
    <row r="603" customHeight="1" spans="1:22">
      <c r="A603" s="2"/>
      <c r="B603" s="2"/>
      <c r="C603" s="4" t="s">
        <v>174</v>
      </c>
      <c r="D603" s="4" t="s">
        <v>175</v>
      </c>
      <c r="E603" s="2">
        <v>162.06</v>
      </c>
      <c r="F603" s="2">
        <v>4684</v>
      </c>
      <c r="G603" s="2">
        <v>289</v>
      </c>
      <c r="H603" s="5">
        <v>0.0616994022203245</v>
      </c>
      <c r="I603" s="6">
        <v>0.560761245674741</v>
      </c>
      <c r="J603" s="6">
        <v>34.598633646456</v>
      </c>
      <c r="K603" s="2">
        <v>1</v>
      </c>
      <c r="L603" s="7">
        <v>2</v>
      </c>
      <c r="M603" s="2">
        <v>1</v>
      </c>
      <c r="N603" s="2">
        <v>1</v>
      </c>
      <c r="O603" s="2">
        <v>0</v>
      </c>
      <c r="P603" s="2">
        <v>5</v>
      </c>
      <c r="Q603" s="6">
        <v>32.412</v>
      </c>
      <c r="R603" s="2">
        <v>3</v>
      </c>
      <c r="S603" s="8">
        <v>54.02</v>
      </c>
      <c r="T603" s="2">
        <v>1</v>
      </c>
      <c r="U603" s="8">
        <v>162.06</v>
      </c>
      <c r="V603" s="10">
        <v>0.0103806228373702</v>
      </c>
    </row>
    <row r="604" customHeight="1" spans="1:22">
      <c r="A604" s="2"/>
      <c r="B604" s="4" t="s">
        <v>80</v>
      </c>
      <c r="C604" s="2"/>
      <c r="D604" s="2"/>
      <c r="E604" s="2">
        <v>1012.86</v>
      </c>
      <c r="F604" s="2">
        <v>27908</v>
      </c>
      <c r="G604" s="2">
        <v>1827</v>
      </c>
      <c r="H604" s="5">
        <v>0.0654650996130142</v>
      </c>
      <c r="I604" s="6">
        <v>0.554384236453202</v>
      </c>
      <c r="J604" s="6">
        <v>36.2928192632937</v>
      </c>
      <c r="K604" s="2">
        <v>11</v>
      </c>
      <c r="L604" s="7">
        <v>7</v>
      </c>
      <c r="M604" s="2">
        <v>8</v>
      </c>
      <c r="N604" s="2">
        <v>4</v>
      </c>
      <c r="O604" s="2">
        <v>2</v>
      </c>
      <c r="P604" s="2">
        <v>32</v>
      </c>
      <c r="Q604" s="6">
        <v>31.651875</v>
      </c>
      <c r="R604" s="2">
        <v>35</v>
      </c>
      <c r="S604" s="8">
        <v>28.9388571428571</v>
      </c>
      <c r="T604" s="2">
        <v>10</v>
      </c>
      <c r="U604" s="8">
        <v>101.286</v>
      </c>
      <c r="V604" s="10">
        <v>0.0191570881226054</v>
      </c>
    </row>
    <row r="605" customHeight="1" spans="1:22">
      <c r="A605" s="4" t="s">
        <v>139</v>
      </c>
      <c r="B605" s="2"/>
      <c r="C605" s="2"/>
      <c r="D605" s="2"/>
      <c r="E605" s="2">
        <v>1012.86</v>
      </c>
      <c r="F605" s="2">
        <v>27908</v>
      </c>
      <c r="G605" s="2">
        <v>1827</v>
      </c>
      <c r="H605" s="5">
        <v>0.0654650996130142</v>
      </c>
      <c r="I605" s="6">
        <v>0.554384236453202</v>
      </c>
      <c r="J605" s="6">
        <v>36.2928192632937</v>
      </c>
      <c r="K605" s="2">
        <v>11</v>
      </c>
      <c r="L605" s="7">
        <v>7</v>
      </c>
      <c r="M605" s="2">
        <v>8</v>
      </c>
      <c r="N605" s="2">
        <v>4</v>
      </c>
      <c r="O605" s="2">
        <v>2</v>
      </c>
      <c r="P605" s="2">
        <v>32</v>
      </c>
      <c r="Q605" s="6">
        <v>31.651875</v>
      </c>
      <c r="R605" s="2">
        <v>35</v>
      </c>
      <c r="S605" s="8">
        <v>28.9388571428571</v>
      </c>
      <c r="T605" s="2">
        <v>10</v>
      </c>
      <c r="U605" s="8">
        <v>101.286</v>
      </c>
      <c r="V605" s="10">
        <v>0.0191570881226054</v>
      </c>
    </row>
    <row r="606" customHeight="1" spans="1:22">
      <c r="A606" s="4" t="s">
        <v>29</v>
      </c>
      <c r="B606" s="4" t="s">
        <v>74</v>
      </c>
      <c r="C606" s="4" t="s">
        <v>154</v>
      </c>
      <c r="D606" s="4" t="s">
        <v>155</v>
      </c>
      <c r="E606" s="2">
        <v>233.76</v>
      </c>
      <c r="F606" s="2">
        <v>3129</v>
      </c>
      <c r="G606" s="2">
        <v>170</v>
      </c>
      <c r="H606" s="5">
        <v>0.0543304570150208</v>
      </c>
      <c r="I606" s="6">
        <v>1.37505882352941</v>
      </c>
      <c r="J606" s="6">
        <v>74.7075743048897</v>
      </c>
      <c r="K606" s="2">
        <v>1</v>
      </c>
      <c r="L606" s="7">
        <v>1</v>
      </c>
      <c r="M606" s="2">
        <v>1</v>
      </c>
      <c r="N606" s="2">
        <v>2</v>
      </c>
      <c r="O606" s="2">
        <v>0</v>
      </c>
      <c r="P606" s="2">
        <v>5</v>
      </c>
      <c r="Q606" s="6">
        <v>46.752</v>
      </c>
      <c r="R606" s="2">
        <v>13</v>
      </c>
      <c r="S606" s="8">
        <v>17.9815384615385</v>
      </c>
      <c r="T606" s="2">
        <v>7</v>
      </c>
      <c r="U606" s="8">
        <v>33.3942857142857</v>
      </c>
      <c r="V606" s="10">
        <v>0.0764705882352941</v>
      </c>
    </row>
    <row r="607" customHeight="1" spans="1:22">
      <c r="A607" s="2"/>
      <c r="B607" s="2"/>
      <c r="C607" s="4" t="s">
        <v>156</v>
      </c>
      <c r="D607" s="4" t="s">
        <v>157</v>
      </c>
      <c r="E607" s="2">
        <v>48.43</v>
      </c>
      <c r="F607" s="2">
        <v>2365</v>
      </c>
      <c r="G607" s="2">
        <v>159</v>
      </c>
      <c r="H607" s="5">
        <v>0.06723044397463</v>
      </c>
      <c r="I607" s="6">
        <v>0.304591194968554</v>
      </c>
      <c r="J607" s="6">
        <v>20.4778012684989</v>
      </c>
      <c r="K607" s="2">
        <v>1</v>
      </c>
      <c r="L607" s="7">
        <v>0</v>
      </c>
      <c r="M607" s="2">
        <v>0</v>
      </c>
      <c r="N607" s="2">
        <v>-1</v>
      </c>
      <c r="O607" s="2">
        <v>0</v>
      </c>
      <c r="P607" s="2">
        <v>0</v>
      </c>
      <c r="Q607" s="6" t="e">
        <v>#DIV/0!</v>
      </c>
      <c r="R607" s="2">
        <v>1</v>
      </c>
      <c r="S607" s="8">
        <v>48.43</v>
      </c>
      <c r="T607" s="2">
        <v>1</v>
      </c>
      <c r="U607" s="8">
        <v>48.43</v>
      </c>
      <c r="V607" s="10">
        <v>0.00628930817610063</v>
      </c>
    </row>
    <row r="608" customHeight="1" spans="1:22">
      <c r="A608" s="2"/>
      <c r="B608" s="2"/>
      <c r="C608" s="4" t="s">
        <v>158</v>
      </c>
      <c r="D608" s="4" t="s">
        <v>159</v>
      </c>
      <c r="E608" s="2">
        <v>157.61</v>
      </c>
      <c r="F608" s="2">
        <v>6250</v>
      </c>
      <c r="G608" s="2">
        <v>381</v>
      </c>
      <c r="H608" s="5">
        <v>0.06096</v>
      </c>
      <c r="I608" s="6">
        <v>0.413674540682415</v>
      </c>
      <c r="J608" s="6">
        <v>25.2176</v>
      </c>
      <c r="K608" s="2">
        <v>0</v>
      </c>
      <c r="L608" s="7">
        <v>5</v>
      </c>
      <c r="M608" s="2">
        <v>0</v>
      </c>
      <c r="N608" s="2">
        <v>2</v>
      </c>
      <c r="O608" s="2">
        <v>1</v>
      </c>
      <c r="P608" s="2">
        <v>8</v>
      </c>
      <c r="Q608" s="6">
        <v>19.70125</v>
      </c>
      <c r="R608" s="2">
        <v>6</v>
      </c>
      <c r="S608" s="8">
        <v>26.2683333333333</v>
      </c>
      <c r="T608" s="2">
        <v>2</v>
      </c>
      <c r="U608" s="8">
        <v>78.805</v>
      </c>
      <c r="V608" s="10">
        <v>0.015748031496063</v>
      </c>
    </row>
    <row r="609" customHeight="1" spans="1:22">
      <c r="A609" s="2"/>
      <c r="B609" s="2"/>
      <c r="C609" s="4" t="s">
        <v>190</v>
      </c>
      <c r="D609" s="4" t="s">
        <v>191</v>
      </c>
      <c r="E609" s="2">
        <v>4.88</v>
      </c>
      <c r="F609" s="2">
        <v>279</v>
      </c>
      <c r="G609" s="2">
        <v>18</v>
      </c>
      <c r="H609" s="5">
        <v>0.0645161290322581</v>
      </c>
      <c r="I609" s="6">
        <v>0.271111111111111</v>
      </c>
      <c r="J609" s="6">
        <v>17.4910394265233</v>
      </c>
      <c r="K609" s="2">
        <v>0</v>
      </c>
      <c r="L609" s="7">
        <v>0</v>
      </c>
      <c r="M609" s="2">
        <v>0</v>
      </c>
      <c r="N609" s="2">
        <v>1</v>
      </c>
      <c r="O609" s="2">
        <v>0</v>
      </c>
      <c r="P609" s="2">
        <v>1</v>
      </c>
      <c r="Q609" s="6">
        <v>4.88</v>
      </c>
      <c r="R609" s="2">
        <v>0</v>
      </c>
      <c r="S609" s="8" t="e">
        <v>#DIV/0!</v>
      </c>
      <c r="T609" s="2">
        <v>0</v>
      </c>
      <c r="U609" s="8" t="e">
        <v>#DIV/0!</v>
      </c>
      <c r="V609" s="10">
        <v>0</v>
      </c>
    </row>
    <row r="610" customHeight="1" spans="1:22">
      <c r="A610" s="2"/>
      <c r="B610" s="2"/>
      <c r="C610" s="4" t="s">
        <v>196</v>
      </c>
      <c r="D610" s="4" t="s">
        <v>197</v>
      </c>
      <c r="E610" s="2">
        <v>5.8</v>
      </c>
      <c r="F610" s="2">
        <v>221</v>
      </c>
      <c r="G610" s="2">
        <v>22</v>
      </c>
      <c r="H610" s="5">
        <v>0.0995475113122172</v>
      </c>
      <c r="I610" s="6">
        <v>0.263636363636364</v>
      </c>
      <c r="J610" s="6">
        <v>26.2443438914027</v>
      </c>
      <c r="K610" s="2">
        <v>0</v>
      </c>
      <c r="L610" s="7">
        <v>0</v>
      </c>
      <c r="M610" s="2">
        <v>0</v>
      </c>
      <c r="N610" s="2">
        <v>0</v>
      </c>
      <c r="O610" s="2">
        <v>0</v>
      </c>
      <c r="P610" s="2">
        <v>0</v>
      </c>
      <c r="Q610" s="6" t="e">
        <v>#DIV/0!</v>
      </c>
      <c r="R610" s="2">
        <v>1</v>
      </c>
      <c r="S610" s="8">
        <v>5.8</v>
      </c>
      <c r="T610" s="2">
        <v>1</v>
      </c>
      <c r="U610" s="8">
        <v>5.8</v>
      </c>
      <c r="V610" s="10">
        <v>0.0454545454545455</v>
      </c>
    </row>
    <row r="611" customHeight="1" spans="1:22">
      <c r="A611" s="2"/>
      <c r="B611" s="2"/>
      <c r="C611" s="4" t="s">
        <v>160</v>
      </c>
      <c r="D611" s="4" t="s">
        <v>161</v>
      </c>
      <c r="E611" s="2">
        <v>59.99</v>
      </c>
      <c r="F611" s="2">
        <v>1507</v>
      </c>
      <c r="G611" s="2">
        <v>108</v>
      </c>
      <c r="H611" s="5">
        <v>0.0716655607166556</v>
      </c>
      <c r="I611" s="6">
        <v>0.555462962962963</v>
      </c>
      <c r="J611" s="6">
        <v>39.8075646980757</v>
      </c>
      <c r="K611" s="2">
        <v>1</v>
      </c>
      <c r="L611" s="7">
        <v>1</v>
      </c>
      <c r="M611" s="2">
        <v>0</v>
      </c>
      <c r="N611" s="2">
        <v>3</v>
      </c>
      <c r="O611" s="2">
        <v>0</v>
      </c>
      <c r="P611" s="2">
        <v>5</v>
      </c>
      <c r="Q611" s="6">
        <v>11.998</v>
      </c>
      <c r="R611" s="2">
        <v>1</v>
      </c>
      <c r="S611" s="8">
        <v>59.99</v>
      </c>
      <c r="T611" s="2">
        <v>1</v>
      </c>
      <c r="U611" s="8">
        <v>59.99</v>
      </c>
      <c r="V611" s="10">
        <v>0.00925925925925926</v>
      </c>
    </row>
    <row r="612" customHeight="1" spans="1:22">
      <c r="A612" s="2"/>
      <c r="B612" s="2"/>
      <c r="C612" s="4" t="s">
        <v>162</v>
      </c>
      <c r="D612" s="4" t="s">
        <v>163</v>
      </c>
      <c r="E612" s="2">
        <v>17.35</v>
      </c>
      <c r="F612" s="2">
        <v>568</v>
      </c>
      <c r="G612" s="2">
        <v>38</v>
      </c>
      <c r="H612" s="5">
        <v>0.0669014084507042</v>
      </c>
      <c r="I612" s="6">
        <v>0.456578947368421</v>
      </c>
      <c r="J612" s="6">
        <v>30.5457746478873</v>
      </c>
      <c r="K612" s="2">
        <v>1</v>
      </c>
      <c r="L612" s="7">
        <v>0</v>
      </c>
      <c r="M612" s="2">
        <v>0</v>
      </c>
      <c r="N612" s="2">
        <v>0</v>
      </c>
      <c r="O612" s="2">
        <v>0</v>
      </c>
      <c r="P612" s="2">
        <v>1</v>
      </c>
      <c r="Q612" s="6">
        <v>17.35</v>
      </c>
      <c r="R612" s="2">
        <v>0</v>
      </c>
      <c r="S612" s="8" t="e">
        <v>#DIV/0!</v>
      </c>
      <c r="T612" s="2">
        <v>0</v>
      </c>
      <c r="U612" s="8" t="e">
        <v>#DIV/0!</v>
      </c>
      <c r="V612" s="10">
        <v>0</v>
      </c>
    </row>
    <row r="613" customHeight="1" spans="1:22">
      <c r="A613" s="2"/>
      <c r="B613" s="2"/>
      <c r="C613" s="4" t="s">
        <v>200</v>
      </c>
      <c r="D613" s="4" t="s">
        <v>201</v>
      </c>
      <c r="E613" s="2">
        <v>19.15</v>
      </c>
      <c r="F613" s="2">
        <v>730</v>
      </c>
      <c r="G613" s="2">
        <v>35</v>
      </c>
      <c r="H613" s="5">
        <v>0.0479452054794521</v>
      </c>
      <c r="I613" s="6">
        <v>0.547142857142857</v>
      </c>
      <c r="J613" s="6">
        <v>26.2328767123288</v>
      </c>
      <c r="K613" s="2">
        <v>0</v>
      </c>
      <c r="L613" s="7">
        <v>0</v>
      </c>
      <c r="M613" s="2">
        <v>1</v>
      </c>
      <c r="N613" s="2">
        <v>0</v>
      </c>
      <c r="O613" s="2">
        <v>0</v>
      </c>
      <c r="P613" s="2">
        <v>1</v>
      </c>
      <c r="Q613" s="6">
        <v>19.15</v>
      </c>
      <c r="R613" s="2">
        <v>1</v>
      </c>
      <c r="S613" s="8">
        <v>19.15</v>
      </c>
      <c r="T613" s="2">
        <v>0</v>
      </c>
      <c r="U613" s="8" t="e">
        <v>#DIV/0!</v>
      </c>
      <c r="V613" s="10">
        <v>0.0285714285714286</v>
      </c>
    </row>
    <row r="614" customHeight="1" spans="1:22">
      <c r="A614" s="2"/>
      <c r="B614" s="2"/>
      <c r="C614" s="4" t="s">
        <v>202</v>
      </c>
      <c r="D614" s="4" t="s">
        <v>203</v>
      </c>
      <c r="E614" s="2">
        <v>38.45</v>
      </c>
      <c r="F614" s="2">
        <v>1332</v>
      </c>
      <c r="G614" s="2">
        <v>84</v>
      </c>
      <c r="H614" s="5">
        <v>0.0630630630630631</v>
      </c>
      <c r="I614" s="6">
        <v>0.457738095238095</v>
      </c>
      <c r="J614" s="6">
        <v>28.8663663663664</v>
      </c>
      <c r="K614" s="2">
        <v>0</v>
      </c>
      <c r="L614" s="7">
        <v>0</v>
      </c>
      <c r="M614" s="2">
        <v>0</v>
      </c>
      <c r="N614" s="2">
        <v>0</v>
      </c>
      <c r="O614" s="2">
        <v>0</v>
      </c>
      <c r="P614" s="2">
        <v>0</v>
      </c>
      <c r="Q614" s="6" t="e">
        <v>#DIV/0!</v>
      </c>
      <c r="R614" s="2">
        <v>0</v>
      </c>
      <c r="S614" s="8" t="e">
        <v>#DIV/0!</v>
      </c>
      <c r="T614" s="2">
        <v>0</v>
      </c>
      <c r="U614" s="8" t="e">
        <v>#DIV/0!</v>
      </c>
      <c r="V614" s="10">
        <v>0</v>
      </c>
    </row>
    <row r="615" customHeight="1" spans="1:22">
      <c r="A615" s="2"/>
      <c r="B615" s="2"/>
      <c r="C615" s="4" t="s">
        <v>164</v>
      </c>
      <c r="D615" s="4" t="s">
        <v>165</v>
      </c>
      <c r="E615" s="2">
        <v>23.63</v>
      </c>
      <c r="F615" s="2">
        <v>1342</v>
      </c>
      <c r="G615" s="2">
        <v>64</v>
      </c>
      <c r="H615" s="5">
        <v>0.0476900149031297</v>
      </c>
      <c r="I615" s="6">
        <v>0.36921875</v>
      </c>
      <c r="J615" s="6">
        <v>17.6080476900149</v>
      </c>
      <c r="K615" s="2">
        <v>0</v>
      </c>
      <c r="L615" s="7">
        <v>0</v>
      </c>
      <c r="M615" s="2">
        <v>0</v>
      </c>
      <c r="N615" s="2">
        <v>0</v>
      </c>
      <c r="O615" s="2">
        <v>0</v>
      </c>
      <c r="P615" s="2">
        <v>0</v>
      </c>
      <c r="Q615" s="6" t="e">
        <v>#DIV/0!</v>
      </c>
      <c r="R615" s="2">
        <v>0</v>
      </c>
      <c r="S615" s="8" t="e">
        <v>#DIV/0!</v>
      </c>
      <c r="T615" s="2">
        <v>0</v>
      </c>
      <c r="U615" s="8" t="e">
        <v>#DIV/0!</v>
      </c>
      <c r="V615" s="10">
        <v>0</v>
      </c>
    </row>
    <row r="616" customHeight="1" spans="1:22">
      <c r="A616" s="2"/>
      <c r="B616" s="2"/>
      <c r="C616" s="4" t="s">
        <v>166</v>
      </c>
      <c r="D616" s="4" t="s">
        <v>167</v>
      </c>
      <c r="E616" s="2">
        <v>17.5</v>
      </c>
      <c r="F616" s="2">
        <v>818</v>
      </c>
      <c r="G616" s="2">
        <v>46</v>
      </c>
      <c r="H616" s="5">
        <v>0.0562347188264059</v>
      </c>
      <c r="I616" s="6">
        <v>0.380434782608696</v>
      </c>
      <c r="J616" s="6">
        <v>21.3936430317848</v>
      </c>
      <c r="K616" s="2">
        <v>0</v>
      </c>
      <c r="L616" s="7">
        <v>0</v>
      </c>
      <c r="M616" s="2">
        <v>0</v>
      </c>
      <c r="N616" s="2">
        <v>0</v>
      </c>
      <c r="O616" s="2">
        <v>0</v>
      </c>
      <c r="P616" s="2">
        <v>0</v>
      </c>
      <c r="Q616" s="6" t="e">
        <v>#DIV/0!</v>
      </c>
      <c r="R616" s="2">
        <v>1</v>
      </c>
      <c r="S616" s="8">
        <v>17.5</v>
      </c>
      <c r="T616" s="2">
        <v>0</v>
      </c>
      <c r="U616" s="8" t="e">
        <v>#DIV/0!</v>
      </c>
      <c r="V616" s="10">
        <v>0.0217391304347826</v>
      </c>
    </row>
    <row r="617" customHeight="1" spans="1:22">
      <c r="A617" s="2"/>
      <c r="B617" s="2"/>
      <c r="C617" s="4" t="s">
        <v>168</v>
      </c>
      <c r="D617" s="4" t="s">
        <v>169</v>
      </c>
      <c r="E617" s="2">
        <v>26.08</v>
      </c>
      <c r="F617" s="2">
        <v>573</v>
      </c>
      <c r="G617" s="2">
        <v>60</v>
      </c>
      <c r="H617" s="5">
        <v>0.104712041884817</v>
      </c>
      <c r="I617" s="6">
        <v>0.434666666666667</v>
      </c>
      <c r="J617" s="6">
        <v>45.5148342059337</v>
      </c>
      <c r="K617" s="2">
        <v>0</v>
      </c>
      <c r="L617" s="7">
        <v>0</v>
      </c>
      <c r="M617" s="2">
        <v>0</v>
      </c>
      <c r="N617" s="2">
        <v>0</v>
      </c>
      <c r="O617" s="2">
        <v>0</v>
      </c>
      <c r="P617" s="2">
        <v>0</v>
      </c>
      <c r="Q617" s="6" t="e">
        <v>#DIV/0!</v>
      </c>
      <c r="R617" s="2">
        <v>0</v>
      </c>
      <c r="S617" s="8" t="e">
        <v>#DIV/0!</v>
      </c>
      <c r="T617" s="2">
        <v>0</v>
      </c>
      <c r="U617" s="8" t="e">
        <v>#DIV/0!</v>
      </c>
      <c r="V617" s="10">
        <v>0</v>
      </c>
    </row>
    <row r="618" customHeight="1" spans="1:22">
      <c r="A618" s="2"/>
      <c r="B618" s="2"/>
      <c r="C618" s="4" t="s">
        <v>170</v>
      </c>
      <c r="D618" s="4" t="s">
        <v>171</v>
      </c>
      <c r="E618" s="2">
        <v>125.77</v>
      </c>
      <c r="F618" s="2">
        <v>2667</v>
      </c>
      <c r="G618" s="2">
        <v>211</v>
      </c>
      <c r="H618" s="5">
        <v>0.0791151106111736</v>
      </c>
      <c r="I618" s="6">
        <v>0.5960663507109</v>
      </c>
      <c r="J618" s="6">
        <v>47.1578552680915</v>
      </c>
      <c r="K618" s="2">
        <v>0</v>
      </c>
      <c r="L618" s="7">
        <v>0</v>
      </c>
      <c r="M618" s="2">
        <v>1</v>
      </c>
      <c r="N618" s="2">
        <v>1</v>
      </c>
      <c r="O618" s="2">
        <v>0</v>
      </c>
      <c r="P618" s="2">
        <v>2</v>
      </c>
      <c r="Q618" s="6">
        <v>62.885</v>
      </c>
      <c r="R618" s="2">
        <v>2</v>
      </c>
      <c r="S618" s="8">
        <v>62.885</v>
      </c>
      <c r="T618" s="2">
        <v>0</v>
      </c>
      <c r="U618" s="8" t="e">
        <v>#DIV/0!</v>
      </c>
      <c r="V618" s="10">
        <v>0.00947867298578199</v>
      </c>
    </row>
    <row r="619" customHeight="1" spans="1:22">
      <c r="A619" s="2"/>
      <c r="B619" s="2"/>
      <c r="C619" s="4" t="s">
        <v>172</v>
      </c>
      <c r="D619" s="4" t="s">
        <v>173</v>
      </c>
      <c r="E619" s="2">
        <v>52.16</v>
      </c>
      <c r="F619" s="2">
        <v>1422</v>
      </c>
      <c r="G619" s="2">
        <v>82</v>
      </c>
      <c r="H619" s="5">
        <v>0.0576652601969058</v>
      </c>
      <c r="I619" s="6">
        <v>0.63609756097561</v>
      </c>
      <c r="J619" s="6">
        <v>36.6807313642757</v>
      </c>
      <c r="K619" s="2">
        <v>0</v>
      </c>
      <c r="L619" s="7">
        <v>0</v>
      </c>
      <c r="M619" s="2">
        <v>3</v>
      </c>
      <c r="N619" s="2">
        <v>0</v>
      </c>
      <c r="O619" s="2">
        <v>0</v>
      </c>
      <c r="P619" s="2">
        <v>3</v>
      </c>
      <c r="Q619" s="6">
        <v>17.3866666666667</v>
      </c>
      <c r="R619" s="2">
        <v>1</v>
      </c>
      <c r="S619" s="8">
        <v>52.16</v>
      </c>
      <c r="T619" s="2">
        <v>0</v>
      </c>
      <c r="U619" s="8" t="e">
        <v>#DIV/0!</v>
      </c>
      <c r="V619" s="10">
        <v>0.0121951219512195</v>
      </c>
    </row>
    <row r="620" customHeight="1" spans="1:22">
      <c r="A620" s="2"/>
      <c r="B620" s="2"/>
      <c r="C620" s="4" t="s">
        <v>204</v>
      </c>
      <c r="D620" s="4" t="e">
        <v>#N/A</v>
      </c>
      <c r="E620" s="2">
        <v>24.44</v>
      </c>
      <c r="F620" s="2">
        <v>441</v>
      </c>
      <c r="G620" s="2">
        <v>32</v>
      </c>
      <c r="H620" s="5">
        <v>0.072562358276644</v>
      </c>
      <c r="I620" s="6">
        <v>0.76375</v>
      </c>
      <c r="J620" s="6">
        <v>55.4195011337869</v>
      </c>
      <c r="K620" s="2">
        <v>0</v>
      </c>
      <c r="L620" s="7">
        <v>4</v>
      </c>
      <c r="M620" s="2">
        <v>0</v>
      </c>
      <c r="N620" s="2">
        <v>1</v>
      </c>
      <c r="O620" s="2">
        <v>0</v>
      </c>
      <c r="P620" s="2">
        <v>5</v>
      </c>
      <c r="Q620" s="6">
        <v>4.888</v>
      </c>
      <c r="R620" s="2">
        <v>1</v>
      </c>
      <c r="S620" s="8">
        <v>24.44</v>
      </c>
      <c r="T620" s="2">
        <v>1</v>
      </c>
      <c r="U620" s="8">
        <v>24.44</v>
      </c>
      <c r="V620" s="10">
        <v>0.03125</v>
      </c>
    </row>
    <row r="621" customHeight="1" spans="1:22">
      <c r="A621" s="2"/>
      <c r="B621" s="2"/>
      <c r="C621" s="4" t="s">
        <v>194</v>
      </c>
      <c r="D621" s="4" t="s">
        <v>195</v>
      </c>
      <c r="E621" s="2">
        <v>0</v>
      </c>
      <c r="F621" s="2">
        <v>9</v>
      </c>
      <c r="G621" s="2">
        <v>0</v>
      </c>
      <c r="H621" s="5">
        <v>0</v>
      </c>
      <c r="I621" s="6" t="e">
        <v>#DIV/0!</v>
      </c>
      <c r="J621" s="6">
        <v>0</v>
      </c>
      <c r="K621" s="2">
        <v>0</v>
      </c>
      <c r="L621" s="7">
        <v>0</v>
      </c>
      <c r="M621" s="2">
        <v>0</v>
      </c>
      <c r="N621" s="2">
        <v>0</v>
      </c>
      <c r="O621" s="2">
        <v>0</v>
      </c>
      <c r="P621" s="2">
        <v>0</v>
      </c>
      <c r="Q621" s="6" t="e">
        <v>#DIV/0!</v>
      </c>
      <c r="R621" s="2">
        <v>0</v>
      </c>
      <c r="S621" s="8" t="e">
        <v>#DIV/0!</v>
      </c>
      <c r="T621" s="2">
        <v>0</v>
      </c>
      <c r="U621" s="8" t="e">
        <v>#DIV/0!</v>
      </c>
      <c r="V621" s="10" t="e">
        <v>#DIV/0!</v>
      </c>
    </row>
    <row r="622" customHeight="1" spans="1:22">
      <c r="A622" s="2"/>
      <c r="B622" s="2"/>
      <c r="C622" s="4" t="s">
        <v>174</v>
      </c>
      <c r="D622" s="4" t="s">
        <v>175</v>
      </c>
      <c r="E622" s="2">
        <v>159.91</v>
      </c>
      <c r="F622" s="2">
        <v>6979</v>
      </c>
      <c r="G622" s="2">
        <v>337</v>
      </c>
      <c r="H622" s="5">
        <v>0.0482877203037685</v>
      </c>
      <c r="I622" s="6">
        <v>0.474510385756677</v>
      </c>
      <c r="J622" s="6">
        <v>22.9130247886517</v>
      </c>
      <c r="K622" s="2">
        <v>2</v>
      </c>
      <c r="L622" s="7">
        <v>1</v>
      </c>
      <c r="M622" s="2">
        <v>0</v>
      </c>
      <c r="N622" s="2">
        <v>1</v>
      </c>
      <c r="O622" s="2">
        <v>0</v>
      </c>
      <c r="P622" s="2">
        <v>4</v>
      </c>
      <c r="Q622" s="6">
        <v>39.9775</v>
      </c>
      <c r="R622" s="2">
        <v>4</v>
      </c>
      <c r="S622" s="8">
        <v>39.9775</v>
      </c>
      <c r="T622" s="2">
        <v>1</v>
      </c>
      <c r="U622" s="8">
        <v>159.91</v>
      </c>
      <c r="V622" s="10">
        <v>0.0118694362017804</v>
      </c>
    </row>
    <row r="623" customHeight="1" spans="1:22">
      <c r="A623" s="2"/>
      <c r="B623" s="4" t="s">
        <v>80</v>
      </c>
      <c r="C623" s="2"/>
      <c r="D623" s="2"/>
      <c r="E623" s="2">
        <v>1014.91</v>
      </c>
      <c r="F623" s="2">
        <v>30632</v>
      </c>
      <c r="G623" s="2">
        <v>1847</v>
      </c>
      <c r="H623" s="5">
        <v>0.0602964220423087</v>
      </c>
      <c r="I623" s="6">
        <v>0.549491066594478</v>
      </c>
      <c r="J623" s="6">
        <v>33.132345259859</v>
      </c>
      <c r="K623" s="2">
        <v>6</v>
      </c>
      <c r="L623" s="7">
        <v>12</v>
      </c>
      <c r="M623" s="2">
        <v>6</v>
      </c>
      <c r="N623" s="2">
        <v>10</v>
      </c>
      <c r="O623" s="2">
        <v>1</v>
      </c>
      <c r="P623" s="2">
        <v>35</v>
      </c>
      <c r="Q623" s="6">
        <v>28.9974285714286</v>
      </c>
      <c r="R623" s="2">
        <v>32</v>
      </c>
      <c r="S623" s="8">
        <v>31.7159375</v>
      </c>
      <c r="T623" s="2">
        <v>14</v>
      </c>
      <c r="U623" s="8">
        <v>72.4935714285714</v>
      </c>
      <c r="V623" s="10">
        <v>0.0173253925284245</v>
      </c>
    </row>
    <row r="624" customHeight="1" spans="1:22">
      <c r="A624" s="4" t="s">
        <v>140</v>
      </c>
      <c r="B624" s="2"/>
      <c r="C624" s="2"/>
      <c r="D624" s="2"/>
      <c r="E624" s="2">
        <v>1014.91</v>
      </c>
      <c r="F624" s="2">
        <v>30632</v>
      </c>
      <c r="G624" s="2">
        <v>1847</v>
      </c>
      <c r="H624" s="5">
        <v>0.0602964220423087</v>
      </c>
      <c r="I624" s="6">
        <v>0.549491066594478</v>
      </c>
      <c r="J624" s="6">
        <v>33.132345259859</v>
      </c>
      <c r="K624" s="2">
        <v>6</v>
      </c>
      <c r="L624" s="7">
        <v>12</v>
      </c>
      <c r="M624" s="2">
        <v>6</v>
      </c>
      <c r="N624" s="2">
        <v>10</v>
      </c>
      <c r="O624" s="2">
        <v>1</v>
      </c>
      <c r="P624" s="2">
        <v>35</v>
      </c>
      <c r="Q624" s="6">
        <v>28.9974285714286</v>
      </c>
      <c r="R624" s="2">
        <v>32</v>
      </c>
      <c r="S624" s="8">
        <v>31.7159375</v>
      </c>
      <c r="T624" s="2">
        <v>14</v>
      </c>
      <c r="U624" s="8">
        <v>72.4935714285714</v>
      </c>
      <c r="V624" s="10">
        <v>0.0173253925284245</v>
      </c>
    </row>
    <row r="625" customHeight="1" spans="1:22">
      <c r="A625" s="4" t="s">
        <v>28</v>
      </c>
      <c r="B625" s="4" t="s">
        <v>74</v>
      </c>
      <c r="C625" s="4" t="s">
        <v>154</v>
      </c>
      <c r="D625" s="4" t="s">
        <v>155</v>
      </c>
      <c r="E625" s="2">
        <v>143.25</v>
      </c>
      <c r="F625" s="2">
        <v>2200</v>
      </c>
      <c r="G625" s="2">
        <v>116</v>
      </c>
      <c r="H625" s="5">
        <v>0.0527272727272727</v>
      </c>
      <c r="I625" s="6">
        <v>1.23491379310345</v>
      </c>
      <c r="J625" s="6">
        <v>65.1136363636364</v>
      </c>
      <c r="K625" s="2">
        <v>0</v>
      </c>
      <c r="L625" s="7">
        <v>1</v>
      </c>
      <c r="M625" s="2">
        <v>0</v>
      </c>
      <c r="N625" s="2">
        <v>2</v>
      </c>
      <c r="O625" s="2">
        <v>0</v>
      </c>
      <c r="P625" s="2">
        <v>3</v>
      </c>
      <c r="Q625" s="6">
        <v>47.75</v>
      </c>
      <c r="R625" s="2">
        <v>2</v>
      </c>
      <c r="S625" s="8">
        <v>71.625</v>
      </c>
      <c r="T625" s="2">
        <v>1</v>
      </c>
      <c r="U625" s="8">
        <v>143.25</v>
      </c>
      <c r="V625" s="10">
        <v>0.0172413793103448</v>
      </c>
    </row>
    <row r="626" customHeight="1" spans="1:22">
      <c r="A626" s="2"/>
      <c r="B626" s="2"/>
      <c r="C626" s="4" t="s">
        <v>156</v>
      </c>
      <c r="D626" s="4" t="s">
        <v>157</v>
      </c>
      <c r="E626" s="2">
        <v>38.2</v>
      </c>
      <c r="F626" s="2">
        <v>1857</v>
      </c>
      <c r="G626" s="2">
        <v>118</v>
      </c>
      <c r="H626" s="5">
        <v>0.0635433494884222</v>
      </c>
      <c r="I626" s="6">
        <v>0.323728813559322</v>
      </c>
      <c r="J626" s="6">
        <v>20.5708131394723</v>
      </c>
      <c r="K626" s="2">
        <v>1</v>
      </c>
      <c r="L626" s="7">
        <v>0</v>
      </c>
      <c r="M626" s="2">
        <v>0</v>
      </c>
      <c r="N626" s="2">
        <v>0</v>
      </c>
      <c r="O626" s="2">
        <v>0</v>
      </c>
      <c r="P626" s="2">
        <v>1</v>
      </c>
      <c r="Q626" s="6">
        <v>38.2</v>
      </c>
      <c r="R626" s="2">
        <v>1</v>
      </c>
      <c r="S626" s="8">
        <v>38.2</v>
      </c>
      <c r="T626" s="2">
        <v>0</v>
      </c>
      <c r="U626" s="8" t="e">
        <v>#DIV/0!</v>
      </c>
      <c r="V626" s="10">
        <v>0.00847457627118644</v>
      </c>
    </row>
    <row r="627" customHeight="1" spans="1:22">
      <c r="A627" s="2"/>
      <c r="B627" s="2"/>
      <c r="C627" s="4" t="s">
        <v>158</v>
      </c>
      <c r="D627" s="4" t="s">
        <v>159</v>
      </c>
      <c r="E627" s="2">
        <v>137.21</v>
      </c>
      <c r="F627" s="2">
        <v>5792</v>
      </c>
      <c r="G627" s="2">
        <v>354</v>
      </c>
      <c r="H627" s="5">
        <v>0.0611187845303867</v>
      </c>
      <c r="I627" s="6">
        <v>0.387598870056497</v>
      </c>
      <c r="J627" s="6">
        <v>23.6895718232044</v>
      </c>
      <c r="K627" s="2">
        <v>3</v>
      </c>
      <c r="L627" s="7">
        <v>3</v>
      </c>
      <c r="M627" s="2">
        <v>0</v>
      </c>
      <c r="N627" s="2">
        <v>1</v>
      </c>
      <c r="O627" s="2">
        <v>0</v>
      </c>
      <c r="P627" s="2">
        <v>7</v>
      </c>
      <c r="Q627" s="6">
        <v>19.6014285714286</v>
      </c>
      <c r="R627" s="2">
        <v>11</v>
      </c>
      <c r="S627" s="8">
        <v>12.4736363636364</v>
      </c>
      <c r="T627" s="2">
        <v>5</v>
      </c>
      <c r="U627" s="8">
        <v>27.442</v>
      </c>
      <c r="V627" s="10">
        <v>0.0310734463276836</v>
      </c>
    </row>
    <row r="628" customHeight="1" spans="1:22">
      <c r="A628" s="2"/>
      <c r="B628" s="2"/>
      <c r="C628" s="4" t="s">
        <v>190</v>
      </c>
      <c r="D628" s="4" t="s">
        <v>191</v>
      </c>
      <c r="E628" s="2">
        <v>5.22</v>
      </c>
      <c r="F628" s="2">
        <v>158</v>
      </c>
      <c r="G628" s="2">
        <v>15</v>
      </c>
      <c r="H628" s="5">
        <v>0.0949367088607595</v>
      </c>
      <c r="I628" s="6">
        <v>0.348</v>
      </c>
      <c r="J628" s="6">
        <v>33.0379746835443</v>
      </c>
      <c r="K628" s="2">
        <v>0</v>
      </c>
      <c r="L628" s="7">
        <v>0</v>
      </c>
      <c r="M628" s="2">
        <v>0</v>
      </c>
      <c r="N628" s="2">
        <v>0</v>
      </c>
      <c r="O628" s="2">
        <v>0</v>
      </c>
      <c r="P628" s="2">
        <v>0</v>
      </c>
      <c r="Q628" s="6" t="e">
        <v>#DIV/0!</v>
      </c>
      <c r="R628" s="2">
        <v>0</v>
      </c>
      <c r="S628" s="8" t="e">
        <v>#DIV/0!</v>
      </c>
      <c r="T628" s="2">
        <v>0</v>
      </c>
      <c r="U628" s="8" t="e">
        <v>#DIV/0!</v>
      </c>
      <c r="V628" s="10">
        <v>0</v>
      </c>
    </row>
    <row r="629" customHeight="1" spans="1:22">
      <c r="A629" s="2"/>
      <c r="B629" s="2"/>
      <c r="C629" s="4" t="s">
        <v>196</v>
      </c>
      <c r="D629" s="4" t="s">
        <v>197</v>
      </c>
      <c r="E629" s="2">
        <v>3.19</v>
      </c>
      <c r="F629" s="2">
        <v>142</v>
      </c>
      <c r="G629" s="2">
        <v>12</v>
      </c>
      <c r="H629" s="5">
        <v>0.0845070422535211</v>
      </c>
      <c r="I629" s="6">
        <v>0.265833333333333</v>
      </c>
      <c r="J629" s="6">
        <v>22.4647887323944</v>
      </c>
      <c r="K629" s="2">
        <v>0</v>
      </c>
      <c r="L629" s="7">
        <v>0</v>
      </c>
      <c r="M629" s="2">
        <v>0</v>
      </c>
      <c r="N629" s="2">
        <v>0</v>
      </c>
      <c r="O629" s="2">
        <v>0</v>
      </c>
      <c r="P629" s="2">
        <v>0</v>
      </c>
      <c r="Q629" s="6" t="e">
        <v>#DIV/0!</v>
      </c>
      <c r="R629" s="2">
        <v>0</v>
      </c>
      <c r="S629" s="8" t="e">
        <v>#DIV/0!</v>
      </c>
      <c r="T629" s="2">
        <v>0</v>
      </c>
      <c r="U629" s="8" t="e">
        <v>#DIV/0!</v>
      </c>
      <c r="V629" s="10">
        <v>0</v>
      </c>
    </row>
    <row r="630" customHeight="1" spans="1:22">
      <c r="A630" s="2"/>
      <c r="B630" s="2"/>
      <c r="C630" s="4" t="s">
        <v>160</v>
      </c>
      <c r="D630" s="4" t="s">
        <v>161</v>
      </c>
      <c r="E630" s="2">
        <v>44.75</v>
      </c>
      <c r="F630" s="2">
        <v>1082</v>
      </c>
      <c r="G630" s="2">
        <v>83</v>
      </c>
      <c r="H630" s="5">
        <v>0.0767097966728281</v>
      </c>
      <c r="I630" s="6">
        <v>0.539156626506024</v>
      </c>
      <c r="J630" s="6">
        <v>41.358595194085</v>
      </c>
      <c r="K630" s="2">
        <v>1</v>
      </c>
      <c r="L630" s="7">
        <v>0</v>
      </c>
      <c r="M630" s="2">
        <v>0</v>
      </c>
      <c r="N630" s="2">
        <v>3</v>
      </c>
      <c r="O630" s="2">
        <v>0</v>
      </c>
      <c r="P630" s="2">
        <v>4</v>
      </c>
      <c r="Q630" s="6">
        <v>11.1875</v>
      </c>
      <c r="R630" s="2">
        <v>2</v>
      </c>
      <c r="S630" s="8">
        <v>22.375</v>
      </c>
      <c r="T630" s="2">
        <v>2</v>
      </c>
      <c r="U630" s="8">
        <v>22.375</v>
      </c>
      <c r="V630" s="10">
        <v>0.0240963855421687</v>
      </c>
    </row>
    <row r="631" customHeight="1" spans="1:22">
      <c r="A631" s="2"/>
      <c r="B631" s="2"/>
      <c r="C631" s="4" t="s">
        <v>162</v>
      </c>
      <c r="D631" s="4" t="s">
        <v>163</v>
      </c>
      <c r="E631" s="2">
        <v>13.8</v>
      </c>
      <c r="F631" s="2">
        <v>426</v>
      </c>
      <c r="G631" s="2">
        <v>30</v>
      </c>
      <c r="H631" s="5">
        <v>0.0704225352112676</v>
      </c>
      <c r="I631" s="6">
        <v>0.46</v>
      </c>
      <c r="J631" s="6">
        <v>32.3943661971831</v>
      </c>
      <c r="K631" s="2">
        <v>0</v>
      </c>
      <c r="L631" s="7">
        <v>0</v>
      </c>
      <c r="M631" s="2">
        <v>0</v>
      </c>
      <c r="N631" s="2">
        <v>0</v>
      </c>
      <c r="O631" s="2">
        <v>0</v>
      </c>
      <c r="P631" s="2">
        <v>0</v>
      </c>
      <c r="Q631" s="6" t="e">
        <v>#DIV/0!</v>
      </c>
      <c r="R631" s="2">
        <v>0</v>
      </c>
      <c r="S631" s="8" t="e">
        <v>#DIV/0!</v>
      </c>
      <c r="T631" s="2">
        <v>0</v>
      </c>
      <c r="U631" s="8" t="e">
        <v>#DIV/0!</v>
      </c>
      <c r="V631" s="10">
        <v>0</v>
      </c>
    </row>
    <row r="632" customHeight="1" spans="1:22">
      <c r="A632" s="2"/>
      <c r="B632" s="2"/>
      <c r="C632" s="4" t="s">
        <v>200</v>
      </c>
      <c r="D632" s="4" t="s">
        <v>201</v>
      </c>
      <c r="E632" s="2">
        <v>20.99</v>
      </c>
      <c r="F632" s="2">
        <v>905</v>
      </c>
      <c r="G632" s="2">
        <v>33</v>
      </c>
      <c r="H632" s="5">
        <v>0.0364640883977901</v>
      </c>
      <c r="I632" s="6">
        <v>0.636060606060606</v>
      </c>
      <c r="J632" s="6">
        <v>23.1933701657459</v>
      </c>
      <c r="K632" s="2">
        <v>1</v>
      </c>
      <c r="L632" s="7">
        <v>0</v>
      </c>
      <c r="M632" s="2">
        <v>1</v>
      </c>
      <c r="N632" s="2">
        <v>0</v>
      </c>
      <c r="O632" s="2">
        <v>0</v>
      </c>
      <c r="P632" s="2">
        <v>2</v>
      </c>
      <c r="Q632" s="6">
        <v>10.495</v>
      </c>
      <c r="R632" s="2">
        <v>0</v>
      </c>
      <c r="S632" s="8" t="e">
        <v>#DIV/0!</v>
      </c>
      <c r="T632" s="2">
        <v>0</v>
      </c>
      <c r="U632" s="8" t="e">
        <v>#DIV/0!</v>
      </c>
      <c r="V632" s="10">
        <v>0</v>
      </c>
    </row>
    <row r="633" customHeight="1" spans="1:22">
      <c r="A633" s="2"/>
      <c r="B633" s="2"/>
      <c r="C633" s="4" t="s">
        <v>202</v>
      </c>
      <c r="D633" s="4" t="s">
        <v>203</v>
      </c>
      <c r="E633" s="2">
        <v>32.59</v>
      </c>
      <c r="F633" s="2">
        <v>1322</v>
      </c>
      <c r="G633" s="2">
        <v>69</v>
      </c>
      <c r="H633" s="5">
        <v>0.0521936459909229</v>
      </c>
      <c r="I633" s="6">
        <v>0.47231884057971</v>
      </c>
      <c r="J633" s="6">
        <v>24.6520423600605</v>
      </c>
      <c r="K633" s="2">
        <v>0</v>
      </c>
      <c r="L633" s="7">
        <v>0</v>
      </c>
      <c r="M633" s="2">
        <v>1</v>
      </c>
      <c r="N633" s="2">
        <v>1</v>
      </c>
      <c r="O633" s="2">
        <v>0</v>
      </c>
      <c r="P633" s="2">
        <v>2</v>
      </c>
      <c r="Q633" s="6">
        <v>16.295</v>
      </c>
      <c r="R633" s="2">
        <v>0</v>
      </c>
      <c r="S633" s="8" t="e">
        <v>#DIV/0!</v>
      </c>
      <c r="T633" s="2">
        <v>0</v>
      </c>
      <c r="U633" s="8" t="e">
        <v>#DIV/0!</v>
      </c>
      <c r="V633" s="10">
        <v>0</v>
      </c>
    </row>
    <row r="634" customHeight="1" spans="1:22">
      <c r="A634" s="2"/>
      <c r="B634" s="2"/>
      <c r="C634" s="4" t="s">
        <v>164</v>
      </c>
      <c r="D634" s="4" t="s">
        <v>165</v>
      </c>
      <c r="E634" s="2">
        <v>21.91</v>
      </c>
      <c r="F634" s="2">
        <v>1213</v>
      </c>
      <c r="G634" s="2">
        <v>55</v>
      </c>
      <c r="H634" s="5">
        <v>0.0453421269579555</v>
      </c>
      <c r="I634" s="6">
        <v>0.398363636363636</v>
      </c>
      <c r="J634" s="6">
        <v>18.0626545754328</v>
      </c>
      <c r="K634" s="2">
        <v>0</v>
      </c>
      <c r="L634" s="7">
        <v>0</v>
      </c>
      <c r="M634" s="2">
        <v>0</v>
      </c>
      <c r="N634" s="2">
        <v>0</v>
      </c>
      <c r="O634" s="2">
        <v>0</v>
      </c>
      <c r="P634" s="2">
        <v>0</v>
      </c>
      <c r="Q634" s="6" t="e">
        <v>#DIV/0!</v>
      </c>
      <c r="R634" s="2">
        <v>0</v>
      </c>
      <c r="S634" s="8" t="e">
        <v>#DIV/0!</v>
      </c>
      <c r="T634" s="2">
        <v>0</v>
      </c>
      <c r="U634" s="8" t="e">
        <v>#DIV/0!</v>
      </c>
      <c r="V634" s="10">
        <v>0</v>
      </c>
    </row>
    <row r="635" customHeight="1" spans="1:22">
      <c r="A635" s="2"/>
      <c r="B635" s="2"/>
      <c r="C635" s="4" t="s">
        <v>192</v>
      </c>
      <c r="D635" s="4" t="s">
        <v>193</v>
      </c>
      <c r="E635" s="2">
        <v>201.45</v>
      </c>
      <c r="F635" s="2">
        <v>24215</v>
      </c>
      <c r="G635" s="2">
        <v>2148</v>
      </c>
      <c r="H635" s="5">
        <v>0.08870534792484</v>
      </c>
      <c r="I635" s="6">
        <v>0.0937849162011173</v>
      </c>
      <c r="J635" s="6">
        <v>8.31922362172207</v>
      </c>
      <c r="K635" s="2">
        <v>4</v>
      </c>
      <c r="L635" s="7">
        <v>2</v>
      </c>
      <c r="M635" s="2">
        <v>1</v>
      </c>
      <c r="N635" s="2">
        <v>2</v>
      </c>
      <c r="O635" s="2">
        <v>1</v>
      </c>
      <c r="P635" s="2">
        <v>10</v>
      </c>
      <c r="Q635" s="6">
        <v>20.145</v>
      </c>
      <c r="R635" s="2">
        <v>5</v>
      </c>
      <c r="S635" s="8">
        <v>40.29</v>
      </c>
      <c r="T635" s="2">
        <v>0</v>
      </c>
      <c r="U635" s="8" t="e">
        <v>#DIV/0!</v>
      </c>
      <c r="V635" s="10">
        <v>0.00232774674115456</v>
      </c>
    </row>
    <row r="636" customHeight="1" spans="1:22">
      <c r="A636" s="2"/>
      <c r="B636" s="2"/>
      <c r="C636" s="4" t="s">
        <v>166</v>
      </c>
      <c r="D636" s="4" t="s">
        <v>167</v>
      </c>
      <c r="E636" s="2">
        <v>15.09</v>
      </c>
      <c r="F636" s="2">
        <v>702</v>
      </c>
      <c r="G636" s="2">
        <v>37</v>
      </c>
      <c r="H636" s="5">
        <v>0.0527065527065527</v>
      </c>
      <c r="I636" s="6">
        <v>0.407837837837838</v>
      </c>
      <c r="J636" s="6">
        <v>21.4957264957265</v>
      </c>
      <c r="K636" s="2">
        <v>0</v>
      </c>
      <c r="L636" s="7">
        <v>0</v>
      </c>
      <c r="M636" s="2">
        <v>0</v>
      </c>
      <c r="N636" s="2">
        <v>0</v>
      </c>
      <c r="O636" s="2">
        <v>0</v>
      </c>
      <c r="P636" s="2">
        <v>0</v>
      </c>
      <c r="Q636" s="6" t="e">
        <v>#DIV/0!</v>
      </c>
      <c r="R636" s="2">
        <v>0</v>
      </c>
      <c r="S636" s="8" t="e">
        <v>#DIV/0!</v>
      </c>
      <c r="T636" s="2">
        <v>0</v>
      </c>
      <c r="U636" s="8" t="e">
        <v>#DIV/0!</v>
      </c>
      <c r="V636" s="10">
        <v>0</v>
      </c>
    </row>
    <row r="637" customHeight="1" spans="1:22">
      <c r="A637" s="2"/>
      <c r="B637" s="2"/>
      <c r="C637" s="4" t="s">
        <v>168</v>
      </c>
      <c r="D637" s="4" t="s">
        <v>169</v>
      </c>
      <c r="E637" s="2">
        <v>19.79</v>
      </c>
      <c r="F637" s="2">
        <v>541</v>
      </c>
      <c r="G637" s="2">
        <v>41</v>
      </c>
      <c r="H637" s="5">
        <v>0.0757855822550832</v>
      </c>
      <c r="I637" s="6">
        <v>0.482682926829268</v>
      </c>
      <c r="J637" s="6">
        <v>36.5804066543438</v>
      </c>
      <c r="K637" s="2">
        <v>0</v>
      </c>
      <c r="L637" s="7">
        <v>0</v>
      </c>
      <c r="M637" s="2">
        <v>0</v>
      </c>
      <c r="N637" s="2">
        <v>0</v>
      </c>
      <c r="O637" s="2">
        <v>0</v>
      </c>
      <c r="P637" s="2">
        <v>0</v>
      </c>
      <c r="Q637" s="6" t="e">
        <v>#DIV/0!</v>
      </c>
      <c r="R637" s="2">
        <v>0</v>
      </c>
      <c r="S637" s="8" t="e">
        <v>#DIV/0!</v>
      </c>
      <c r="T637" s="2">
        <v>0</v>
      </c>
      <c r="U637" s="8" t="e">
        <v>#DIV/0!</v>
      </c>
      <c r="V637" s="10">
        <v>0</v>
      </c>
    </row>
    <row r="638" customHeight="1" spans="1:22">
      <c r="A638" s="2"/>
      <c r="B638" s="2"/>
      <c r="C638" s="4" t="s">
        <v>170</v>
      </c>
      <c r="D638" s="4" t="s">
        <v>171</v>
      </c>
      <c r="E638" s="2">
        <v>104.78</v>
      </c>
      <c r="F638" s="2">
        <v>2846</v>
      </c>
      <c r="G638" s="2">
        <v>163</v>
      </c>
      <c r="H638" s="5">
        <v>0.0572733661278988</v>
      </c>
      <c r="I638" s="6">
        <v>0.642822085889571</v>
      </c>
      <c r="J638" s="6">
        <v>36.816584680253</v>
      </c>
      <c r="K638" s="2">
        <v>2</v>
      </c>
      <c r="L638" s="7">
        <v>0</v>
      </c>
      <c r="M638" s="2">
        <v>0</v>
      </c>
      <c r="N638" s="2">
        <v>0</v>
      </c>
      <c r="O638" s="2">
        <v>0</v>
      </c>
      <c r="P638" s="2">
        <v>2</v>
      </c>
      <c r="Q638" s="6">
        <v>52.39</v>
      </c>
      <c r="R638" s="2">
        <v>1</v>
      </c>
      <c r="S638" s="8">
        <v>104.78</v>
      </c>
      <c r="T638" s="2">
        <v>0</v>
      </c>
      <c r="U638" s="8" t="e">
        <v>#DIV/0!</v>
      </c>
      <c r="V638" s="10">
        <v>0.00613496932515338</v>
      </c>
    </row>
    <row r="639" customHeight="1" spans="1:22">
      <c r="A639" s="2"/>
      <c r="B639" s="2"/>
      <c r="C639" s="4" t="s">
        <v>172</v>
      </c>
      <c r="D639" s="4" t="s">
        <v>173</v>
      </c>
      <c r="E639" s="2">
        <v>49.43</v>
      </c>
      <c r="F639" s="2">
        <v>1263</v>
      </c>
      <c r="G639" s="2">
        <v>72</v>
      </c>
      <c r="H639" s="5">
        <v>0.0570071258907364</v>
      </c>
      <c r="I639" s="6">
        <v>0.686527777777778</v>
      </c>
      <c r="J639" s="6">
        <v>39.1369754552652</v>
      </c>
      <c r="K639" s="2">
        <v>1</v>
      </c>
      <c r="L639" s="7">
        <v>0</v>
      </c>
      <c r="M639" s="2">
        <v>1</v>
      </c>
      <c r="N639" s="2">
        <v>0</v>
      </c>
      <c r="O639" s="2">
        <v>0</v>
      </c>
      <c r="P639" s="2">
        <v>2</v>
      </c>
      <c r="Q639" s="6">
        <v>24.715</v>
      </c>
      <c r="R639" s="2">
        <v>2</v>
      </c>
      <c r="S639" s="8">
        <v>24.715</v>
      </c>
      <c r="T639" s="2">
        <v>1</v>
      </c>
      <c r="U639" s="8">
        <v>49.43</v>
      </c>
      <c r="V639" s="10">
        <v>0.0277777777777778</v>
      </c>
    </row>
    <row r="640" customHeight="1" spans="1:22">
      <c r="A640" s="2"/>
      <c r="B640" s="2"/>
      <c r="C640" s="4" t="s">
        <v>204</v>
      </c>
      <c r="D640" s="4" t="e">
        <v>#N/A</v>
      </c>
      <c r="E640" s="2">
        <v>27.59</v>
      </c>
      <c r="F640" s="2">
        <v>405</v>
      </c>
      <c r="G640" s="2">
        <v>29</v>
      </c>
      <c r="H640" s="5">
        <v>0.0716049382716049</v>
      </c>
      <c r="I640" s="6">
        <v>0.951379310344828</v>
      </c>
      <c r="J640" s="6">
        <v>68.1234567901235</v>
      </c>
      <c r="K640" s="2">
        <v>0</v>
      </c>
      <c r="L640" s="7">
        <v>0</v>
      </c>
      <c r="M640" s="2">
        <v>1</v>
      </c>
      <c r="N640" s="2">
        <v>0</v>
      </c>
      <c r="O640" s="2">
        <v>0</v>
      </c>
      <c r="P640" s="2">
        <v>1</v>
      </c>
      <c r="Q640" s="6">
        <v>27.59</v>
      </c>
      <c r="R640" s="2">
        <v>0</v>
      </c>
      <c r="S640" s="8" t="e">
        <v>#DIV/0!</v>
      </c>
      <c r="T640" s="2">
        <v>0</v>
      </c>
      <c r="U640" s="8" t="e">
        <v>#DIV/0!</v>
      </c>
      <c r="V640" s="10">
        <v>0</v>
      </c>
    </row>
    <row r="641" customHeight="1" spans="1:22">
      <c r="A641" s="2"/>
      <c r="B641" s="2"/>
      <c r="C641" s="4" t="s">
        <v>194</v>
      </c>
      <c r="D641" s="4" t="s">
        <v>195</v>
      </c>
      <c r="E641" s="2">
        <v>0.43</v>
      </c>
      <c r="F641" s="2">
        <v>5</v>
      </c>
      <c r="G641" s="2">
        <v>1</v>
      </c>
      <c r="H641" s="5">
        <v>0.2</v>
      </c>
      <c r="I641" s="6">
        <v>0.43</v>
      </c>
      <c r="J641" s="6">
        <v>86</v>
      </c>
      <c r="K641" s="2">
        <v>0</v>
      </c>
      <c r="L641" s="7">
        <v>0</v>
      </c>
      <c r="M641" s="2">
        <v>0</v>
      </c>
      <c r="N641" s="2">
        <v>0</v>
      </c>
      <c r="O641" s="2">
        <v>0</v>
      </c>
      <c r="P641" s="2">
        <v>0</v>
      </c>
      <c r="Q641" s="6" t="e">
        <v>#DIV/0!</v>
      </c>
      <c r="R641" s="2">
        <v>0</v>
      </c>
      <c r="S641" s="8" t="e">
        <v>#DIV/0!</v>
      </c>
      <c r="T641" s="2">
        <v>0</v>
      </c>
      <c r="U641" s="8" t="e">
        <v>#DIV/0!</v>
      </c>
      <c r="V641" s="10">
        <v>0</v>
      </c>
    </row>
    <row r="642" customHeight="1" spans="1:22">
      <c r="A642" s="2"/>
      <c r="B642" s="2"/>
      <c r="C642" s="4" t="s">
        <v>174</v>
      </c>
      <c r="D642" s="4" t="s">
        <v>175</v>
      </c>
      <c r="E642" s="2">
        <v>129.53</v>
      </c>
      <c r="F642" s="2">
        <v>5295</v>
      </c>
      <c r="G642" s="2">
        <v>319</v>
      </c>
      <c r="H642" s="5">
        <v>0.0602455146364495</v>
      </c>
      <c r="I642" s="6">
        <v>0.406050156739812</v>
      </c>
      <c r="J642" s="6">
        <v>24.4627006610009</v>
      </c>
      <c r="K642" s="2">
        <v>0</v>
      </c>
      <c r="L642" s="7">
        <v>1</v>
      </c>
      <c r="M642" s="2">
        <v>1</v>
      </c>
      <c r="N642" s="2">
        <v>3</v>
      </c>
      <c r="O642" s="2">
        <v>0</v>
      </c>
      <c r="P642" s="2">
        <v>5</v>
      </c>
      <c r="Q642" s="6">
        <v>25.906</v>
      </c>
      <c r="R642" s="2">
        <v>2</v>
      </c>
      <c r="S642" s="8">
        <v>64.765</v>
      </c>
      <c r="T642" s="2">
        <v>1</v>
      </c>
      <c r="U642" s="8">
        <v>129.53</v>
      </c>
      <c r="V642" s="10">
        <v>0.00626959247648903</v>
      </c>
    </row>
    <row r="643" customHeight="1" spans="1:22">
      <c r="A643" s="2"/>
      <c r="B643" s="4" t="s">
        <v>80</v>
      </c>
      <c r="C643" s="2"/>
      <c r="D643" s="2"/>
      <c r="E643" s="2">
        <v>1009.2</v>
      </c>
      <c r="F643" s="2">
        <v>50369</v>
      </c>
      <c r="G643" s="2">
        <v>3695</v>
      </c>
      <c r="H643" s="5">
        <v>0.0733586134328655</v>
      </c>
      <c r="I643" s="6">
        <v>0.273125845737483</v>
      </c>
      <c r="J643" s="6">
        <v>20.0361333359805</v>
      </c>
      <c r="K643" s="2">
        <v>13</v>
      </c>
      <c r="L643" s="7">
        <v>7</v>
      </c>
      <c r="M643" s="2">
        <v>6</v>
      </c>
      <c r="N643" s="2">
        <v>12</v>
      </c>
      <c r="O643" s="2">
        <v>1</v>
      </c>
      <c r="P643" s="2">
        <v>39</v>
      </c>
      <c r="Q643" s="6">
        <v>25.8769230769231</v>
      </c>
      <c r="R643" s="2">
        <v>26</v>
      </c>
      <c r="S643" s="8">
        <v>38.8153846153846</v>
      </c>
      <c r="T643" s="2">
        <v>10</v>
      </c>
      <c r="U643" s="8">
        <v>100.92</v>
      </c>
      <c r="V643" s="10">
        <v>0.00703653585926928</v>
      </c>
    </row>
    <row r="644" customHeight="1" spans="1:22">
      <c r="A644" s="4" t="s">
        <v>141</v>
      </c>
      <c r="B644" s="2"/>
      <c r="C644" s="2"/>
      <c r="D644" s="2"/>
      <c r="E644" s="2">
        <v>1009.2</v>
      </c>
      <c r="F644" s="2">
        <v>50369</v>
      </c>
      <c r="G644" s="2">
        <v>3695</v>
      </c>
      <c r="H644" s="5">
        <v>0.0733586134328655</v>
      </c>
      <c r="I644" s="6">
        <v>0.273125845737483</v>
      </c>
      <c r="J644" s="6">
        <v>20.0361333359805</v>
      </c>
      <c r="K644" s="2">
        <v>13</v>
      </c>
      <c r="L644" s="7">
        <v>7</v>
      </c>
      <c r="M644" s="2">
        <v>6</v>
      </c>
      <c r="N644" s="2">
        <v>12</v>
      </c>
      <c r="O644" s="2">
        <v>1</v>
      </c>
      <c r="P644" s="2">
        <v>39</v>
      </c>
      <c r="Q644" s="6">
        <v>25.8769230769231</v>
      </c>
      <c r="R644" s="2">
        <v>26</v>
      </c>
      <c r="S644" s="8">
        <v>38.8153846153846</v>
      </c>
      <c r="T644" s="2">
        <v>10</v>
      </c>
      <c r="U644" s="8">
        <v>100.92</v>
      </c>
      <c r="V644" s="10">
        <v>0.00703653585926928</v>
      </c>
    </row>
    <row r="645" customHeight="1" spans="1:22">
      <c r="A645" s="4" t="s">
        <v>27</v>
      </c>
      <c r="B645" s="4" t="s">
        <v>74</v>
      </c>
      <c r="C645" s="4" t="s">
        <v>154</v>
      </c>
      <c r="D645" s="4" t="s">
        <v>155</v>
      </c>
      <c r="E645" s="2">
        <v>177.82</v>
      </c>
      <c r="F645" s="2">
        <v>3265</v>
      </c>
      <c r="G645" s="2">
        <v>143</v>
      </c>
      <c r="H645" s="5">
        <v>0.0437978560490046</v>
      </c>
      <c r="I645" s="6">
        <v>1.2434965034965</v>
      </c>
      <c r="J645" s="6">
        <v>54.4624808575804</v>
      </c>
      <c r="K645" s="2">
        <v>2</v>
      </c>
      <c r="L645" s="7">
        <v>0</v>
      </c>
      <c r="M645" s="2">
        <v>0</v>
      </c>
      <c r="N645" s="2">
        <v>3</v>
      </c>
      <c r="O645" s="2">
        <v>0</v>
      </c>
      <c r="P645" s="2">
        <v>5</v>
      </c>
      <c r="Q645" s="6">
        <v>35.564</v>
      </c>
      <c r="R645" s="2">
        <v>4</v>
      </c>
      <c r="S645" s="8">
        <v>44.455</v>
      </c>
      <c r="T645" s="2">
        <v>1</v>
      </c>
      <c r="U645" s="8">
        <v>177.82</v>
      </c>
      <c r="V645" s="10">
        <v>0.027972027972028</v>
      </c>
    </row>
    <row r="646" customHeight="1" spans="1:22">
      <c r="A646" s="2"/>
      <c r="B646" s="2"/>
      <c r="C646" s="4" t="s">
        <v>156</v>
      </c>
      <c r="D646" s="4" t="s">
        <v>157</v>
      </c>
      <c r="E646" s="2">
        <v>39.29</v>
      </c>
      <c r="F646" s="2">
        <v>1528</v>
      </c>
      <c r="G646" s="2">
        <v>113</v>
      </c>
      <c r="H646" s="5">
        <v>0.0739528795811518</v>
      </c>
      <c r="I646" s="6">
        <v>0.347699115044248</v>
      </c>
      <c r="J646" s="6">
        <v>25.7133507853403</v>
      </c>
      <c r="K646" s="2">
        <v>0</v>
      </c>
      <c r="L646" s="7">
        <v>0</v>
      </c>
      <c r="M646" s="2">
        <v>0</v>
      </c>
      <c r="N646" s="2">
        <v>0</v>
      </c>
      <c r="O646" s="2">
        <v>0</v>
      </c>
      <c r="P646" s="2">
        <v>0</v>
      </c>
      <c r="Q646" s="6" t="e">
        <v>#DIV/0!</v>
      </c>
      <c r="R646" s="2">
        <v>1</v>
      </c>
      <c r="S646" s="8">
        <v>39.29</v>
      </c>
      <c r="T646" s="2">
        <v>0</v>
      </c>
      <c r="U646" s="8" t="e">
        <v>#DIV/0!</v>
      </c>
      <c r="V646" s="10">
        <v>0.00884955752212389</v>
      </c>
    </row>
    <row r="647" customHeight="1" spans="1:22">
      <c r="A647" s="2"/>
      <c r="B647" s="2"/>
      <c r="C647" s="4" t="s">
        <v>158</v>
      </c>
      <c r="D647" s="4" t="s">
        <v>159</v>
      </c>
      <c r="E647" s="2">
        <v>156.27</v>
      </c>
      <c r="F647" s="2">
        <v>7109</v>
      </c>
      <c r="G647" s="2">
        <v>455</v>
      </c>
      <c r="H647" s="5">
        <v>0.0640033760022507</v>
      </c>
      <c r="I647" s="6">
        <v>0.34345054945055</v>
      </c>
      <c r="J647" s="6">
        <v>21.9819946546631</v>
      </c>
      <c r="K647" s="2">
        <v>1</v>
      </c>
      <c r="L647" s="7">
        <v>6</v>
      </c>
      <c r="M647" s="2">
        <v>0</v>
      </c>
      <c r="N647" s="2">
        <v>2</v>
      </c>
      <c r="O647" s="2">
        <v>0</v>
      </c>
      <c r="P647" s="2">
        <v>9</v>
      </c>
      <c r="Q647" s="6">
        <v>17.3633333333333</v>
      </c>
      <c r="R647" s="2">
        <v>10</v>
      </c>
      <c r="S647" s="8">
        <v>15.627</v>
      </c>
      <c r="T647" s="2">
        <v>4</v>
      </c>
      <c r="U647" s="8">
        <v>39.0675</v>
      </c>
      <c r="V647" s="10">
        <v>0.021978021978022</v>
      </c>
    </row>
    <row r="648" customHeight="1" spans="1:22">
      <c r="A648" s="2"/>
      <c r="B648" s="2"/>
      <c r="C648" s="4" t="s">
        <v>190</v>
      </c>
      <c r="D648" s="4" t="s">
        <v>191</v>
      </c>
      <c r="E648" s="2">
        <v>5.03</v>
      </c>
      <c r="F648" s="2">
        <v>299</v>
      </c>
      <c r="G648" s="2">
        <v>16</v>
      </c>
      <c r="H648" s="5">
        <v>0.0535117056856187</v>
      </c>
      <c r="I648" s="6">
        <v>0.314375</v>
      </c>
      <c r="J648" s="6">
        <v>16.8227424749164</v>
      </c>
      <c r="K648" s="2">
        <v>0</v>
      </c>
      <c r="L648" s="7">
        <v>1</v>
      </c>
      <c r="M648" s="2">
        <v>0</v>
      </c>
      <c r="N648" s="2">
        <v>0</v>
      </c>
      <c r="O648" s="2">
        <v>0</v>
      </c>
      <c r="P648" s="2">
        <v>1</v>
      </c>
      <c r="Q648" s="6">
        <v>5.03</v>
      </c>
      <c r="R648" s="2">
        <v>0</v>
      </c>
      <c r="S648" s="8" t="e">
        <v>#DIV/0!</v>
      </c>
      <c r="T648" s="2">
        <v>0</v>
      </c>
      <c r="U648" s="8" t="e">
        <v>#DIV/0!</v>
      </c>
      <c r="V648" s="10">
        <v>0</v>
      </c>
    </row>
    <row r="649" customHeight="1" spans="1:22">
      <c r="A649" s="2"/>
      <c r="B649" s="2"/>
      <c r="C649" s="4" t="s">
        <v>196</v>
      </c>
      <c r="D649" s="4" t="s">
        <v>197</v>
      </c>
      <c r="E649" s="2">
        <v>3.6</v>
      </c>
      <c r="F649" s="2">
        <v>223</v>
      </c>
      <c r="G649" s="2">
        <v>17</v>
      </c>
      <c r="H649" s="5">
        <v>0.0762331838565022</v>
      </c>
      <c r="I649" s="6">
        <v>0.211764705882353</v>
      </c>
      <c r="J649" s="6">
        <v>16.1434977578475</v>
      </c>
      <c r="K649" s="2">
        <v>0</v>
      </c>
      <c r="L649" s="7">
        <v>0</v>
      </c>
      <c r="M649" s="2">
        <v>0</v>
      </c>
      <c r="N649" s="2">
        <v>0</v>
      </c>
      <c r="O649" s="2">
        <v>0</v>
      </c>
      <c r="P649" s="2">
        <v>0</v>
      </c>
      <c r="Q649" s="6" t="e">
        <v>#DIV/0!</v>
      </c>
      <c r="R649" s="2">
        <v>0</v>
      </c>
      <c r="S649" s="8" t="e">
        <v>#DIV/0!</v>
      </c>
      <c r="T649" s="2">
        <v>0</v>
      </c>
      <c r="U649" s="8" t="e">
        <v>#DIV/0!</v>
      </c>
      <c r="V649" s="10">
        <v>0</v>
      </c>
    </row>
    <row r="650" customHeight="1" spans="1:22">
      <c r="A650" s="2"/>
      <c r="B650" s="2"/>
      <c r="C650" s="4" t="s">
        <v>160</v>
      </c>
      <c r="D650" s="4" t="s">
        <v>161</v>
      </c>
      <c r="E650" s="2">
        <v>59.8</v>
      </c>
      <c r="F650" s="2">
        <v>1401</v>
      </c>
      <c r="G650" s="2">
        <v>107</v>
      </c>
      <c r="H650" s="5">
        <v>0.0763740185581727</v>
      </c>
      <c r="I650" s="6">
        <v>0.558878504672897</v>
      </c>
      <c r="J650" s="6">
        <v>42.6837972876517</v>
      </c>
      <c r="K650" s="2">
        <v>0</v>
      </c>
      <c r="L650" s="7">
        <v>0</v>
      </c>
      <c r="M650" s="2">
        <v>1</v>
      </c>
      <c r="N650" s="2">
        <v>4</v>
      </c>
      <c r="O650" s="2">
        <v>0</v>
      </c>
      <c r="P650" s="2">
        <v>5</v>
      </c>
      <c r="Q650" s="6">
        <v>11.96</v>
      </c>
      <c r="R650" s="2">
        <v>2</v>
      </c>
      <c r="S650" s="8">
        <v>29.9</v>
      </c>
      <c r="T650" s="2">
        <v>0</v>
      </c>
      <c r="U650" s="8" t="e">
        <v>#DIV/0!</v>
      </c>
      <c r="V650" s="10">
        <v>0.0186915887850467</v>
      </c>
    </row>
    <row r="651" customHeight="1" spans="1:22">
      <c r="A651" s="2"/>
      <c r="B651" s="2"/>
      <c r="C651" s="4" t="s">
        <v>162</v>
      </c>
      <c r="D651" s="4" t="s">
        <v>163</v>
      </c>
      <c r="E651" s="2">
        <v>17.68</v>
      </c>
      <c r="F651" s="2">
        <v>618</v>
      </c>
      <c r="G651" s="2">
        <v>40</v>
      </c>
      <c r="H651" s="5">
        <v>0.0647249190938511</v>
      </c>
      <c r="I651" s="6">
        <v>0.442</v>
      </c>
      <c r="J651" s="6">
        <v>28.6084142394822</v>
      </c>
      <c r="K651" s="2">
        <v>2</v>
      </c>
      <c r="L651" s="7">
        <v>0</v>
      </c>
      <c r="M651" s="2">
        <v>1</v>
      </c>
      <c r="N651" s="2">
        <v>1</v>
      </c>
      <c r="O651" s="2">
        <v>1</v>
      </c>
      <c r="P651" s="2">
        <v>5</v>
      </c>
      <c r="Q651" s="6">
        <v>3.536</v>
      </c>
      <c r="R651" s="2">
        <v>0</v>
      </c>
      <c r="S651" s="8" t="e">
        <v>#DIV/0!</v>
      </c>
      <c r="T651" s="2">
        <v>0</v>
      </c>
      <c r="U651" s="8" t="e">
        <v>#DIV/0!</v>
      </c>
      <c r="V651" s="10">
        <v>0</v>
      </c>
    </row>
    <row r="652" customHeight="1" spans="1:22">
      <c r="A652" s="2"/>
      <c r="B652" s="2"/>
      <c r="C652" s="4" t="s">
        <v>200</v>
      </c>
      <c r="D652" s="4" t="s">
        <v>201</v>
      </c>
      <c r="E652" s="2">
        <v>21.68</v>
      </c>
      <c r="F652" s="2">
        <v>641</v>
      </c>
      <c r="G652" s="2">
        <v>34</v>
      </c>
      <c r="H652" s="5">
        <v>0.0530421216848674</v>
      </c>
      <c r="I652" s="6">
        <v>0.63764705882353</v>
      </c>
      <c r="J652" s="6">
        <v>33.8221528861154</v>
      </c>
      <c r="K652" s="2">
        <v>1</v>
      </c>
      <c r="L652" s="7">
        <v>0</v>
      </c>
      <c r="M652" s="2">
        <v>0</v>
      </c>
      <c r="N652" s="2">
        <v>1</v>
      </c>
      <c r="O652" s="2">
        <v>0</v>
      </c>
      <c r="P652" s="2">
        <v>2</v>
      </c>
      <c r="Q652" s="6">
        <v>10.84</v>
      </c>
      <c r="R652" s="2">
        <v>1</v>
      </c>
      <c r="S652" s="8">
        <v>21.68</v>
      </c>
      <c r="T652" s="2">
        <v>0</v>
      </c>
      <c r="U652" s="8" t="e">
        <v>#DIV/0!</v>
      </c>
      <c r="V652" s="10">
        <v>0.0294117647058824</v>
      </c>
    </row>
    <row r="653" customHeight="1" spans="1:22">
      <c r="A653" s="2"/>
      <c r="B653" s="2"/>
      <c r="C653" s="4" t="s">
        <v>202</v>
      </c>
      <c r="D653" s="4" t="s">
        <v>203</v>
      </c>
      <c r="E653" s="2">
        <v>39.75</v>
      </c>
      <c r="F653" s="2">
        <v>1476</v>
      </c>
      <c r="G653" s="2">
        <v>84</v>
      </c>
      <c r="H653" s="5">
        <v>0.0569105691056911</v>
      </c>
      <c r="I653" s="6">
        <v>0.473214285714286</v>
      </c>
      <c r="J653" s="6">
        <v>26.9308943089431</v>
      </c>
      <c r="K653" s="2">
        <v>0</v>
      </c>
      <c r="L653" s="7">
        <v>0</v>
      </c>
      <c r="M653" s="2">
        <v>0</v>
      </c>
      <c r="N653" s="2">
        <v>0</v>
      </c>
      <c r="O653" s="2">
        <v>0</v>
      </c>
      <c r="P653" s="2">
        <v>0</v>
      </c>
      <c r="Q653" s="6" t="e">
        <v>#DIV/0!</v>
      </c>
      <c r="R653" s="2">
        <v>0</v>
      </c>
      <c r="S653" s="8" t="e">
        <v>#DIV/0!</v>
      </c>
      <c r="T653" s="2">
        <v>0</v>
      </c>
      <c r="U653" s="8" t="e">
        <v>#DIV/0!</v>
      </c>
      <c r="V653" s="10">
        <v>0</v>
      </c>
    </row>
    <row r="654" customHeight="1" spans="1:22">
      <c r="A654" s="2"/>
      <c r="B654" s="2"/>
      <c r="C654" s="4" t="s">
        <v>164</v>
      </c>
      <c r="D654" s="4" t="s">
        <v>165</v>
      </c>
      <c r="E654" s="2">
        <v>20.7</v>
      </c>
      <c r="F654" s="2">
        <v>1424</v>
      </c>
      <c r="G654" s="2">
        <v>52</v>
      </c>
      <c r="H654" s="5">
        <v>0.0365168539325843</v>
      </c>
      <c r="I654" s="6">
        <v>0.398076923076923</v>
      </c>
      <c r="J654" s="6">
        <v>14.5365168539326</v>
      </c>
      <c r="K654" s="2">
        <v>0</v>
      </c>
      <c r="L654" s="7">
        <v>0</v>
      </c>
      <c r="M654" s="2">
        <v>0</v>
      </c>
      <c r="N654" s="2">
        <v>0</v>
      </c>
      <c r="O654" s="2">
        <v>0</v>
      </c>
      <c r="P654" s="2">
        <v>0</v>
      </c>
      <c r="Q654" s="6" t="e">
        <v>#DIV/0!</v>
      </c>
      <c r="R654" s="2">
        <v>0</v>
      </c>
      <c r="S654" s="8" t="e">
        <v>#DIV/0!</v>
      </c>
      <c r="T654" s="2">
        <v>0</v>
      </c>
      <c r="U654" s="8" t="e">
        <v>#DIV/0!</v>
      </c>
      <c r="V654" s="10">
        <v>0</v>
      </c>
    </row>
    <row r="655" customHeight="1" spans="1:22">
      <c r="A655" s="2"/>
      <c r="B655" s="2"/>
      <c r="C655" s="4" t="s">
        <v>192</v>
      </c>
      <c r="D655" s="4" t="s">
        <v>193</v>
      </c>
      <c r="E655" s="2">
        <v>200.86</v>
      </c>
      <c r="F655" s="2">
        <v>23921</v>
      </c>
      <c r="G655" s="2">
        <v>2063</v>
      </c>
      <c r="H655" s="5">
        <v>0.0862422139542661</v>
      </c>
      <c r="I655" s="6">
        <v>0.0973630634997576</v>
      </c>
      <c r="J655" s="6">
        <v>8.3968061535889</v>
      </c>
      <c r="K655" s="2">
        <v>1</v>
      </c>
      <c r="L655" s="7">
        <v>1</v>
      </c>
      <c r="M655" s="2">
        <v>1</v>
      </c>
      <c r="N655" s="2">
        <v>1</v>
      </c>
      <c r="O655" s="2">
        <v>1</v>
      </c>
      <c r="P655" s="2">
        <v>5</v>
      </c>
      <c r="Q655" s="6">
        <v>40.172</v>
      </c>
      <c r="R655" s="2">
        <v>10</v>
      </c>
      <c r="S655" s="8">
        <v>20.086</v>
      </c>
      <c r="T655" s="2">
        <v>1</v>
      </c>
      <c r="U655" s="8">
        <v>200.86</v>
      </c>
      <c r="V655" s="10">
        <v>0.00484730974309258</v>
      </c>
    </row>
    <row r="656" customHeight="1" spans="1:22">
      <c r="A656" s="2"/>
      <c r="B656" s="2"/>
      <c r="C656" s="4" t="s">
        <v>166</v>
      </c>
      <c r="D656" s="4" t="s">
        <v>167</v>
      </c>
      <c r="E656" s="2">
        <v>20.67</v>
      </c>
      <c r="F656" s="2">
        <v>1061</v>
      </c>
      <c r="G656" s="2">
        <v>56</v>
      </c>
      <c r="H656" s="5">
        <v>0.0527803958529689</v>
      </c>
      <c r="I656" s="6">
        <v>0.369107142857143</v>
      </c>
      <c r="J656" s="6">
        <v>19.4816211121583</v>
      </c>
      <c r="K656" s="2">
        <v>0</v>
      </c>
      <c r="L656" s="7">
        <v>0</v>
      </c>
      <c r="M656" s="2">
        <v>0</v>
      </c>
      <c r="N656" s="2">
        <v>0</v>
      </c>
      <c r="O656" s="2">
        <v>0</v>
      </c>
      <c r="P656" s="2">
        <v>0</v>
      </c>
      <c r="Q656" s="6" t="e">
        <v>#DIV/0!</v>
      </c>
      <c r="R656" s="2">
        <v>1</v>
      </c>
      <c r="S656" s="8">
        <v>20.67</v>
      </c>
      <c r="T656" s="2">
        <v>1</v>
      </c>
      <c r="U656" s="8">
        <v>20.67</v>
      </c>
      <c r="V656" s="10">
        <v>0.0178571428571429</v>
      </c>
    </row>
    <row r="657" customHeight="1" spans="1:22">
      <c r="A657" s="2"/>
      <c r="B657" s="2"/>
      <c r="C657" s="4" t="s">
        <v>168</v>
      </c>
      <c r="D657" s="4" t="s">
        <v>169</v>
      </c>
      <c r="E657" s="2">
        <v>24.17</v>
      </c>
      <c r="F657" s="2">
        <v>453</v>
      </c>
      <c r="G657" s="2">
        <v>54</v>
      </c>
      <c r="H657" s="5">
        <v>0.119205298013245</v>
      </c>
      <c r="I657" s="6">
        <v>0.447592592592593</v>
      </c>
      <c r="J657" s="6">
        <v>53.355408388521</v>
      </c>
      <c r="K657" s="2">
        <v>0</v>
      </c>
      <c r="L657" s="7">
        <v>0</v>
      </c>
      <c r="M657" s="2">
        <v>0</v>
      </c>
      <c r="N657" s="2">
        <v>0</v>
      </c>
      <c r="O657" s="2">
        <v>0</v>
      </c>
      <c r="P657" s="2">
        <v>0</v>
      </c>
      <c r="Q657" s="6" t="e">
        <v>#DIV/0!</v>
      </c>
      <c r="R657" s="2">
        <v>0</v>
      </c>
      <c r="S657" s="8" t="e">
        <v>#DIV/0!</v>
      </c>
      <c r="T657" s="2">
        <v>0</v>
      </c>
      <c r="U657" s="8" t="e">
        <v>#DIV/0!</v>
      </c>
      <c r="V657" s="10">
        <v>0</v>
      </c>
    </row>
    <row r="658" customHeight="1" spans="1:22">
      <c r="A658" s="2"/>
      <c r="B658" s="2"/>
      <c r="C658" s="4" t="s">
        <v>170</v>
      </c>
      <c r="D658" s="4" t="s">
        <v>171</v>
      </c>
      <c r="E658" s="2">
        <v>125.36</v>
      </c>
      <c r="F658" s="2">
        <v>3287</v>
      </c>
      <c r="G658" s="2">
        <v>206</v>
      </c>
      <c r="H658" s="5">
        <v>0.062671128688774</v>
      </c>
      <c r="I658" s="6">
        <v>0.608543689320388</v>
      </c>
      <c r="J658" s="6">
        <v>38.1381198661393</v>
      </c>
      <c r="K658" s="2">
        <v>3</v>
      </c>
      <c r="L658" s="7">
        <v>0</v>
      </c>
      <c r="M658" s="2">
        <v>1</v>
      </c>
      <c r="N658" s="2">
        <v>2</v>
      </c>
      <c r="O658" s="2">
        <v>0</v>
      </c>
      <c r="P658" s="2">
        <v>6</v>
      </c>
      <c r="Q658" s="6">
        <v>20.8933333333333</v>
      </c>
      <c r="R658" s="2">
        <v>4</v>
      </c>
      <c r="S658" s="8">
        <v>31.34</v>
      </c>
      <c r="T658" s="2">
        <v>2</v>
      </c>
      <c r="U658" s="8">
        <v>62.68</v>
      </c>
      <c r="V658" s="10">
        <v>0.0194174757281553</v>
      </c>
    </row>
    <row r="659" customHeight="1" spans="1:22">
      <c r="A659" s="2"/>
      <c r="B659" s="2"/>
      <c r="C659" s="4" t="s">
        <v>172</v>
      </c>
      <c r="D659" s="4" t="s">
        <v>173</v>
      </c>
      <c r="E659" s="2">
        <v>61.86</v>
      </c>
      <c r="F659" s="2">
        <v>1521</v>
      </c>
      <c r="G659" s="2">
        <v>95</v>
      </c>
      <c r="H659" s="5">
        <v>0.0624589086127548</v>
      </c>
      <c r="I659" s="6">
        <v>0.651157894736842</v>
      </c>
      <c r="J659" s="6">
        <v>40.6706114398422</v>
      </c>
      <c r="K659" s="2">
        <v>1</v>
      </c>
      <c r="L659" s="7">
        <v>0</v>
      </c>
      <c r="M659" s="2">
        <v>0</v>
      </c>
      <c r="N659" s="2">
        <v>1</v>
      </c>
      <c r="O659" s="2">
        <v>0</v>
      </c>
      <c r="P659" s="2">
        <v>2</v>
      </c>
      <c r="Q659" s="6">
        <v>30.93</v>
      </c>
      <c r="R659" s="2">
        <v>1</v>
      </c>
      <c r="S659" s="8">
        <v>61.86</v>
      </c>
      <c r="T659" s="2">
        <v>1</v>
      </c>
      <c r="U659" s="8">
        <v>61.86</v>
      </c>
      <c r="V659" s="10">
        <v>0.0105263157894737</v>
      </c>
    </row>
    <row r="660" customHeight="1" spans="1:22">
      <c r="A660" s="2"/>
      <c r="B660" s="2"/>
      <c r="C660" s="4" t="s">
        <v>204</v>
      </c>
      <c r="D660" s="4" t="e">
        <v>#N/A</v>
      </c>
      <c r="E660" s="2">
        <v>27.48</v>
      </c>
      <c r="F660" s="2">
        <v>534</v>
      </c>
      <c r="G660" s="2">
        <v>36</v>
      </c>
      <c r="H660" s="5">
        <v>0.0674157303370787</v>
      </c>
      <c r="I660" s="6">
        <v>0.763333333333333</v>
      </c>
      <c r="J660" s="6">
        <v>51.4606741573034</v>
      </c>
      <c r="K660" s="2">
        <v>1</v>
      </c>
      <c r="L660" s="7">
        <v>1</v>
      </c>
      <c r="M660" s="2">
        <v>0</v>
      </c>
      <c r="N660" s="2">
        <v>1</v>
      </c>
      <c r="O660" s="2">
        <v>0</v>
      </c>
      <c r="P660" s="2">
        <v>3</v>
      </c>
      <c r="Q660" s="6">
        <v>9.16</v>
      </c>
      <c r="R660" s="2">
        <v>0</v>
      </c>
      <c r="S660" s="8" t="e">
        <v>#DIV/0!</v>
      </c>
      <c r="T660" s="2">
        <v>0</v>
      </c>
      <c r="U660" s="8" t="e">
        <v>#DIV/0!</v>
      </c>
      <c r="V660" s="10">
        <v>0</v>
      </c>
    </row>
    <row r="661" customHeight="1" spans="1:22">
      <c r="A661" s="2"/>
      <c r="B661" s="2"/>
      <c r="C661" s="4" t="s">
        <v>194</v>
      </c>
      <c r="D661" s="4" t="s">
        <v>195</v>
      </c>
      <c r="E661" s="2">
        <v>0.47</v>
      </c>
      <c r="F661" s="2">
        <v>10</v>
      </c>
      <c r="G661" s="2">
        <v>2</v>
      </c>
      <c r="H661" s="5">
        <v>0.2</v>
      </c>
      <c r="I661" s="6">
        <v>0.235</v>
      </c>
      <c r="J661" s="6">
        <v>47</v>
      </c>
      <c r="K661" s="2">
        <v>0</v>
      </c>
      <c r="L661" s="7">
        <v>0</v>
      </c>
      <c r="M661" s="2">
        <v>0</v>
      </c>
      <c r="N661" s="2">
        <v>0</v>
      </c>
      <c r="O661" s="2">
        <v>0</v>
      </c>
      <c r="P661" s="2">
        <v>0</v>
      </c>
      <c r="Q661" s="6" t="e">
        <v>#DIV/0!</v>
      </c>
      <c r="R661" s="2">
        <v>0</v>
      </c>
      <c r="S661" s="8" t="e">
        <v>#DIV/0!</v>
      </c>
      <c r="T661" s="2">
        <v>0</v>
      </c>
      <c r="U661" s="8" t="e">
        <v>#DIV/0!</v>
      </c>
      <c r="V661" s="10">
        <v>0</v>
      </c>
    </row>
    <row r="662" customHeight="1" spans="1:22">
      <c r="A662" s="2"/>
      <c r="B662" s="4" t="s">
        <v>80</v>
      </c>
      <c r="C662" s="2"/>
      <c r="D662" s="2"/>
      <c r="E662" s="2">
        <v>1002.49</v>
      </c>
      <c r="F662" s="2">
        <v>48771</v>
      </c>
      <c r="G662" s="2">
        <v>3573</v>
      </c>
      <c r="H662" s="5">
        <v>0.0732607492157225</v>
      </c>
      <c r="I662" s="6">
        <v>0.280573747551078</v>
      </c>
      <c r="J662" s="6">
        <v>20.5550429558549</v>
      </c>
      <c r="K662" s="2">
        <v>12</v>
      </c>
      <c r="L662" s="7">
        <v>9</v>
      </c>
      <c r="M662" s="2">
        <v>4</v>
      </c>
      <c r="N662" s="2">
        <v>16</v>
      </c>
      <c r="O662" s="2">
        <v>2</v>
      </c>
      <c r="P662" s="2">
        <v>43</v>
      </c>
      <c r="Q662" s="6">
        <v>23.3137209302326</v>
      </c>
      <c r="R662" s="2">
        <v>34</v>
      </c>
      <c r="S662" s="8">
        <v>29.485</v>
      </c>
      <c r="T662" s="2">
        <v>10</v>
      </c>
      <c r="U662" s="8">
        <v>100.249</v>
      </c>
      <c r="V662" s="10">
        <v>0.0095158130422614</v>
      </c>
    </row>
    <row r="663" customHeight="1" spans="1:22">
      <c r="A663" s="4" t="s">
        <v>142</v>
      </c>
      <c r="B663" s="2"/>
      <c r="C663" s="2"/>
      <c r="D663" s="2"/>
      <c r="E663" s="2">
        <v>1002.49</v>
      </c>
      <c r="F663" s="2">
        <v>48771</v>
      </c>
      <c r="G663" s="2">
        <v>3573</v>
      </c>
      <c r="H663" s="5">
        <v>0.0732607492157225</v>
      </c>
      <c r="I663" s="6">
        <v>0.280573747551078</v>
      </c>
      <c r="J663" s="6">
        <v>20.5550429558549</v>
      </c>
      <c r="K663" s="2">
        <v>12</v>
      </c>
      <c r="L663" s="7">
        <v>9</v>
      </c>
      <c r="M663" s="2">
        <v>4</v>
      </c>
      <c r="N663" s="2">
        <v>16</v>
      </c>
      <c r="O663" s="2">
        <v>2</v>
      </c>
      <c r="P663" s="2">
        <v>43</v>
      </c>
      <c r="Q663" s="6">
        <v>23.3137209302326</v>
      </c>
      <c r="R663" s="2">
        <v>34</v>
      </c>
      <c r="S663" s="8">
        <v>29.485</v>
      </c>
      <c r="T663" s="2">
        <v>10</v>
      </c>
      <c r="U663" s="8">
        <v>100.249</v>
      </c>
      <c r="V663" s="10">
        <v>0.0095158130422614</v>
      </c>
    </row>
    <row r="664" customHeight="1" spans="1:22">
      <c r="A664" s="4" t="s">
        <v>26</v>
      </c>
      <c r="B664" s="4" t="s">
        <v>74</v>
      </c>
      <c r="C664" s="4" t="s">
        <v>154</v>
      </c>
      <c r="D664" s="4" t="s">
        <v>155</v>
      </c>
      <c r="E664" s="2">
        <v>208.01</v>
      </c>
      <c r="F664" s="2">
        <v>3213</v>
      </c>
      <c r="G664" s="2">
        <v>193</v>
      </c>
      <c r="H664" s="5">
        <v>0.0600684718331777</v>
      </c>
      <c r="I664" s="6">
        <v>1.07777202072539</v>
      </c>
      <c r="J664" s="6">
        <v>64.74011826953</v>
      </c>
      <c r="K664" s="2">
        <v>1</v>
      </c>
      <c r="L664" s="7">
        <v>2</v>
      </c>
      <c r="M664" s="2">
        <v>1</v>
      </c>
      <c r="N664" s="2">
        <v>3</v>
      </c>
      <c r="O664" s="2">
        <v>0</v>
      </c>
      <c r="P664" s="2">
        <v>7</v>
      </c>
      <c r="Q664" s="6">
        <v>29.7157142857143</v>
      </c>
      <c r="R664" s="2">
        <v>6</v>
      </c>
      <c r="S664" s="8">
        <v>34.6683333333333</v>
      </c>
      <c r="T664" s="2">
        <v>4</v>
      </c>
      <c r="U664" s="8">
        <v>52.0025</v>
      </c>
      <c r="V664" s="10">
        <v>0.0310880829015544</v>
      </c>
    </row>
    <row r="665" customHeight="1" spans="1:22">
      <c r="A665" s="2"/>
      <c r="B665" s="2"/>
      <c r="C665" s="4" t="s">
        <v>156</v>
      </c>
      <c r="D665" s="4" t="s">
        <v>157</v>
      </c>
      <c r="E665" s="2">
        <v>29.86</v>
      </c>
      <c r="F665" s="2">
        <v>1219</v>
      </c>
      <c r="G665" s="2">
        <v>88</v>
      </c>
      <c r="H665" s="5">
        <v>0.0721903199343724</v>
      </c>
      <c r="I665" s="6">
        <v>0.339318181818182</v>
      </c>
      <c r="J665" s="6">
        <v>24.4954881050041</v>
      </c>
      <c r="K665" s="2">
        <v>0</v>
      </c>
      <c r="L665" s="7">
        <v>1</v>
      </c>
      <c r="M665" s="2">
        <v>1</v>
      </c>
      <c r="N665" s="2">
        <v>1</v>
      </c>
      <c r="O665" s="2">
        <v>0</v>
      </c>
      <c r="P665" s="2">
        <v>3</v>
      </c>
      <c r="Q665" s="6">
        <v>9.95333333333333</v>
      </c>
      <c r="R665" s="2">
        <v>1</v>
      </c>
      <c r="S665" s="8">
        <v>29.86</v>
      </c>
      <c r="T665" s="2">
        <v>0</v>
      </c>
      <c r="U665" s="8" t="e">
        <v>#DIV/0!</v>
      </c>
      <c r="V665" s="10">
        <v>0.0113636363636364</v>
      </c>
    </row>
    <row r="666" customHeight="1" spans="1:22">
      <c r="A666" s="2"/>
      <c r="B666" s="2"/>
      <c r="C666" s="4" t="s">
        <v>158</v>
      </c>
      <c r="D666" s="4" t="s">
        <v>159</v>
      </c>
      <c r="E666" s="2">
        <v>185.4</v>
      </c>
      <c r="F666" s="2">
        <v>6890</v>
      </c>
      <c r="G666" s="2">
        <v>484</v>
      </c>
      <c r="H666" s="5">
        <v>0.0702467343976778</v>
      </c>
      <c r="I666" s="6">
        <v>0.383057851239669</v>
      </c>
      <c r="J666" s="6">
        <v>26.9085631349782</v>
      </c>
      <c r="K666" s="2">
        <v>5</v>
      </c>
      <c r="L666" s="7">
        <v>3</v>
      </c>
      <c r="M666" s="2">
        <v>2</v>
      </c>
      <c r="N666" s="2">
        <v>3</v>
      </c>
      <c r="O666" s="2">
        <v>2</v>
      </c>
      <c r="P666" s="2">
        <v>15</v>
      </c>
      <c r="Q666" s="6">
        <v>12.36</v>
      </c>
      <c r="R666" s="2">
        <v>6</v>
      </c>
      <c r="S666" s="8">
        <v>30.9</v>
      </c>
      <c r="T666" s="2">
        <v>3</v>
      </c>
      <c r="U666" s="8">
        <v>61.8</v>
      </c>
      <c r="V666" s="10">
        <v>0.012396694214876</v>
      </c>
    </row>
    <row r="667" customHeight="1" spans="1:22">
      <c r="A667" s="2"/>
      <c r="B667" s="2"/>
      <c r="C667" s="4" t="s">
        <v>190</v>
      </c>
      <c r="D667" s="4" t="s">
        <v>191</v>
      </c>
      <c r="E667" s="2">
        <v>2.36</v>
      </c>
      <c r="F667" s="2">
        <v>136</v>
      </c>
      <c r="G667" s="2">
        <v>8</v>
      </c>
      <c r="H667" s="5">
        <v>0.0588235294117647</v>
      </c>
      <c r="I667" s="6">
        <v>0.295</v>
      </c>
      <c r="J667" s="6">
        <v>17.3529411764706</v>
      </c>
      <c r="K667" s="2">
        <v>0</v>
      </c>
      <c r="L667" s="7">
        <v>0</v>
      </c>
      <c r="M667" s="2">
        <v>0</v>
      </c>
      <c r="N667" s="2">
        <v>0</v>
      </c>
      <c r="O667" s="2">
        <v>0</v>
      </c>
      <c r="P667" s="2">
        <v>0</v>
      </c>
      <c r="Q667" s="6" t="e">
        <v>#DIV/0!</v>
      </c>
      <c r="R667" s="2">
        <v>0</v>
      </c>
      <c r="S667" s="8" t="e">
        <v>#DIV/0!</v>
      </c>
      <c r="T667" s="2">
        <v>0</v>
      </c>
      <c r="U667" s="8" t="e">
        <v>#DIV/0!</v>
      </c>
      <c r="V667" s="10">
        <v>0</v>
      </c>
    </row>
    <row r="668" customHeight="1" spans="1:22">
      <c r="A668" s="2"/>
      <c r="B668" s="2"/>
      <c r="C668" s="4" t="s">
        <v>196</v>
      </c>
      <c r="D668" s="4" t="s">
        <v>197</v>
      </c>
      <c r="E668" s="2">
        <v>2.28</v>
      </c>
      <c r="F668" s="2">
        <v>103</v>
      </c>
      <c r="G668" s="2">
        <v>9</v>
      </c>
      <c r="H668" s="5">
        <v>0.087378640776699</v>
      </c>
      <c r="I668" s="6">
        <v>0.253333333333333</v>
      </c>
      <c r="J668" s="6">
        <v>22.1359223300971</v>
      </c>
      <c r="K668" s="2">
        <v>0</v>
      </c>
      <c r="L668" s="7">
        <v>0</v>
      </c>
      <c r="M668" s="2">
        <v>0</v>
      </c>
      <c r="N668" s="2">
        <v>0</v>
      </c>
      <c r="O668" s="2">
        <v>0</v>
      </c>
      <c r="P668" s="2">
        <v>0</v>
      </c>
      <c r="Q668" s="6" t="e">
        <v>#DIV/0!</v>
      </c>
      <c r="R668" s="2">
        <v>0</v>
      </c>
      <c r="S668" s="8" t="e">
        <v>#DIV/0!</v>
      </c>
      <c r="T668" s="2">
        <v>0</v>
      </c>
      <c r="U668" s="8" t="e">
        <v>#DIV/0!</v>
      </c>
      <c r="V668" s="10">
        <v>0</v>
      </c>
    </row>
    <row r="669" customHeight="1" spans="1:22">
      <c r="A669" s="2"/>
      <c r="B669" s="2"/>
      <c r="C669" s="4" t="s">
        <v>160</v>
      </c>
      <c r="D669" s="4" t="s">
        <v>161</v>
      </c>
      <c r="E669" s="2">
        <v>46.73</v>
      </c>
      <c r="F669" s="2">
        <v>988</v>
      </c>
      <c r="G669" s="2">
        <v>77</v>
      </c>
      <c r="H669" s="5">
        <v>0.0779352226720648</v>
      </c>
      <c r="I669" s="6">
        <v>0.606883116883117</v>
      </c>
      <c r="J669" s="6">
        <v>47.2975708502024</v>
      </c>
      <c r="K669" s="2">
        <v>0</v>
      </c>
      <c r="L669" s="7">
        <v>0</v>
      </c>
      <c r="M669" s="2">
        <v>0</v>
      </c>
      <c r="N669" s="2">
        <v>1</v>
      </c>
      <c r="O669" s="2">
        <v>0</v>
      </c>
      <c r="P669" s="2">
        <v>1</v>
      </c>
      <c r="Q669" s="6">
        <v>46.73</v>
      </c>
      <c r="R669" s="2">
        <v>2</v>
      </c>
      <c r="S669" s="8">
        <v>23.365</v>
      </c>
      <c r="T669" s="2">
        <v>1</v>
      </c>
      <c r="U669" s="8">
        <v>46.73</v>
      </c>
      <c r="V669" s="10">
        <v>0.025974025974026</v>
      </c>
    </row>
    <row r="670" customHeight="1" spans="1:22">
      <c r="A670" s="2"/>
      <c r="B670" s="2"/>
      <c r="C670" s="4" t="s">
        <v>162</v>
      </c>
      <c r="D670" s="4" t="s">
        <v>163</v>
      </c>
      <c r="E670" s="2">
        <v>13.85</v>
      </c>
      <c r="F670" s="2">
        <v>441</v>
      </c>
      <c r="G670" s="2">
        <v>33</v>
      </c>
      <c r="H670" s="5">
        <v>0.0748299319727891</v>
      </c>
      <c r="I670" s="6">
        <v>0.41969696969697</v>
      </c>
      <c r="J670" s="6">
        <v>31.40589569161</v>
      </c>
      <c r="K670" s="2">
        <v>0</v>
      </c>
      <c r="L670" s="7">
        <v>0</v>
      </c>
      <c r="M670" s="2">
        <v>0</v>
      </c>
      <c r="N670" s="2">
        <v>0</v>
      </c>
      <c r="O670" s="2">
        <v>0</v>
      </c>
      <c r="P670" s="2">
        <v>0</v>
      </c>
      <c r="Q670" s="6" t="e">
        <v>#DIV/0!</v>
      </c>
      <c r="R670" s="2">
        <v>0</v>
      </c>
      <c r="S670" s="8" t="e">
        <v>#DIV/0!</v>
      </c>
      <c r="T670" s="2">
        <v>0</v>
      </c>
      <c r="U670" s="8" t="e">
        <v>#DIV/0!</v>
      </c>
      <c r="V670" s="10">
        <v>0</v>
      </c>
    </row>
    <row r="671" customHeight="1" spans="1:22">
      <c r="A671" s="2"/>
      <c r="B671" s="2"/>
      <c r="C671" s="4" t="s">
        <v>200</v>
      </c>
      <c r="D671" s="4" t="s">
        <v>201</v>
      </c>
      <c r="E671" s="2">
        <v>25.55</v>
      </c>
      <c r="F671" s="2">
        <v>1117</v>
      </c>
      <c r="G671" s="2">
        <v>38</v>
      </c>
      <c r="H671" s="5">
        <v>0.0340196956132498</v>
      </c>
      <c r="I671" s="6">
        <v>0.672368421052632</v>
      </c>
      <c r="J671" s="6">
        <v>22.8737690241719</v>
      </c>
      <c r="K671" s="2">
        <v>0</v>
      </c>
      <c r="L671" s="7">
        <v>0</v>
      </c>
      <c r="M671" s="2">
        <v>0</v>
      </c>
      <c r="N671" s="2">
        <v>0</v>
      </c>
      <c r="O671" s="2">
        <v>0</v>
      </c>
      <c r="P671" s="2">
        <v>0</v>
      </c>
      <c r="Q671" s="6" t="e">
        <v>#DIV/0!</v>
      </c>
      <c r="R671" s="2">
        <v>0</v>
      </c>
      <c r="S671" s="8" t="e">
        <v>#DIV/0!</v>
      </c>
      <c r="T671" s="2">
        <v>0</v>
      </c>
      <c r="U671" s="8" t="e">
        <v>#DIV/0!</v>
      </c>
      <c r="V671" s="10">
        <v>0</v>
      </c>
    </row>
    <row r="672" customHeight="1" spans="1:22">
      <c r="A672" s="2"/>
      <c r="B672" s="2"/>
      <c r="C672" s="4" t="s">
        <v>202</v>
      </c>
      <c r="D672" s="4" t="s">
        <v>203</v>
      </c>
      <c r="E672" s="2">
        <v>33.88</v>
      </c>
      <c r="F672" s="2">
        <v>1503</v>
      </c>
      <c r="G672" s="2">
        <v>78</v>
      </c>
      <c r="H672" s="5">
        <v>0.0518962075848303</v>
      </c>
      <c r="I672" s="6">
        <v>0.434358974358974</v>
      </c>
      <c r="J672" s="6">
        <v>22.5415834996673</v>
      </c>
      <c r="K672" s="2">
        <v>1</v>
      </c>
      <c r="L672" s="7">
        <v>0</v>
      </c>
      <c r="M672" s="2">
        <v>0</v>
      </c>
      <c r="N672" s="2">
        <v>0</v>
      </c>
      <c r="O672" s="2">
        <v>0</v>
      </c>
      <c r="P672" s="2">
        <v>1</v>
      </c>
      <c r="Q672" s="6">
        <v>33.88</v>
      </c>
      <c r="R672" s="2">
        <v>1</v>
      </c>
      <c r="S672" s="8">
        <v>33.88</v>
      </c>
      <c r="T672" s="2">
        <v>1</v>
      </c>
      <c r="U672" s="8">
        <v>33.88</v>
      </c>
      <c r="V672" s="10">
        <v>0.0128205128205128</v>
      </c>
    </row>
    <row r="673" customHeight="1" spans="1:22">
      <c r="A673" s="2"/>
      <c r="B673" s="2"/>
      <c r="C673" s="4" t="s">
        <v>164</v>
      </c>
      <c r="D673" s="4" t="s">
        <v>165</v>
      </c>
      <c r="E673" s="2">
        <v>24.33</v>
      </c>
      <c r="F673" s="2">
        <v>1132</v>
      </c>
      <c r="G673" s="2">
        <v>61</v>
      </c>
      <c r="H673" s="5">
        <v>0.053886925795053</v>
      </c>
      <c r="I673" s="6">
        <v>0.398852459016393</v>
      </c>
      <c r="J673" s="6">
        <v>21.4929328621908</v>
      </c>
      <c r="K673" s="2">
        <v>0</v>
      </c>
      <c r="L673" s="7">
        <v>0</v>
      </c>
      <c r="M673" s="2">
        <v>0</v>
      </c>
      <c r="N673" s="2">
        <v>0</v>
      </c>
      <c r="O673" s="2">
        <v>0</v>
      </c>
      <c r="P673" s="2">
        <v>0</v>
      </c>
      <c r="Q673" s="6" t="e">
        <v>#DIV/0!</v>
      </c>
      <c r="R673" s="2">
        <v>1</v>
      </c>
      <c r="S673" s="8">
        <v>24.33</v>
      </c>
      <c r="T673" s="2">
        <v>1</v>
      </c>
      <c r="U673" s="8">
        <v>24.33</v>
      </c>
      <c r="V673" s="10">
        <v>0.0163934426229508</v>
      </c>
    </row>
    <row r="674" customHeight="1" spans="1:22">
      <c r="A674" s="2"/>
      <c r="B674" s="2"/>
      <c r="C674" s="4" t="s">
        <v>192</v>
      </c>
      <c r="D674" s="4" t="s">
        <v>193</v>
      </c>
      <c r="E674" s="2">
        <v>200.91</v>
      </c>
      <c r="F674" s="2">
        <v>26908</v>
      </c>
      <c r="G674" s="2">
        <v>2123</v>
      </c>
      <c r="H674" s="5">
        <v>0.0788984688568456</v>
      </c>
      <c r="I674" s="6">
        <v>0.0946349505416863</v>
      </c>
      <c r="J674" s="6">
        <v>7.46655269808236</v>
      </c>
      <c r="K674" s="2">
        <v>5</v>
      </c>
      <c r="L674" s="7">
        <v>0</v>
      </c>
      <c r="M674" s="2">
        <v>0</v>
      </c>
      <c r="N674" s="2">
        <v>0</v>
      </c>
      <c r="O674" s="2">
        <v>1</v>
      </c>
      <c r="P674" s="2">
        <v>6</v>
      </c>
      <c r="Q674" s="6">
        <v>33.485</v>
      </c>
      <c r="R674" s="2">
        <v>3</v>
      </c>
      <c r="S674" s="8">
        <v>66.97</v>
      </c>
      <c r="T674" s="2">
        <v>1</v>
      </c>
      <c r="U674" s="8">
        <v>200.91</v>
      </c>
      <c r="V674" s="10">
        <v>0.00141309467734338</v>
      </c>
    </row>
    <row r="675" customHeight="1" spans="1:22">
      <c r="A675" s="2"/>
      <c r="B675" s="2"/>
      <c r="C675" s="4" t="s">
        <v>166</v>
      </c>
      <c r="D675" s="4" t="s">
        <v>167</v>
      </c>
      <c r="E675" s="2">
        <v>26.44</v>
      </c>
      <c r="F675" s="2">
        <v>1071</v>
      </c>
      <c r="G675" s="2">
        <v>63</v>
      </c>
      <c r="H675" s="5">
        <v>0.0588235294117647</v>
      </c>
      <c r="I675" s="6">
        <v>0.41968253968254</v>
      </c>
      <c r="J675" s="6">
        <v>24.68720821662</v>
      </c>
      <c r="K675" s="2">
        <v>1</v>
      </c>
      <c r="L675" s="7">
        <v>0</v>
      </c>
      <c r="M675" s="2">
        <v>0</v>
      </c>
      <c r="N675" s="2">
        <v>1</v>
      </c>
      <c r="O675" s="2">
        <v>0</v>
      </c>
      <c r="P675" s="2">
        <v>2</v>
      </c>
      <c r="Q675" s="6">
        <v>13.22</v>
      </c>
      <c r="R675" s="2">
        <v>1</v>
      </c>
      <c r="S675" s="8">
        <v>26.44</v>
      </c>
      <c r="T675" s="2">
        <v>0</v>
      </c>
      <c r="U675" s="8" t="e">
        <v>#DIV/0!</v>
      </c>
      <c r="V675" s="10">
        <v>0.0158730158730159</v>
      </c>
    </row>
    <row r="676" customHeight="1" spans="1:22">
      <c r="A676" s="2"/>
      <c r="B676" s="2"/>
      <c r="C676" s="4" t="s">
        <v>168</v>
      </c>
      <c r="D676" s="4" t="s">
        <v>169</v>
      </c>
      <c r="E676" s="2">
        <v>22.43</v>
      </c>
      <c r="F676" s="2">
        <v>601</v>
      </c>
      <c r="G676" s="2">
        <v>42</v>
      </c>
      <c r="H676" s="5">
        <v>0.0698835274542429</v>
      </c>
      <c r="I676" s="6">
        <v>0.534047619047619</v>
      </c>
      <c r="J676" s="6">
        <v>37.3211314475874</v>
      </c>
      <c r="K676" s="2">
        <v>0</v>
      </c>
      <c r="L676" s="7">
        <v>0</v>
      </c>
      <c r="M676" s="2">
        <v>0</v>
      </c>
      <c r="N676" s="2">
        <v>0</v>
      </c>
      <c r="O676" s="2">
        <v>0</v>
      </c>
      <c r="P676" s="2">
        <v>0</v>
      </c>
      <c r="Q676" s="6" t="e">
        <v>#DIV/0!</v>
      </c>
      <c r="R676" s="2">
        <v>0</v>
      </c>
      <c r="S676" s="8" t="e">
        <v>#DIV/0!</v>
      </c>
      <c r="T676" s="2">
        <v>0</v>
      </c>
      <c r="U676" s="8" t="e">
        <v>#DIV/0!</v>
      </c>
      <c r="V676" s="10">
        <v>0</v>
      </c>
    </row>
    <row r="677" customHeight="1" spans="1:22">
      <c r="A677" s="2"/>
      <c r="B677" s="2"/>
      <c r="C677" s="4" t="s">
        <v>170</v>
      </c>
      <c r="D677" s="4" t="s">
        <v>171</v>
      </c>
      <c r="E677" s="2">
        <v>111.66</v>
      </c>
      <c r="F677" s="2">
        <v>2548</v>
      </c>
      <c r="G677" s="2">
        <v>178</v>
      </c>
      <c r="H677" s="5">
        <v>0.0698587127158556</v>
      </c>
      <c r="I677" s="6">
        <v>0.627303370786517</v>
      </c>
      <c r="J677" s="6">
        <v>43.8226059654631</v>
      </c>
      <c r="K677" s="2">
        <v>2</v>
      </c>
      <c r="L677" s="7">
        <v>0</v>
      </c>
      <c r="M677" s="2">
        <v>1</v>
      </c>
      <c r="N677" s="2">
        <v>4</v>
      </c>
      <c r="O677" s="2">
        <v>0</v>
      </c>
      <c r="P677" s="2">
        <v>7</v>
      </c>
      <c r="Q677" s="6">
        <v>15.9514285714286</v>
      </c>
      <c r="R677" s="2">
        <v>6</v>
      </c>
      <c r="S677" s="8">
        <v>18.61</v>
      </c>
      <c r="T677" s="2">
        <v>2</v>
      </c>
      <c r="U677" s="8">
        <v>55.83</v>
      </c>
      <c r="V677" s="10">
        <v>0.0337078651685393</v>
      </c>
    </row>
    <row r="678" customHeight="1" spans="1:22">
      <c r="A678" s="2"/>
      <c r="B678" s="2"/>
      <c r="C678" s="4" t="s">
        <v>172</v>
      </c>
      <c r="D678" s="4" t="s">
        <v>173</v>
      </c>
      <c r="E678" s="2">
        <v>48.22</v>
      </c>
      <c r="F678" s="2">
        <v>981</v>
      </c>
      <c r="G678" s="2">
        <v>68</v>
      </c>
      <c r="H678" s="5">
        <v>0.0693170234454638</v>
      </c>
      <c r="I678" s="6">
        <v>0.709117647058824</v>
      </c>
      <c r="J678" s="6">
        <v>49.1539245667686</v>
      </c>
      <c r="K678" s="2">
        <v>0</v>
      </c>
      <c r="L678" s="7">
        <v>0</v>
      </c>
      <c r="M678" s="2">
        <v>0</v>
      </c>
      <c r="N678" s="2">
        <v>2</v>
      </c>
      <c r="O678" s="2">
        <v>0</v>
      </c>
      <c r="P678" s="2">
        <v>2</v>
      </c>
      <c r="Q678" s="6">
        <v>24.11</v>
      </c>
      <c r="R678" s="2">
        <v>0</v>
      </c>
      <c r="S678" s="8" t="e">
        <v>#DIV/0!</v>
      </c>
      <c r="T678" s="2">
        <v>0</v>
      </c>
      <c r="U678" s="8" t="e">
        <v>#DIV/0!</v>
      </c>
      <c r="V678" s="10">
        <v>0</v>
      </c>
    </row>
    <row r="679" customHeight="1" spans="1:22">
      <c r="A679" s="2"/>
      <c r="B679" s="2"/>
      <c r="C679" s="4" t="s">
        <v>204</v>
      </c>
      <c r="D679" s="4" t="e">
        <v>#N/A</v>
      </c>
      <c r="E679" s="2">
        <v>19.25</v>
      </c>
      <c r="F679" s="2">
        <v>545</v>
      </c>
      <c r="G679" s="2">
        <v>31</v>
      </c>
      <c r="H679" s="5">
        <v>0.0568807339449541</v>
      </c>
      <c r="I679" s="6">
        <v>0.620967741935484</v>
      </c>
      <c r="J679" s="6">
        <v>35.3211009174312</v>
      </c>
      <c r="K679" s="2">
        <v>1</v>
      </c>
      <c r="L679" s="7">
        <v>0</v>
      </c>
      <c r="M679" s="2">
        <v>0</v>
      </c>
      <c r="N679" s="2">
        <v>0</v>
      </c>
      <c r="O679" s="2">
        <v>0</v>
      </c>
      <c r="P679" s="2">
        <v>1</v>
      </c>
      <c r="Q679" s="6">
        <v>19.25</v>
      </c>
      <c r="R679" s="2">
        <v>0</v>
      </c>
      <c r="S679" s="8" t="e">
        <v>#DIV/0!</v>
      </c>
      <c r="T679" s="2">
        <v>0</v>
      </c>
      <c r="U679" s="8" t="e">
        <v>#DIV/0!</v>
      </c>
      <c r="V679" s="10">
        <v>0</v>
      </c>
    </row>
    <row r="680" customHeight="1" spans="1:22">
      <c r="A680" s="2"/>
      <c r="B680" s="4" t="s">
        <v>80</v>
      </c>
      <c r="C680" s="2"/>
      <c r="D680" s="2"/>
      <c r="E680" s="2">
        <v>1001.16</v>
      </c>
      <c r="F680" s="2">
        <v>49396</v>
      </c>
      <c r="G680" s="2">
        <v>3574</v>
      </c>
      <c r="H680" s="5">
        <v>0.0723540367641105</v>
      </c>
      <c r="I680" s="6">
        <v>0.280123111359821</v>
      </c>
      <c r="J680" s="6">
        <v>20.2680378978055</v>
      </c>
      <c r="K680" s="2">
        <v>16</v>
      </c>
      <c r="L680" s="7">
        <v>6</v>
      </c>
      <c r="M680" s="2">
        <v>5</v>
      </c>
      <c r="N680" s="2">
        <v>15</v>
      </c>
      <c r="O680" s="2">
        <v>3</v>
      </c>
      <c r="P680" s="2">
        <v>45</v>
      </c>
      <c r="Q680" s="6">
        <v>22.248</v>
      </c>
      <c r="R680" s="2">
        <v>27</v>
      </c>
      <c r="S680" s="8">
        <v>37.08</v>
      </c>
      <c r="T680" s="2">
        <v>13</v>
      </c>
      <c r="U680" s="8">
        <v>77.0123076923077</v>
      </c>
      <c r="V680" s="10">
        <v>0.00755456071628428</v>
      </c>
    </row>
    <row r="681" customHeight="1" spans="1:22">
      <c r="A681" s="4" t="s">
        <v>143</v>
      </c>
      <c r="B681" s="2"/>
      <c r="C681" s="2"/>
      <c r="D681" s="2"/>
      <c r="E681" s="2">
        <v>1001.16</v>
      </c>
      <c r="F681" s="2">
        <v>49396</v>
      </c>
      <c r="G681" s="2">
        <v>3574</v>
      </c>
      <c r="H681" s="5">
        <v>0.0723540367641105</v>
      </c>
      <c r="I681" s="6">
        <v>0.280123111359821</v>
      </c>
      <c r="J681" s="6">
        <v>20.2680378978055</v>
      </c>
      <c r="K681" s="2">
        <v>16</v>
      </c>
      <c r="L681" s="7">
        <v>6</v>
      </c>
      <c r="M681" s="2">
        <v>5</v>
      </c>
      <c r="N681" s="2">
        <v>15</v>
      </c>
      <c r="O681" s="2">
        <v>3</v>
      </c>
      <c r="P681" s="2">
        <v>45</v>
      </c>
      <c r="Q681" s="6">
        <v>22.248</v>
      </c>
      <c r="R681" s="2">
        <v>27</v>
      </c>
      <c r="S681" s="8">
        <v>37.08</v>
      </c>
      <c r="T681" s="2">
        <v>13</v>
      </c>
      <c r="U681" s="8">
        <v>77.0123076923077</v>
      </c>
      <c r="V681" s="10">
        <v>0.00755456071628428</v>
      </c>
    </row>
    <row r="682" customHeight="1" spans="1:22">
      <c r="A682" s="4" t="s">
        <v>25</v>
      </c>
      <c r="B682" s="4" t="s">
        <v>74</v>
      </c>
      <c r="C682" s="4" t="s">
        <v>154</v>
      </c>
      <c r="D682" s="4" t="s">
        <v>155</v>
      </c>
      <c r="E682" s="2">
        <v>196.35</v>
      </c>
      <c r="F682" s="2">
        <v>3434</v>
      </c>
      <c r="G682" s="2">
        <v>178</v>
      </c>
      <c r="H682" s="5">
        <v>0.0518345952242283</v>
      </c>
      <c r="I682" s="6">
        <v>1.10308988764045</v>
      </c>
      <c r="J682" s="6">
        <v>57.1782178217822</v>
      </c>
      <c r="K682" s="2">
        <v>0</v>
      </c>
      <c r="L682" s="7">
        <v>1</v>
      </c>
      <c r="M682" s="2">
        <v>0</v>
      </c>
      <c r="N682" s="2">
        <v>3</v>
      </c>
      <c r="O682" s="2">
        <v>0</v>
      </c>
      <c r="P682" s="2">
        <v>4</v>
      </c>
      <c r="Q682" s="6">
        <v>49.0875</v>
      </c>
      <c r="R682" s="2">
        <v>10</v>
      </c>
      <c r="S682" s="8">
        <v>19.635</v>
      </c>
      <c r="T682" s="2">
        <v>5</v>
      </c>
      <c r="U682" s="8">
        <v>39.27</v>
      </c>
      <c r="V682" s="10">
        <v>0.0561797752808989</v>
      </c>
    </row>
    <row r="683" customHeight="1" spans="1:22">
      <c r="A683" s="2"/>
      <c r="B683" s="2"/>
      <c r="C683" s="4" t="s">
        <v>156</v>
      </c>
      <c r="D683" s="4" t="s">
        <v>157</v>
      </c>
      <c r="E683" s="2">
        <v>26.55</v>
      </c>
      <c r="F683" s="2">
        <v>926</v>
      </c>
      <c r="G683" s="2">
        <v>88</v>
      </c>
      <c r="H683" s="5">
        <v>0.0950323974082074</v>
      </c>
      <c r="I683" s="6">
        <v>0.301704545454545</v>
      </c>
      <c r="J683" s="6">
        <v>28.6717062634989</v>
      </c>
      <c r="K683" s="2">
        <v>0</v>
      </c>
      <c r="L683" s="7">
        <v>0</v>
      </c>
      <c r="M683" s="2">
        <v>0</v>
      </c>
      <c r="N683" s="2">
        <v>1</v>
      </c>
      <c r="O683" s="2">
        <v>0</v>
      </c>
      <c r="P683" s="2">
        <v>1</v>
      </c>
      <c r="Q683" s="6">
        <v>26.55</v>
      </c>
      <c r="R683" s="2">
        <v>2</v>
      </c>
      <c r="S683" s="8">
        <v>13.275</v>
      </c>
      <c r="T683" s="2">
        <v>1</v>
      </c>
      <c r="U683" s="8">
        <v>26.55</v>
      </c>
      <c r="V683" s="10">
        <v>0.0227272727272727</v>
      </c>
    </row>
    <row r="684" customHeight="1" spans="1:22">
      <c r="A684" s="2"/>
      <c r="B684" s="2"/>
      <c r="C684" s="4" t="s">
        <v>158</v>
      </c>
      <c r="D684" s="4" t="s">
        <v>159</v>
      </c>
      <c r="E684" s="2">
        <v>166.37</v>
      </c>
      <c r="F684" s="2">
        <v>6857</v>
      </c>
      <c r="G684" s="2">
        <v>480</v>
      </c>
      <c r="H684" s="5">
        <v>0.0700014583637159</v>
      </c>
      <c r="I684" s="6">
        <v>0.346604166666667</v>
      </c>
      <c r="J684" s="6">
        <v>24.2627971416071</v>
      </c>
      <c r="K684" s="2">
        <v>4</v>
      </c>
      <c r="L684" s="7">
        <v>5</v>
      </c>
      <c r="M684" s="2">
        <v>1</v>
      </c>
      <c r="N684" s="2">
        <v>2</v>
      </c>
      <c r="O684" s="2">
        <v>0</v>
      </c>
      <c r="P684" s="2">
        <v>12</v>
      </c>
      <c r="Q684" s="6">
        <v>13.8641666666667</v>
      </c>
      <c r="R684" s="2">
        <v>15</v>
      </c>
      <c r="S684" s="8">
        <v>11.0913333333333</v>
      </c>
      <c r="T684" s="2">
        <v>5</v>
      </c>
      <c r="U684" s="8">
        <v>33.274</v>
      </c>
      <c r="V684" s="10">
        <v>0.03125</v>
      </c>
    </row>
    <row r="685" customHeight="1" spans="1:22">
      <c r="A685" s="2"/>
      <c r="B685" s="2"/>
      <c r="C685" s="4" t="s">
        <v>190</v>
      </c>
      <c r="D685" s="4" t="s">
        <v>191</v>
      </c>
      <c r="E685" s="2">
        <v>3.08</v>
      </c>
      <c r="F685" s="2">
        <v>126</v>
      </c>
      <c r="G685" s="2">
        <v>10</v>
      </c>
      <c r="H685" s="5">
        <v>0.0793650793650794</v>
      </c>
      <c r="I685" s="6">
        <v>0.308</v>
      </c>
      <c r="J685" s="6">
        <v>24.4444444444444</v>
      </c>
      <c r="K685" s="2">
        <v>1</v>
      </c>
      <c r="L685" s="7">
        <v>0</v>
      </c>
      <c r="M685" s="2">
        <v>0</v>
      </c>
      <c r="N685" s="2">
        <v>0</v>
      </c>
      <c r="O685" s="2">
        <v>0</v>
      </c>
      <c r="P685" s="2">
        <v>1</v>
      </c>
      <c r="Q685" s="6">
        <v>3.08</v>
      </c>
      <c r="R685" s="2">
        <v>0</v>
      </c>
      <c r="S685" s="8" t="e">
        <v>#DIV/0!</v>
      </c>
      <c r="T685" s="2">
        <v>0</v>
      </c>
      <c r="U685" s="8" t="e">
        <v>#DIV/0!</v>
      </c>
      <c r="V685" s="10">
        <v>0</v>
      </c>
    </row>
    <row r="686" customHeight="1" spans="1:22">
      <c r="A686" s="2"/>
      <c r="B686" s="2"/>
      <c r="C686" s="4" t="s">
        <v>196</v>
      </c>
      <c r="D686" s="4" t="s">
        <v>197</v>
      </c>
      <c r="E686" s="2">
        <v>1.85</v>
      </c>
      <c r="F686" s="2">
        <v>97</v>
      </c>
      <c r="G686" s="2">
        <v>7</v>
      </c>
      <c r="H686" s="5">
        <v>0.0721649484536082</v>
      </c>
      <c r="I686" s="6">
        <v>0.264285714285714</v>
      </c>
      <c r="J686" s="6">
        <v>19.0721649484536</v>
      </c>
      <c r="K686" s="2">
        <v>0</v>
      </c>
      <c r="L686" s="7">
        <v>0</v>
      </c>
      <c r="M686" s="2">
        <v>0</v>
      </c>
      <c r="N686" s="2">
        <v>0</v>
      </c>
      <c r="O686" s="2">
        <v>0</v>
      </c>
      <c r="P686" s="2">
        <v>0</v>
      </c>
      <c r="Q686" s="6" t="e">
        <v>#DIV/0!</v>
      </c>
      <c r="R686" s="2">
        <v>0</v>
      </c>
      <c r="S686" s="8" t="e">
        <v>#DIV/0!</v>
      </c>
      <c r="T686" s="2">
        <v>0</v>
      </c>
      <c r="U686" s="8" t="e">
        <v>#DIV/0!</v>
      </c>
      <c r="V686" s="10">
        <v>0</v>
      </c>
    </row>
    <row r="687" customHeight="1" spans="1:22">
      <c r="A687" s="2"/>
      <c r="B687" s="2"/>
      <c r="C687" s="4" t="s">
        <v>160</v>
      </c>
      <c r="D687" s="4" t="s">
        <v>161</v>
      </c>
      <c r="E687" s="2">
        <v>50.06</v>
      </c>
      <c r="F687" s="2">
        <v>1013</v>
      </c>
      <c r="G687" s="2">
        <v>89</v>
      </c>
      <c r="H687" s="5">
        <v>0.087857847976308</v>
      </c>
      <c r="I687" s="6">
        <v>0.56247191011236</v>
      </c>
      <c r="J687" s="6">
        <v>49.4175715695953</v>
      </c>
      <c r="K687" s="2">
        <v>0</v>
      </c>
      <c r="L687" s="7">
        <v>0</v>
      </c>
      <c r="M687" s="2">
        <v>1</v>
      </c>
      <c r="N687" s="2">
        <v>1</v>
      </c>
      <c r="O687" s="2">
        <v>0</v>
      </c>
      <c r="P687" s="2">
        <v>2</v>
      </c>
      <c r="Q687" s="6">
        <v>25.03</v>
      </c>
      <c r="R687" s="2">
        <v>1</v>
      </c>
      <c r="S687" s="8">
        <v>50.06</v>
      </c>
      <c r="T687" s="2">
        <v>0</v>
      </c>
      <c r="U687" s="8" t="e">
        <v>#DIV/0!</v>
      </c>
      <c r="V687" s="10">
        <v>0.0112359550561798</v>
      </c>
    </row>
    <row r="688" customHeight="1" spans="1:22">
      <c r="A688" s="2"/>
      <c r="B688" s="2"/>
      <c r="C688" s="4" t="s">
        <v>162</v>
      </c>
      <c r="D688" s="4" t="s">
        <v>163</v>
      </c>
      <c r="E688" s="2">
        <v>15.23</v>
      </c>
      <c r="F688" s="2">
        <v>416</v>
      </c>
      <c r="G688" s="2">
        <v>32</v>
      </c>
      <c r="H688" s="5">
        <v>0.0769230769230769</v>
      </c>
      <c r="I688" s="6">
        <v>0.4759375</v>
      </c>
      <c r="J688" s="6">
        <v>36.6105769230769</v>
      </c>
      <c r="K688" s="2">
        <v>1</v>
      </c>
      <c r="L688" s="7">
        <v>0</v>
      </c>
      <c r="M688" s="2">
        <v>0</v>
      </c>
      <c r="N688" s="2">
        <v>0</v>
      </c>
      <c r="O688" s="2">
        <v>0</v>
      </c>
      <c r="P688" s="2">
        <v>1</v>
      </c>
      <c r="Q688" s="6">
        <v>15.23</v>
      </c>
      <c r="R688" s="2">
        <v>0</v>
      </c>
      <c r="S688" s="8" t="e">
        <v>#DIV/0!</v>
      </c>
      <c r="T688" s="2">
        <v>0</v>
      </c>
      <c r="U688" s="8" t="e">
        <v>#DIV/0!</v>
      </c>
      <c r="V688" s="10">
        <v>0</v>
      </c>
    </row>
    <row r="689" customHeight="1" spans="1:22">
      <c r="A689" s="2"/>
      <c r="B689" s="2"/>
      <c r="C689" s="4" t="s">
        <v>200</v>
      </c>
      <c r="D689" s="4" t="s">
        <v>201</v>
      </c>
      <c r="E689" s="2">
        <v>24.95</v>
      </c>
      <c r="F689" s="2">
        <v>983</v>
      </c>
      <c r="G689" s="2">
        <v>42</v>
      </c>
      <c r="H689" s="5">
        <v>0.0427263479145473</v>
      </c>
      <c r="I689" s="6">
        <v>0.594047619047619</v>
      </c>
      <c r="J689" s="6">
        <v>25.381485249237</v>
      </c>
      <c r="K689" s="2">
        <v>0</v>
      </c>
      <c r="L689" s="7">
        <v>0</v>
      </c>
      <c r="M689" s="2">
        <v>0</v>
      </c>
      <c r="N689" s="2">
        <v>0</v>
      </c>
      <c r="O689" s="2">
        <v>0</v>
      </c>
      <c r="P689" s="2">
        <v>0</v>
      </c>
      <c r="Q689" s="6" t="e">
        <v>#DIV/0!</v>
      </c>
      <c r="R689" s="2">
        <v>1</v>
      </c>
      <c r="S689" s="8">
        <v>24.95</v>
      </c>
      <c r="T689" s="2">
        <v>0</v>
      </c>
      <c r="U689" s="8" t="e">
        <v>#DIV/0!</v>
      </c>
      <c r="V689" s="10">
        <v>0.0238095238095238</v>
      </c>
    </row>
    <row r="690" customHeight="1" spans="1:22">
      <c r="A690" s="2"/>
      <c r="B690" s="2"/>
      <c r="C690" s="4" t="s">
        <v>202</v>
      </c>
      <c r="D690" s="4" t="s">
        <v>203</v>
      </c>
      <c r="E690" s="2">
        <v>41.45</v>
      </c>
      <c r="F690" s="2">
        <v>1705</v>
      </c>
      <c r="G690" s="2">
        <v>95</v>
      </c>
      <c r="H690" s="5">
        <v>0.0557184750733138</v>
      </c>
      <c r="I690" s="6">
        <v>0.436315789473684</v>
      </c>
      <c r="J690" s="6">
        <v>24.3108504398827</v>
      </c>
      <c r="K690" s="2">
        <v>1</v>
      </c>
      <c r="L690" s="7">
        <v>0</v>
      </c>
      <c r="M690" s="2">
        <v>0</v>
      </c>
      <c r="N690" s="2">
        <v>0</v>
      </c>
      <c r="O690" s="2">
        <v>0</v>
      </c>
      <c r="P690" s="2">
        <v>1</v>
      </c>
      <c r="Q690" s="6">
        <v>41.45</v>
      </c>
      <c r="R690" s="2">
        <v>2</v>
      </c>
      <c r="S690" s="8">
        <v>20.725</v>
      </c>
      <c r="T690" s="2">
        <v>1</v>
      </c>
      <c r="U690" s="8">
        <v>41.45</v>
      </c>
      <c r="V690" s="10">
        <v>0.0210526315789474</v>
      </c>
    </row>
    <row r="691" customHeight="1" spans="1:22">
      <c r="A691" s="2"/>
      <c r="B691" s="2"/>
      <c r="C691" s="4" t="s">
        <v>164</v>
      </c>
      <c r="D691" s="4" t="s">
        <v>165</v>
      </c>
      <c r="E691" s="2">
        <v>24.03</v>
      </c>
      <c r="F691" s="2">
        <v>1047</v>
      </c>
      <c r="G691" s="2">
        <v>59</v>
      </c>
      <c r="H691" s="5">
        <v>0.0563514804202483</v>
      </c>
      <c r="I691" s="6">
        <v>0.40728813559322</v>
      </c>
      <c r="J691" s="6">
        <v>22.9512893982808</v>
      </c>
      <c r="K691" s="2">
        <v>0</v>
      </c>
      <c r="L691" s="7">
        <v>0</v>
      </c>
      <c r="M691" s="2">
        <v>0</v>
      </c>
      <c r="N691" s="2">
        <v>0</v>
      </c>
      <c r="O691" s="2">
        <v>0</v>
      </c>
      <c r="P691" s="2">
        <v>0</v>
      </c>
      <c r="Q691" s="6" t="e">
        <v>#DIV/0!</v>
      </c>
      <c r="R691" s="2">
        <v>0</v>
      </c>
      <c r="S691" s="8" t="e">
        <v>#DIV/0!</v>
      </c>
      <c r="T691" s="2">
        <v>0</v>
      </c>
      <c r="U691" s="8" t="e">
        <v>#DIV/0!</v>
      </c>
      <c r="V691" s="10">
        <v>0</v>
      </c>
    </row>
    <row r="692" customHeight="1" spans="1:22">
      <c r="A692" s="2"/>
      <c r="B692" s="2"/>
      <c r="C692" s="4" t="s">
        <v>192</v>
      </c>
      <c r="D692" s="4" t="s">
        <v>193</v>
      </c>
      <c r="E692" s="2">
        <v>201.65</v>
      </c>
      <c r="F692" s="2">
        <v>26141</v>
      </c>
      <c r="G692" s="2">
        <v>2160</v>
      </c>
      <c r="H692" s="5">
        <v>0.0826288206266019</v>
      </c>
      <c r="I692" s="6">
        <v>0.0933564814814815</v>
      </c>
      <c r="J692" s="6">
        <v>7.71393596266402</v>
      </c>
      <c r="K692" s="2">
        <v>6</v>
      </c>
      <c r="L692" s="7">
        <v>1</v>
      </c>
      <c r="M692" s="2">
        <v>1</v>
      </c>
      <c r="N692" s="2">
        <v>2</v>
      </c>
      <c r="O692" s="2">
        <v>1</v>
      </c>
      <c r="P692" s="2">
        <v>11</v>
      </c>
      <c r="Q692" s="6">
        <v>18.3318181818182</v>
      </c>
      <c r="R692" s="2">
        <v>9</v>
      </c>
      <c r="S692" s="8">
        <v>22.4055555555556</v>
      </c>
      <c r="T692" s="2">
        <v>0</v>
      </c>
      <c r="U692" s="8" t="e">
        <v>#DIV/0!</v>
      </c>
      <c r="V692" s="10">
        <v>0.00416666666666667</v>
      </c>
    </row>
    <row r="693" customHeight="1" spans="1:22">
      <c r="A693" s="2"/>
      <c r="B693" s="2"/>
      <c r="C693" s="4" t="s">
        <v>166</v>
      </c>
      <c r="D693" s="4" t="s">
        <v>167</v>
      </c>
      <c r="E693" s="2">
        <v>21.84</v>
      </c>
      <c r="F693" s="2">
        <v>768</v>
      </c>
      <c r="G693" s="2">
        <v>50</v>
      </c>
      <c r="H693" s="5">
        <v>0.0651041666666667</v>
      </c>
      <c r="I693" s="6">
        <v>0.4368</v>
      </c>
      <c r="J693" s="6">
        <v>28.4375</v>
      </c>
      <c r="K693" s="2">
        <v>0</v>
      </c>
      <c r="L693" s="7">
        <v>0</v>
      </c>
      <c r="M693" s="2">
        <v>0</v>
      </c>
      <c r="N693" s="2">
        <v>2</v>
      </c>
      <c r="O693" s="2">
        <v>0</v>
      </c>
      <c r="P693" s="2">
        <v>2</v>
      </c>
      <c r="Q693" s="6">
        <v>10.92</v>
      </c>
      <c r="R693" s="2">
        <v>2</v>
      </c>
      <c r="S693" s="8">
        <v>10.92</v>
      </c>
      <c r="T693" s="2">
        <v>2</v>
      </c>
      <c r="U693" s="8">
        <v>10.92</v>
      </c>
      <c r="V693" s="10">
        <v>0.04</v>
      </c>
    </row>
    <row r="694" customHeight="1" spans="1:22">
      <c r="A694" s="2"/>
      <c r="B694" s="2"/>
      <c r="C694" s="4" t="s">
        <v>168</v>
      </c>
      <c r="D694" s="4" t="s">
        <v>169</v>
      </c>
      <c r="E694" s="2">
        <v>22.17</v>
      </c>
      <c r="F694" s="2">
        <v>630</v>
      </c>
      <c r="G694" s="2">
        <v>46</v>
      </c>
      <c r="H694" s="5">
        <v>0.073015873015873</v>
      </c>
      <c r="I694" s="6">
        <v>0.48195652173913</v>
      </c>
      <c r="J694" s="6">
        <v>35.1904761904762</v>
      </c>
      <c r="K694" s="2">
        <v>1</v>
      </c>
      <c r="L694" s="7">
        <v>0</v>
      </c>
      <c r="M694" s="2">
        <v>0</v>
      </c>
      <c r="N694" s="2">
        <v>0</v>
      </c>
      <c r="O694" s="2">
        <v>0</v>
      </c>
      <c r="P694" s="2">
        <v>1</v>
      </c>
      <c r="Q694" s="6">
        <v>22.17</v>
      </c>
      <c r="R694" s="2">
        <v>0</v>
      </c>
      <c r="S694" s="8" t="e">
        <v>#DIV/0!</v>
      </c>
      <c r="T694" s="2">
        <v>0</v>
      </c>
      <c r="U694" s="8" t="e">
        <v>#DIV/0!</v>
      </c>
      <c r="V694" s="10">
        <v>0</v>
      </c>
    </row>
    <row r="695" customHeight="1" spans="1:22">
      <c r="A695" s="2"/>
      <c r="B695" s="2"/>
      <c r="C695" s="4" t="s">
        <v>170</v>
      </c>
      <c r="D695" s="4" t="s">
        <v>171</v>
      </c>
      <c r="E695" s="2">
        <v>133.3</v>
      </c>
      <c r="F695" s="2">
        <v>3945</v>
      </c>
      <c r="G695" s="2">
        <v>220</v>
      </c>
      <c r="H695" s="5">
        <v>0.055766793409379</v>
      </c>
      <c r="I695" s="6">
        <v>0.605909090909091</v>
      </c>
      <c r="J695" s="6">
        <v>33.7896070975919</v>
      </c>
      <c r="K695" s="2">
        <v>1</v>
      </c>
      <c r="L695" s="7">
        <v>0</v>
      </c>
      <c r="M695" s="2">
        <v>0</v>
      </c>
      <c r="N695" s="2">
        <v>0</v>
      </c>
      <c r="O695" s="2">
        <v>0</v>
      </c>
      <c r="P695" s="2">
        <v>1</v>
      </c>
      <c r="Q695" s="6">
        <v>133.3</v>
      </c>
      <c r="R695" s="2">
        <v>1</v>
      </c>
      <c r="S695" s="8">
        <v>133.3</v>
      </c>
      <c r="T695" s="2">
        <v>1</v>
      </c>
      <c r="U695" s="8">
        <v>133.3</v>
      </c>
      <c r="V695" s="10">
        <v>0.00454545454545455</v>
      </c>
    </row>
    <row r="696" customHeight="1" spans="1:22">
      <c r="A696" s="2"/>
      <c r="B696" s="2"/>
      <c r="C696" s="4" t="s">
        <v>172</v>
      </c>
      <c r="D696" s="4" t="s">
        <v>173</v>
      </c>
      <c r="E696" s="2">
        <v>49.99</v>
      </c>
      <c r="F696" s="2">
        <v>1211</v>
      </c>
      <c r="G696" s="2">
        <v>76</v>
      </c>
      <c r="H696" s="5">
        <v>0.0627580511973576</v>
      </c>
      <c r="I696" s="6">
        <v>0.657763157894737</v>
      </c>
      <c r="J696" s="6">
        <v>41.2799339388935</v>
      </c>
      <c r="K696" s="2">
        <v>2</v>
      </c>
      <c r="L696" s="7">
        <v>0</v>
      </c>
      <c r="M696" s="2">
        <v>0</v>
      </c>
      <c r="N696" s="2">
        <v>1</v>
      </c>
      <c r="O696" s="2">
        <v>0</v>
      </c>
      <c r="P696" s="2">
        <v>3</v>
      </c>
      <c r="Q696" s="6">
        <v>16.6633333333333</v>
      </c>
      <c r="R696" s="2">
        <v>0</v>
      </c>
      <c r="S696" s="8" t="e">
        <v>#DIV/0!</v>
      </c>
      <c r="T696" s="2">
        <v>0</v>
      </c>
      <c r="U696" s="8" t="e">
        <v>#DIV/0!</v>
      </c>
      <c r="V696" s="10">
        <v>0</v>
      </c>
    </row>
    <row r="697" customHeight="1" spans="1:22">
      <c r="A697" s="2"/>
      <c r="B697" s="2"/>
      <c r="C697" s="4" t="s">
        <v>204</v>
      </c>
      <c r="D697" s="4" t="e">
        <v>#N/A</v>
      </c>
      <c r="E697" s="2">
        <v>26.62</v>
      </c>
      <c r="F697" s="2">
        <v>650</v>
      </c>
      <c r="G697" s="2">
        <v>34</v>
      </c>
      <c r="H697" s="5">
        <v>0.0523076923076923</v>
      </c>
      <c r="I697" s="6">
        <v>0.782941176470588</v>
      </c>
      <c r="J697" s="6">
        <v>40.9538461538462</v>
      </c>
      <c r="K697" s="2">
        <v>0</v>
      </c>
      <c r="L697" s="7">
        <v>0</v>
      </c>
      <c r="M697" s="2">
        <v>0</v>
      </c>
      <c r="N697" s="2">
        <v>0</v>
      </c>
      <c r="O697" s="2">
        <v>0</v>
      </c>
      <c r="P697" s="2">
        <v>0</v>
      </c>
      <c r="Q697" s="6" t="e">
        <v>#DIV/0!</v>
      </c>
      <c r="R697" s="2">
        <v>0</v>
      </c>
      <c r="S697" s="8" t="e">
        <v>#DIV/0!</v>
      </c>
      <c r="T697" s="2">
        <v>0</v>
      </c>
      <c r="U697" s="8" t="e">
        <v>#DIV/0!</v>
      </c>
      <c r="V697" s="10">
        <v>0</v>
      </c>
    </row>
    <row r="698" customHeight="1" spans="1:22">
      <c r="A698" s="2"/>
      <c r="B698" s="2"/>
      <c r="C698" s="4" t="s">
        <v>194</v>
      </c>
      <c r="D698" s="4" t="s">
        <v>195</v>
      </c>
      <c r="E698" s="2">
        <v>0</v>
      </c>
      <c r="F698" s="2">
        <v>5</v>
      </c>
      <c r="G698" s="2">
        <v>0</v>
      </c>
      <c r="H698" s="5">
        <v>0</v>
      </c>
      <c r="I698" s="6" t="e">
        <v>#DIV/0!</v>
      </c>
      <c r="J698" s="6">
        <v>0</v>
      </c>
      <c r="K698" s="2">
        <v>0</v>
      </c>
      <c r="L698" s="7">
        <v>0</v>
      </c>
      <c r="M698" s="2">
        <v>0</v>
      </c>
      <c r="N698" s="2">
        <v>0</v>
      </c>
      <c r="O698" s="2">
        <v>0</v>
      </c>
      <c r="P698" s="2">
        <v>0</v>
      </c>
      <c r="Q698" s="6" t="e">
        <v>#DIV/0!</v>
      </c>
      <c r="R698" s="2">
        <v>0</v>
      </c>
      <c r="S698" s="8" t="e">
        <v>#DIV/0!</v>
      </c>
      <c r="T698" s="2">
        <v>0</v>
      </c>
      <c r="U698" s="8" t="e">
        <v>#DIV/0!</v>
      </c>
      <c r="V698" s="10" t="e">
        <v>#DIV/0!</v>
      </c>
    </row>
    <row r="699" customHeight="1" spans="1:22">
      <c r="A699" s="2"/>
      <c r="B699" s="4" t="s">
        <v>80</v>
      </c>
      <c r="C699" s="2"/>
      <c r="D699" s="2"/>
      <c r="E699" s="2">
        <v>1005.49</v>
      </c>
      <c r="F699" s="2">
        <v>49954</v>
      </c>
      <c r="G699" s="2">
        <v>3666</v>
      </c>
      <c r="H699" s="5">
        <v>0.073387516515194</v>
      </c>
      <c r="I699" s="6">
        <v>0.274274413529733</v>
      </c>
      <c r="J699" s="6">
        <v>20.1283180526084</v>
      </c>
      <c r="K699" s="2">
        <v>17</v>
      </c>
      <c r="L699" s="7">
        <v>7</v>
      </c>
      <c r="M699" s="2">
        <v>3</v>
      </c>
      <c r="N699" s="2">
        <v>12</v>
      </c>
      <c r="O699" s="2">
        <v>1</v>
      </c>
      <c r="P699" s="2">
        <v>40</v>
      </c>
      <c r="Q699" s="6">
        <v>25.13725</v>
      </c>
      <c r="R699" s="2">
        <v>43</v>
      </c>
      <c r="S699" s="8">
        <v>23.383488372093</v>
      </c>
      <c r="T699" s="2">
        <v>15</v>
      </c>
      <c r="U699" s="8">
        <v>67.0326666666667</v>
      </c>
      <c r="V699" s="10">
        <v>0.0117294053464266</v>
      </c>
    </row>
    <row r="700" customHeight="1" spans="1:22">
      <c r="A700" s="4" t="s">
        <v>144</v>
      </c>
      <c r="B700" s="2"/>
      <c r="C700" s="2"/>
      <c r="D700" s="2"/>
      <c r="E700" s="2">
        <v>1005.49</v>
      </c>
      <c r="F700" s="2">
        <v>49954</v>
      </c>
      <c r="G700" s="2">
        <v>3666</v>
      </c>
      <c r="H700" s="5">
        <v>0.073387516515194</v>
      </c>
      <c r="I700" s="6">
        <v>0.274274413529733</v>
      </c>
      <c r="J700" s="6">
        <v>20.1283180526084</v>
      </c>
      <c r="K700" s="2">
        <v>17</v>
      </c>
      <c r="L700" s="7">
        <v>7</v>
      </c>
      <c r="M700" s="2">
        <v>3</v>
      </c>
      <c r="N700" s="2">
        <v>12</v>
      </c>
      <c r="O700" s="2">
        <v>1</v>
      </c>
      <c r="P700" s="2">
        <v>40</v>
      </c>
      <c r="Q700" s="6">
        <v>25.13725</v>
      </c>
      <c r="R700" s="2">
        <v>43</v>
      </c>
      <c r="S700" s="8">
        <v>23.383488372093</v>
      </c>
      <c r="T700" s="2">
        <v>15</v>
      </c>
      <c r="U700" s="8">
        <v>67.0326666666667</v>
      </c>
      <c r="V700" s="10">
        <v>0.0117294053464266</v>
      </c>
    </row>
    <row r="701" customHeight="1" spans="1:22">
      <c r="A701" s="4" t="s">
        <v>24</v>
      </c>
      <c r="B701" s="4" t="s">
        <v>74</v>
      </c>
      <c r="C701" s="4" t="s">
        <v>154</v>
      </c>
      <c r="D701" s="4" t="s">
        <v>155</v>
      </c>
      <c r="E701" s="2">
        <v>203</v>
      </c>
      <c r="F701" s="2">
        <v>3365</v>
      </c>
      <c r="G701" s="2">
        <v>192</v>
      </c>
      <c r="H701" s="5">
        <v>0.0570579494799406</v>
      </c>
      <c r="I701" s="6">
        <v>1.05729166666667</v>
      </c>
      <c r="J701" s="6">
        <v>60.3268945022288</v>
      </c>
      <c r="K701" s="2">
        <v>1</v>
      </c>
      <c r="L701" s="7">
        <v>0</v>
      </c>
      <c r="M701" s="2">
        <v>0</v>
      </c>
      <c r="N701" s="2">
        <v>3</v>
      </c>
      <c r="O701" s="2">
        <v>0</v>
      </c>
      <c r="P701" s="2">
        <v>4</v>
      </c>
      <c r="Q701" s="6">
        <v>50.75</v>
      </c>
      <c r="R701" s="2">
        <v>11</v>
      </c>
      <c r="S701" s="8">
        <v>18.4545454545455</v>
      </c>
      <c r="T701" s="2">
        <v>7</v>
      </c>
      <c r="U701" s="8">
        <v>29</v>
      </c>
      <c r="V701" s="10">
        <v>0.0572916666666667</v>
      </c>
    </row>
    <row r="702" customHeight="1" spans="1:22">
      <c r="A702" s="2"/>
      <c r="B702" s="2"/>
      <c r="C702" s="4" t="s">
        <v>156</v>
      </c>
      <c r="D702" s="4" t="s">
        <v>157</v>
      </c>
      <c r="E702" s="2">
        <v>35.42</v>
      </c>
      <c r="F702" s="2">
        <v>1309</v>
      </c>
      <c r="G702" s="2">
        <v>109</v>
      </c>
      <c r="H702" s="5">
        <v>0.0832696715049656</v>
      </c>
      <c r="I702" s="6">
        <v>0.324954128440367</v>
      </c>
      <c r="J702" s="6">
        <v>27.0588235294118</v>
      </c>
      <c r="K702" s="2">
        <v>0</v>
      </c>
      <c r="L702" s="7">
        <v>0</v>
      </c>
      <c r="M702" s="2">
        <v>1</v>
      </c>
      <c r="N702" s="2">
        <v>1</v>
      </c>
      <c r="O702" s="2">
        <v>0</v>
      </c>
      <c r="P702" s="2">
        <v>2</v>
      </c>
      <c r="Q702" s="6">
        <v>17.71</v>
      </c>
      <c r="R702" s="2">
        <v>3</v>
      </c>
      <c r="S702" s="8">
        <v>11.8066666666667</v>
      </c>
      <c r="T702" s="2">
        <v>0</v>
      </c>
      <c r="U702" s="8" t="e">
        <v>#DIV/0!</v>
      </c>
      <c r="V702" s="10">
        <v>0.0275229357798165</v>
      </c>
    </row>
    <row r="703" customHeight="1" spans="1:22">
      <c r="A703" s="2"/>
      <c r="B703" s="2"/>
      <c r="C703" s="4" t="s">
        <v>158</v>
      </c>
      <c r="D703" s="4" t="s">
        <v>159</v>
      </c>
      <c r="E703" s="2">
        <v>158.97</v>
      </c>
      <c r="F703" s="2">
        <v>5811</v>
      </c>
      <c r="G703" s="2">
        <v>403</v>
      </c>
      <c r="H703" s="5">
        <v>0.0693512304250559</v>
      </c>
      <c r="I703" s="6">
        <v>0.394466501240695</v>
      </c>
      <c r="J703" s="6">
        <v>27.356737222509</v>
      </c>
      <c r="K703" s="2">
        <v>1</v>
      </c>
      <c r="L703" s="7">
        <v>3</v>
      </c>
      <c r="M703" s="2">
        <v>1</v>
      </c>
      <c r="N703" s="2">
        <v>0</v>
      </c>
      <c r="O703" s="2">
        <v>0</v>
      </c>
      <c r="P703" s="2">
        <v>5</v>
      </c>
      <c r="Q703" s="6">
        <v>31.794</v>
      </c>
      <c r="R703" s="2">
        <v>1</v>
      </c>
      <c r="S703" s="8">
        <v>158.97</v>
      </c>
      <c r="T703" s="2">
        <v>0</v>
      </c>
      <c r="U703" s="8" t="e">
        <v>#DIV/0!</v>
      </c>
      <c r="V703" s="10">
        <v>0.00248138957816377</v>
      </c>
    </row>
    <row r="704" customHeight="1" spans="1:22">
      <c r="A704" s="2"/>
      <c r="B704" s="2"/>
      <c r="C704" s="4" t="s">
        <v>190</v>
      </c>
      <c r="D704" s="4" t="s">
        <v>191</v>
      </c>
      <c r="E704" s="2">
        <v>0.85</v>
      </c>
      <c r="F704" s="2">
        <v>99</v>
      </c>
      <c r="G704" s="2">
        <v>3</v>
      </c>
      <c r="H704" s="5">
        <v>0.0303030303030303</v>
      </c>
      <c r="I704" s="6">
        <v>0.283333333333333</v>
      </c>
      <c r="J704" s="6">
        <v>8.58585858585859</v>
      </c>
      <c r="K704" s="2">
        <v>0</v>
      </c>
      <c r="L704" s="7">
        <v>0</v>
      </c>
      <c r="M704" s="2">
        <v>0</v>
      </c>
      <c r="N704" s="2">
        <v>0</v>
      </c>
      <c r="O704" s="2">
        <v>0</v>
      </c>
      <c r="P704" s="2">
        <v>0</v>
      </c>
      <c r="Q704" s="6" t="e">
        <v>#DIV/0!</v>
      </c>
      <c r="R704" s="2">
        <v>0</v>
      </c>
      <c r="S704" s="8" t="e">
        <v>#DIV/0!</v>
      </c>
      <c r="T704" s="2">
        <v>0</v>
      </c>
      <c r="U704" s="8" t="e">
        <v>#DIV/0!</v>
      </c>
      <c r="V704" s="10">
        <v>0</v>
      </c>
    </row>
    <row r="705" customHeight="1" spans="1:22">
      <c r="A705" s="2"/>
      <c r="B705" s="2"/>
      <c r="C705" s="4" t="s">
        <v>196</v>
      </c>
      <c r="D705" s="4" t="s">
        <v>197</v>
      </c>
      <c r="E705" s="2">
        <v>1.58</v>
      </c>
      <c r="F705" s="2">
        <v>88</v>
      </c>
      <c r="G705" s="2">
        <v>7</v>
      </c>
      <c r="H705" s="5">
        <v>0.0795454545454546</v>
      </c>
      <c r="I705" s="6">
        <v>0.225714285714286</v>
      </c>
      <c r="J705" s="6">
        <v>17.9545454545455</v>
      </c>
      <c r="K705" s="2">
        <v>0</v>
      </c>
      <c r="L705" s="7">
        <v>0</v>
      </c>
      <c r="M705" s="2">
        <v>0</v>
      </c>
      <c r="N705" s="2">
        <v>0</v>
      </c>
      <c r="O705" s="2">
        <v>0</v>
      </c>
      <c r="P705" s="2">
        <v>0</v>
      </c>
      <c r="Q705" s="6" t="e">
        <v>#DIV/0!</v>
      </c>
      <c r="R705" s="2">
        <v>0</v>
      </c>
      <c r="S705" s="8" t="e">
        <v>#DIV/0!</v>
      </c>
      <c r="T705" s="2">
        <v>0</v>
      </c>
      <c r="U705" s="8" t="e">
        <v>#DIV/0!</v>
      </c>
      <c r="V705" s="10">
        <v>0</v>
      </c>
    </row>
    <row r="706" customHeight="1" spans="1:22">
      <c r="A706" s="2"/>
      <c r="B706" s="2"/>
      <c r="C706" s="4" t="s">
        <v>160</v>
      </c>
      <c r="D706" s="4" t="s">
        <v>161</v>
      </c>
      <c r="E706" s="2">
        <v>48.83</v>
      </c>
      <c r="F706" s="2">
        <v>964</v>
      </c>
      <c r="G706" s="2">
        <v>84</v>
      </c>
      <c r="H706" s="5">
        <v>0.0871369294605809</v>
      </c>
      <c r="I706" s="6">
        <v>0.581309523809524</v>
      </c>
      <c r="J706" s="6">
        <v>50.6535269709544</v>
      </c>
      <c r="K706" s="2">
        <v>0</v>
      </c>
      <c r="L706" s="7">
        <v>0</v>
      </c>
      <c r="M706" s="2">
        <v>0</v>
      </c>
      <c r="N706" s="2">
        <v>0</v>
      </c>
      <c r="O706" s="2">
        <v>0</v>
      </c>
      <c r="P706" s="2">
        <v>0</v>
      </c>
      <c r="Q706" s="6" t="e">
        <v>#DIV/0!</v>
      </c>
      <c r="R706" s="2">
        <v>0</v>
      </c>
      <c r="S706" s="8" t="e">
        <v>#DIV/0!</v>
      </c>
      <c r="T706" s="2">
        <v>0</v>
      </c>
      <c r="U706" s="8" t="e">
        <v>#DIV/0!</v>
      </c>
      <c r="V706" s="10">
        <v>0</v>
      </c>
    </row>
    <row r="707" customHeight="1" spans="1:22">
      <c r="A707" s="2"/>
      <c r="B707" s="2"/>
      <c r="C707" s="4" t="s">
        <v>162</v>
      </c>
      <c r="D707" s="4" t="s">
        <v>163</v>
      </c>
      <c r="E707" s="2">
        <v>10.9</v>
      </c>
      <c r="F707" s="2">
        <v>358</v>
      </c>
      <c r="G707" s="2">
        <v>21</v>
      </c>
      <c r="H707" s="5">
        <v>0.058659217877095</v>
      </c>
      <c r="I707" s="6">
        <v>0.519047619047619</v>
      </c>
      <c r="J707" s="6">
        <v>30.4469273743017</v>
      </c>
      <c r="K707" s="2">
        <v>0</v>
      </c>
      <c r="L707" s="7">
        <v>0</v>
      </c>
      <c r="M707" s="2">
        <v>0</v>
      </c>
      <c r="N707" s="2">
        <v>2</v>
      </c>
      <c r="O707" s="2">
        <v>0</v>
      </c>
      <c r="P707" s="2">
        <v>2</v>
      </c>
      <c r="Q707" s="6">
        <v>5.45</v>
      </c>
      <c r="R707" s="2">
        <v>0</v>
      </c>
      <c r="S707" s="8" t="e">
        <v>#DIV/0!</v>
      </c>
      <c r="T707" s="2">
        <v>0</v>
      </c>
      <c r="U707" s="8" t="e">
        <v>#DIV/0!</v>
      </c>
      <c r="V707" s="10">
        <v>0</v>
      </c>
    </row>
    <row r="708" customHeight="1" spans="1:22">
      <c r="A708" s="2"/>
      <c r="B708" s="2"/>
      <c r="C708" s="4" t="s">
        <v>200</v>
      </c>
      <c r="D708" s="4" t="s">
        <v>201</v>
      </c>
      <c r="E708" s="2">
        <v>22.96</v>
      </c>
      <c r="F708" s="2">
        <v>914</v>
      </c>
      <c r="G708" s="2">
        <v>37</v>
      </c>
      <c r="H708" s="5">
        <v>0.0404814004376368</v>
      </c>
      <c r="I708" s="6">
        <v>0.620540540540541</v>
      </c>
      <c r="J708" s="6">
        <v>25.1203501094092</v>
      </c>
      <c r="K708" s="2">
        <v>2</v>
      </c>
      <c r="L708" s="7">
        <v>0</v>
      </c>
      <c r="M708" s="2">
        <v>0</v>
      </c>
      <c r="N708" s="2">
        <v>0</v>
      </c>
      <c r="O708" s="2">
        <v>0</v>
      </c>
      <c r="P708" s="2">
        <v>2</v>
      </c>
      <c r="Q708" s="6">
        <v>11.48</v>
      </c>
      <c r="R708" s="2">
        <v>0</v>
      </c>
      <c r="S708" s="8" t="e">
        <v>#DIV/0!</v>
      </c>
      <c r="T708" s="2">
        <v>0</v>
      </c>
      <c r="U708" s="8" t="e">
        <v>#DIV/0!</v>
      </c>
      <c r="V708" s="10">
        <v>0</v>
      </c>
    </row>
    <row r="709" customHeight="1" spans="1:22">
      <c r="A709" s="2"/>
      <c r="B709" s="2"/>
      <c r="C709" s="4" t="s">
        <v>202</v>
      </c>
      <c r="D709" s="4" t="s">
        <v>203</v>
      </c>
      <c r="E709" s="2">
        <v>31.71</v>
      </c>
      <c r="F709" s="2">
        <v>1016</v>
      </c>
      <c r="G709" s="2">
        <v>65</v>
      </c>
      <c r="H709" s="5">
        <v>0.0639763779527559</v>
      </c>
      <c r="I709" s="6">
        <v>0.487846153846154</v>
      </c>
      <c r="J709" s="6">
        <v>31.2106299212598</v>
      </c>
      <c r="K709" s="2">
        <v>0</v>
      </c>
      <c r="L709" s="7">
        <v>0</v>
      </c>
      <c r="M709" s="2">
        <v>0</v>
      </c>
      <c r="N709" s="2">
        <v>0</v>
      </c>
      <c r="O709" s="2">
        <v>0</v>
      </c>
      <c r="P709" s="2">
        <v>0</v>
      </c>
      <c r="Q709" s="6" t="e">
        <v>#DIV/0!</v>
      </c>
      <c r="R709" s="2">
        <v>1</v>
      </c>
      <c r="S709" s="8">
        <v>31.71</v>
      </c>
      <c r="T709" s="2">
        <v>0</v>
      </c>
      <c r="U709" s="8" t="e">
        <v>#DIV/0!</v>
      </c>
      <c r="V709" s="10">
        <v>0.0153846153846154</v>
      </c>
    </row>
    <row r="710" customHeight="1" spans="1:22">
      <c r="A710" s="2"/>
      <c r="B710" s="2"/>
      <c r="C710" s="4" t="s">
        <v>164</v>
      </c>
      <c r="D710" s="4" t="s">
        <v>165</v>
      </c>
      <c r="E710" s="2">
        <v>21.11</v>
      </c>
      <c r="F710" s="2">
        <v>1301</v>
      </c>
      <c r="G710" s="2">
        <v>58</v>
      </c>
      <c r="H710" s="5">
        <v>0.0445810914681015</v>
      </c>
      <c r="I710" s="6">
        <v>0.363965517241379</v>
      </c>
      <c r="J710" s="6">
        <v>16.2259800153728</v>
      </c>
      <c r="K710" s="2">
        <v>0</v>
      </c>
      <c r="L710" s="7">
        <v>1</v>
      </c>
      <c r="M710" s="2">
        <v>0</v>
      </c>
      <c r="N710" s="2">
        <v>0</v>
      </c>
      <c r="O710" s="2">
        <v>0</v>
      </c>
      <c r="P710" s="2">
        <v>1</v>
      </c>
      <c r="Q710" s="6">
        <v>21.11</v>
      </c>
      <c r="R710" s="2">
        <v>1</v>
      </c>
      <c r="S710" s="8">
        <v>21.11</v>
      </c>
      <c r="T710" s="2">
        <v>1</v>
      </c>
      <c r="U710" s="8">
        <v>21.11</v>
      </c>
      <c r="V710" s="10">
        <v>0.0172413793103448</v>
      </c>
    </row>
    <row r="711" customHeight="1" spans="1:22">
      <c r="A711" s="2"/>
      <c r="B711" s="2"/>
      <c r="C711" s="4" t="s">
        <v>192</v>
      </c>
      <c r="D711" s="4" t="s">
        <v>193</v>
      </c>
      <c r="E711" s="2">
        <v>201.5</v>
      </c>
      <c r="F711" s="2">
        <v>26753</v>
      </c>
      <c r="G711" s="2">
        <v>2063</v>
      </c>
      <c r="H711" s="5">
        <v>0.0771128471573282</v>
      </c>
      <c r="I711" s="6">
        <v>0.0976732913233156</v>
      </c>
      <c r="J711" s="6">
        <v>7.53186558516802</v>
      </c>
      <c r="K711" s="2">
        <v>6</v>
      </c>
      <c r="L711" s="7">
        <v>1</v>
      </c>
      <c r="M711" s="2">
        <v>1</v>
      </c>
      <c r="N711" s="2">
        <v>2</v>
      </c>
      <c r="O711" s="2">
        <v>1</v>
      </c>
      <c r="P711" s="2">
        <v>11</v>
      </c>
      <c r="Q711" s="6">
        <v>18.3181818181818</v>
      </c>
      <c r="R711" s="2">
        <v>5</v>
      </c>
      <c r="S711" s="8">
        <v>40.3</v>
      </c>
      <c r="T711" s="2">
        <v>0</v>
      </c>
      <c r="U711" s="8" t="e">
        <v>#DIV/0!</v>
      </c>
      <c r="V711" s="10">
        <v>0.00242365487154629</v>
      </c>
    </row>
    <row r="712" customHeight="1" spans="1:22">
      <c r="A712" s="2"/>
      <c r="B712" s="2"/>
      <c r="C712" s="4" t="s">
        <v>166</v>
      </c>
      <c r="D712" s="4" t="s">
        <v>167</v>
      </c>
      <c r="E712" s="2">
        <v>19</v>
      </c>
      <c r="F712" s="2">
        <v>796</v>
      </c>
      <c r="G712" s="2">
        <v>44</v>
      </c>
      <c r="H712" s="5">
        <v>0.0552763819095477</v>
      </c>
      <c r="I712" s="6">
        <v>0.431818181818182</v>
      </c>
      <c r="J712" s="6">
        <v>23.8693467336683</v>
      </c>
      <c r="K712" s="2">
        <v>1</v>
      </c>
      <c r="L712" s="7">
        <v>0</v>
      </c>
      <c r="M712" s="2">
        <v>0</v>
      </c>
      <c r="N712" s="2">
        <v>0</v>
      </c>
      <c r="O712" s="2">
        <v>0</v>
      </c>
      <c r="P712" s="2">
        <v>1</v>
      </c>
      <c r="Q712" s="6">
        <v>19</v>
      </c>
      <c r="R712" s="2">
        <v>0</v>
      </c>
      <c r="S712" s="8" t="e">
        <v>#DIV/0!</v>
      </c>
      <c r="T712" s="2">
        <v>0</v>
      </c>
      <c r="U712" s="8" t="e">
        <v>#DIV/0!</v>
      </c>
      <c r="V712" s="10">
        <v>0</v>
      </c>
    </row>
    <row r="713" customHeight="1" spans="1:22">
      <c r="A713" s="2"/>
      <c r="B713" s="2"/>
      <c r="C713" s="4" t="s">
        <v>168</v>
      </c>
      <c r="D713" s="4" t="s">
        <v>169</v>
      </c>
      <c r="E713" s="2">
        <v>22.79</v>
      </c>
      <c r="F713" s="2">
        <v>620</v>
      </c>
      <c r="G713" s="2">
        <v>53</v>
      </c>
      <c r="H713" s="5">
        <v>0.0854838709677419</v>
      </c>
      <c r="I713" s="6">
        <v>0.43</v>
      </c>
      <c r="J713" s="6">
        <v>36.758064516129</v>
      </c>
      <c r="K713" s="2">
        <v>0</v>
      </c>
      <c r="L713" s="7">
        <v>0</v>
      </c>
      <c r="M713" s="2">
        <v>0</v>
      </c>
      <c r="N713" s="2">
        <v>0</v>
      </c>
      <c r="O713" s="2">
        <v>0</v>
      </c>
      <c r="P713" s="2">
        <v>0</v>
      </c>
      <c r="Q713" s="6" t="e">
        <v>#DIV/0!</v>
      </c>
      <c r="R713" s="2">
        <v>0</v>
      </c>
      <c r="S713" s="8" t="e">
        <v>#DIV/0!</v>
      </c>
      <c r="T713" s="2">
        <v>0</v>
      </c>
      <c r="U713" s="8" t="e">
        <v>#DIV/0!</v>
      </c>
      <c r="V713" s="10">
        <v>0</v>
      </c>
    </row>
    <row r="714" customHeight="1" spans="1:22">
      <c r="A714" s="2"/>
      <c r="B714" s="2"/>
      <c r="C714" s="4" t="s">
        <v>170</v>
      </c>
      <c r="D714" s="4" t="s">
        <v>171</v>
      </c>
      <c r="E714" s="2">
        <v>124.57</v>
      </c>
      <c r="F714" s="2">
        <v>3365</v>
      </c>
      <c r="G714" s="2">
        <v>212</v>
      </c>
      <c r="H714" s="5">
        <v>0.063001485884101</v>
      </c>
      <c r="I714" s="6">
        <v>0.587594339622642</v>
      </c>
      <c r="J714" s="6">
        <v>37.0193164933135</v>
      </c>
      <c r="K714" s="2">
        <v>3</v>
      </c>
      <c r="L714" s="7">
        <v>0</v>
      </c>
      <c r="M714" s="2">
        <v>0</v>
      </c>
      <c r="N714" s="2">
        <v>1</v>
      </c>
      <c r="O714" s="2">
        <v>0</v>
      </c>
      <c r="P714" s="2">
        <v>4</v>
      </c>
      <c r="Q714" s="6">
        <v>31.1425</v>
      </c>
      <c r="R714" s="2">
        <v>6</v>
      </c>
      <c r="S714" s="8">
        <v>20.7616666666667</v>
      </c>
      <c r="T714" s="2">
        <v>1</v>
      </c>
      <c r="U714" s="8">
        <v>124.57</v>
      </c>
      <c r="V714" s="10">
        <v>0.0283018867924528</v>
      </c>
    </row>
    <row r="715" customHeight="1" spans="1:22">
      <c r="A715" s="2"/>
      <c r="B715" s="2"/>
      <c r="C715" s="4" t="s">
        <v>172</v>
      </c>
      <c r="D715" s="4" t="s">
        <v>173</v>
      </c>
      <c r="E715" s="2">
        <v>55.68</v>
      </c>
      <c r="F715" s="2">
        <v>1389</v>
      </c>
      <c r="G715" s="2">
        <v>87</v>
      </c>
      <c r="H715" s="5">
        <v>0.0626349892008639</v>
      </c>
      <c r="I715" s="6">
        <v>0.64</v>
      </c>
      <c r="J715" s="6">
        <v>40.0863930885529</v>
      </c>
      <c r="K715" s="2">
        <v>1</v>
      </c>
      <c r="L715" s="7">
        <v>1</v>
      </c>
      <c r="M715" s="2">
        <v>0</v>
      </c>
      <c r="N715" s="2">
        <v>0</v>
      </c>
      <c r="O715" s="2">
        <v>0</v>
      </c>
      <c r="P715" s="2">
        <v>2</v>
      </c>
      <c r="Q715" s="6">
        <v>27.84</v>
      </c>
      <c r="R715" s="2">
        <v>2</v>
      </c>
      <c r="S715" s="8">
        <v>27.84</v>
      </c>
      <c r="T715" s="2">
        <v>1</v>
      </c>
      <c r="U715" s="8">
        <v>55.68</v>
      </c>
      <c r="V715" s="10">
        <v>0.0229885057471264</v>
      </c>
    </row>
    <row r="716" customHeight="1" spans="1:22">
      <c r="A716" s="2"/>
      <c r="B716" s="2"/>
      <c r="C716" s="4" t="s">
        <v>204</v>
      </c>
      <c r="D716" s="4" t="e">
        <v>#N/A</v>
      </c>
      <c r="E716" s="2">
        <v>49.36</v>
      </c>
      <c r="F716" s="2">
        <v>1504</v>
      </c>
      <c r="G716" s="2">
        <v>67</v>
      </c>
      <c r="H716" s="5">
        <v>0.0445478723404255</v>
      </c>
      <c r="I716" s="6">
        <v>0.736716417910448</v>
      </c>
      <c r="J716" s="6">
        <v>32.8191489361702</v>
      </c>
      <c r="K716" s="2">
        <v>1</v>
      </c>
      <c r="L716" s="7">
        <v>0</v>
      </c>
      <c r="M716" s="2">
        <v>0</v>
      </c>
      <c r="N716" s="2">
        <v>2</v>
      </c>
      <c r="O716" s="2">
        <v>0</v>
      </c>
      <c r="P716" s="2">
        <v>3</v>
      </c>
      <c r="Q716" s="6">
        <v>16.4533333333333</v>
      </c>
      <c r="R716" s="2">
        <v>1</v>
      </c>
      <c r="S716" s="8">
        <v>49.36</v>
      </c>
      <c r="T716" s="2">
        <v>0</v>
      </c>
      <c r="U716" s="8" t="e">
        <v>#DIV/0!</v>
      </c>
      <c r="V716" s="10">
        <v>0.0149253731343284</v>
      </c>
    </row>
    <row r="717" customHeight="1" spans="1:22">
      <c r="A717" s="2"/>
      <c r="B717" s="2"/>
      <c r="C717" s="4" t="s">
        <v>194</v>
      </c>
      <c r="D717" s="4" t="s">
        <v>195</v>
      </c>
      <c r="E717" s="2">
        <v>0</v>
      </c>
      <c r="F717" s="2">
        <v>5</v>
      </c>
      <c r="G717" s="2">
        <v>0</v>
      </c>
      <c r="H717" s="5">
        <v>0</v>
      </c>
      <c r="I717" s="6" t="e">
        <v>#DIV/0!</v>
      </c>
      <c r="J717" s="6">
        <v>0</v>
      </c>
      <c r="K717" s="2">
        <v>0</v>
      </c>
      <c r="L717" s="7">
        <v>0</v>
      </c>
      <c r="M717" s="2">
        <v>0</v>
      </c>
      <c r="N717" s="2">
        <v>0</v>
      </c>
      <c r="O717" s="2">
        <v>0</v>
      </c>
      <c r="P717" s="2">
        <v>0</v>
      </c>
      <c r="Q717" s="6" t="e">
        <v>#DIV/0!</v>
      </c>
      <c r="R717" s="2">
        <v>0</v>
      </c>
      <c r="S717" s="8" t="e">
        <v>#DIV/0!</v>
      </c>
      <c r="T717" s="2">
        <v>0</v>
      </c>
      <c r="U717" s="8" t="e">
        <v>#DIV/0!</v>
      </c>
      <c r="V717" s="10" t="e">
        <v>#DIV/0!</v>
      </c>
    </row>
    <row r="718" customHeight="1" spans="1:22">
      <c r="A718" s="2"/>
      <c r="B718" s="4" t="s">
        <v>80</v>
      </c>
      <c r="C718" s="2"/>
      <c r="D718" s="2"/>
      <c r="E718" s="2">
        <v>1008.23</v>
      </c>
      <c r="F718" s="2">
        <v>49657</v>
      </c>
      <c r="G718" s="2">
        <v>3505</v>
      </c>
      <c r="H718" s="5">
        <v>0.070584207664579</v>
      </c>
      <c r="I718" s="6">
        <v>0.287654778887304</v>
      </c>
      <c r="J718" s="6">
        <v>20.30388464869</v>
      </c>
      <c r="K718" s="2">
        <v>16</v>
      </c>
      <c r="L718" s="7">
        <v>6</v>
      </c>
      <c r="M718" s="2">
        <v>3</v>
      </c>
      <c r="N718" s="2">
        <v>11</v>
      </c>
      <c r="O718" s="2">
        <v>1</v>
      </c>
      <c r="P718" s="2">
        <v>37</v>
      </c>
      <c r="Q718" s="6">
        <v>27.2494594594595</v>
      </c>
      <c r="R718" s="2">
        <v>31</v>
      </c>
      <c r="S718" s="8">
        <v>32.5235483870968</v>
      </c>
      <c r="T718" s="2">
        <v>10</v>
      </c>
      <c r="U718" s="8">
        <v>100.823</v>
      </c>
      <c r="V718" s="10">
        <v>0.00884450784593438</v>
      </c>
    </row>
    <row r="719" customHeight="1" spans="1:22">
      <c r="A719" s="4" t="s">
        <v>145</v>
      </c>
      <c r="B719" s="2"/>
      <c r="C719" s="2"/>
      <c r="D719" s="2"/>
      <c r="E719" s="2">
        <v>1008.23</v>
      </c>
      <c r="F719" s="2">
        <v>49657</v>
      </c>
      <c r="G719" s="2">
        <v>3505</v>
      </c>
      <c r="H719" s="5">
        <v>0.070584207664579</v>
      </c>
      <c r="I719" s="6">
        <v>0.287654778887304</v>
      </c>
      <c r="J719" s="6">
        <v>20.30388464869</v>
      </c>
      <c r="K719" s="2">
        <v>16</v>
      </c>
      <c r="L719" s="7">
        <v>6</v>
      </c>
      <c r="M719" s="2">
        <v>3</v>
      </c>
      <c r="N719" s="2">
        <v>11</v>
      </c>
      <c r="O719" s="2">
        <v>1</v>
      </c>
      <c r="P719" s="2">
        <v>37</v>
      </c>
      <c r="Q719" s="6">
        <v>27.2494594594595</v>
      </c>
      <c r="R719" s="2">
        <v>31</v>
      </c>
      <c r="S719" s="8">
        <v>32.5235483870968</v>
      </c>
      <c r="T719" s="2">
        <v>10</v>
      </c>
      <c r="U719" s="8">
        <v>100.823</v>
      </c>
      <c r="V719" s="10">
        <v>0.00884450784593438</v>
      </c>
    </row>
    <row r="720" customHeight="1" spans="1:22">
      <c r="A720" s="4" t="s">
        <v>23</v>
      </c>
      <c r="B720" s="4" t="s">
        <v>74</v>
      </c>
      <c r="C720" s="4" t="s">
        <v>154</v>
      </c>
      <c r="D720" s="4" t="s">
        <v>155</v>
      </c>
      <c r="E720" s="2">
        <v>215.51</v>
      </c>
      <c r="F720" s="2">
        <v>2662</v>
      </c>
      <c r="G720" s="2">
        <v>170</v>
      </c>
      <c r="H720" s="5">
        <v>0.0638617580766341</v>
      </c>
      <c r="I720" s="6">
        <v>1.26770588235294</v>
      </c>
      <c r="J720" s="6">
        <v>80.9579263711495</v>
      </c>
      <c r="K720" s="2">
        <v>1</v>
      </c>
      <c r="L720" s="7">
        <v>2</v>
      </c>
      <c r="M720" s="2">
        <v>1</v>
      </c>
      <c r="N720" s="2">
        <v>0</v>
      </c>
      <c r="O720" s="2">
        <v>0</v>
      </c>
      <c r="P720" s="2">
        <v>4</v>
      </c>
      <c r="Q720" s="6">
        <v>53.8775</v>
      </c>
      <c r="R720" s="2">
        <v>2</v>
      </c>
      <c r="S720" s="8">
        <v>107.755</v>
      </c>
      <c r="T720" s="2">
        <v>0</v>
      </c>
      <c r="U720" s="8" t="e">
        <v>#DIV/0!</v>
      </c>
      <c r="V720" s="10">
        <v>0.0117647058823529</v>
      </c>
    </row>
    <row r="721" customHeight="1" spans="1:22">
      <c r="A721" s="2"/>
      <c r="B721" s="2"/>
      <c r="C721" s="4" t="s">
        <v>156</v>
      </c>
      <c r="D721" s="4" t="s">
        <v>157</v>
      </c>
      <c r="E721" s="2">
        <v>14.3</v>
      </c>
      <c r="F721" s="2">
        <v>522</v>
      </c>
      <c r="G721" s="2">
        <v>45</v>
      </c>
      <c r="H721" s="5">
        <v>0.0862068965517241</v>
      </c>
      <c r="I721" s="6">
        <v>0.317777777777778</v>
      </c>
      <c r="J721" s="6">
        <v>27.3946360153257</v>
      </c>
      <c r="K721" s="2">
        <v>0</v>
      </c>
      <c r="L721" s="7">
        <v>1</v>
      </c>
      <c r="M721" s="2">
        <v>0</v>
      </c>
      <c r="N721" s="2">
        <v>1</v>
      </c>
      <c r="O721" s="2">
        <v>0</v>
      </c>
      <c r="P721" s="2">
        <v>2</v>
      </c>
      <c r="Q721" s="6">
        <v>7.15</v>
      </c>
      <c r="R721" s="2">
        <v>1</v>
      </c>
      <c r="S721" s="8">
        <v>14.3</v>
      </c>
      <c r="T721" s="2">
        <v>1</v>
      </c>
      <c r="U721" s="8">
        <v>14.3</v>
      </c>
      <c r="V721" s="10">
        <v>0.0222222222222222</v>
      </c>
    </row>
    <row r="722" customHeight="1" spans="1:22">
      <c r="A722" s="2"/>
      <c r="B722" s="2"/>
      <c r="C722" s="4" t="s">
        <v>158</v>
      </c>
      <c r="D722" s="4" t="s">
        <v>159</v>
      </c>
      <c r="E722" s="2">
        <v>179.12</v>
      </c>
      <c r="F722" s="2">
        <v>5992</v>
      </c>
      <c r="G722" s="2">
        <v>425</v>
      </c>
      <c r="H722" s="5">
        <v>0.0709279038718291</v>
      </c>
      <c r="I722" s="6">
        <v>0.421458823529412</v>
      </c>
      <c r="J722" s="6">
        <v>29.8931909212283</v>
      </c>
      <c r="K722" s="2">
        <v>2</v>
      </c>
      <c r="L722" s="7">
        <v>1</v>
      </c>
      <c r="M722" s="2">
        <v>0</v>
      </c>
      <c r="N722" s="2">
        <v>3</v>
      </c>
      <c r="O722" s="2">
        <v>0</v>
      </c>
      <c r="P722" s="2">
        <v>6</v>
      </c>
      <c r="Q722" s="6">
        <v>29.8533333333333</v>
      </c>
      <c r="R722" s="2">
        <v>8</v>
      </c>
      <c r="S722" s="8">
        <v>22.39</v>
      </c>
      <c r="T722" s="2">
        <v>6</v>
      </c>
      <c r="U722" s="8">
        <v>29.8533333333333</v>
      </c>
      <c r="V722" s="10">
        <v>0.0188235294117647</v>
      </c>
    </row>
    <row r="723" customHeight="1" spans="1:22">
      <c r="A723" s="2"/>
      <c r="B723" s="2"/>
      <c r="C723" s="4" t="s">
        <v>190</v>
      </c>
      <c r="D723" s="4" t="s">
        <v>191</v>
      </c>
      <c r="E723" s="2">
        <v>0</v>
      </c>
      <c r="F723" s="2">
        <v>10</v>
      </c>
      <c r="G723" s="2">
        <v>0</v>
      </c>
      <c r="H723" s="5">
        <v>0</v>
      </c>
      <c r="I723" s="6" t="e">
        <v>#DIV/0!</v>
      </c>
      <c r="J723" s="6">
        <v>0</v>
      </c>
      <c r="K723" s="2">
        <v>0</v>
      </c>
      <c r="L723" s="7">
        <v>0</v>
      </c>
      <c r="M723" s="2">
        <v>0</v>
      </c>
      <c r="N723" s="2">
        <v>0</v>
      </c>
      <c r="O723" s="2">
        <v>0</v>
      </c>
      <c r="P723" s="2">
        <v>0</v>
      </c>
      <c r="Q723" s="6" t="e">
        <v>#DIV/0!</v>
      </c>
      <c r="R723" s="2">
        <v>0</v>
      </c>
      <c r="S723" s="8" t="e">
        <v>#DIV/0!</v>
      </c>
      <c r="T723" s="2">
        <v>0</v>
      </c>
      <c r="U723" s="8" t="e">
        <v>#DIV/0!</v>
      </c>
      <c r="V723" s="10" t="e">
        <v>#DIV/0!</v>
      </c>
    </row>
    <row r="724" customHeight="1" spans="1:22">
      <c r="A724" s="2"/>
      <c r="B724" s="2"/>
      <c r="C724" s="4" t="s">
        <v>196</v>
      </c>
      <c r="D724" s="4" t="s">
        <v>197</v>
      </c>
      <c r="E724" s="2">
        <v>0.28</v>
      </c>
      <c r="F724" s="2">
        <v>36</v>
      </c>
      <c r="G724" s="2">
        <v>1</v>
      </c>
      <c r="H724" s="5">
        <v>0.0277777777777778</v>
      </c>
      <c r="I724" s="6">
        <v>0.28</v>
      </c>
      <c r="J724" s="6">
        <v>7.77777777777778</v>
      </c>
      <c r="K724" s="2">
        <v>0</v>
      </c>
      <c r="L724" s="7">
        <v>0</v>
      </c>
      <c r="M724" s="2">
        <v>0</v>
      </c>
      <c r="N724" s="2">
        <v>0</v>
      </c>
      <c r="O724" s="2">
        <v>0</v>
      </c>
      <c r="P724" s="2">
        <v>0</v>
      </c>
      <c r="Q724" s="6" t="e">
        <v>#DIV/0!</v>
      </c>
      <c r="R724" s="2">
        <v>0</v>
      </c>
      <c r="S724" s="8" t="e">
        <v>#DIV/0!</v>
      </c>
      <c r="T724" s="2">
        <v>0</v>
      </c>
      <c r="U724" s="8" t="e">
        <v>#DIV/0!</v>
      </c>
      <c r="V724" s="10">
        <v>0</v>
      </c>
    </row>
    <row r="725" customHeight="1" spans="1:22">
      <c r="A725" s="2"/>
      <c r="B725" s="2"/>
      <c r="C725" s="4" t="s">
        <v>160</v>
      </c>
      <c r="D725" s="4" t="s">
        <v>161</v>
      </c>
      <c r="E725" s="2">
        <v>42.03</v>
      </c>
      <c r="F725" s="2">
        <v>928</v>
      </c>
      <c r="G725" s="2">
        <v>82</v>
      </c>
      <c r="H725" s="5">
        <v>0.0883620689655172</v>
      </c>
      <c r="I725" s="6">
        <v>0.512560975609756</v>
      </c>
      <c r="J725" s="6">
        <v>45.2909482758621</v>
      </c>
      <c r="K725" s="2">
        <v>1</v>
      </c>
      <c r="L725" s="7">
        <v>1</v>
      </c>
      <c r="M725" s="2">
        <v>2</v>
      </c>
      <c r="N725" s="2">
        <v>3</v>
      </c>
      <c r="O725" s="2">
        <v>0</v>
      </c>
      <c r="P725" s="2">
        <v>7</v>
      </c>
      <c r="Q725" s="6">
        <v>6.00428571428572</v>
      </c>
      <c r="R725" s="2">
        <v>1</v>
      </c>
      <c r="S725" s="8">
        <v>42.03</v>
      </c>
      <c r="T725" s="2">
        <v>0</v>
      </c>
      <c r="U725" s="8" t="e">
        <v>#DIV/0!</v>
      </c>
      <c r="V725" s="10">
        <v>0.0121951219512195</v>
      </c>
    </row>
    <row r="726" customHeight="1" spans="1:22">
      <c r="A726" s="2"/>
      <c r="B726" s="2"/>
      <c r="C726" s="4" t="s">
        <v>162</v>
      </c>
      <c r="D726" s="4" t="s">
        <v>163</v>
      </c>
      <c r="E726" s="2">
        <v>2.12</v>
      </c>
      <c r="F726" s="2">
        <v>157</v>
      </c>
      <c r="G726" s="2">
        <v>5</v>
      </c>
      <c r="H726" s="5">
        <v>0.0318471337579618</v>
      </c>
      <c r="I726" s="6">
        <v>0.424</v>
      </c>
      <c r="J726" s="6">
        <v>13.5031847133758</v>
      </c>
      <c r="K726" s="2">
        <v>0</v>
      </c>
      <c r="L726" s="7">
        <v>0</v>
      </c>
      <c r="M726" s="2">
        <v>0</v>
      </c>
      <c r="N726" s="2">
        <v>0</v>
      </c>
      <c r="O726" s="2">
        <v>0</v>
      </c>
      <c r="P726" s="2">
        <v>0</v>
      </c>
      <c r="Q726" s="6" t="e">
        <v>#DIV/0!</v>
      </c>
      <c r="R726" s="2">
        <v>1</v>
      </c>
      <c r="S726" s="8">
        <v>2.12</v>
      </c>
      <c r="T726" s="2">
        <v>0</v>
      </c>
      <c r="U726" s="8" t="e">
        <v>#DIV/0!</v>
      </c>
      <c r="V726" s="10">
        <v>0.2</v>
      </c>
    </row>
    <row r="727" customHeight="1" spans="1:22">
      <c r="A727" s="2"/>
      <c r="B727" s="2"/>
      <c r="C727" s="4" t="s">
        <v>200</v>
      </c>
      <c r="D727" s="4" t="s">
        <v>201</v>
      </c>
      <c r="E727" s="2">
        <v>16.29</v>
      </c>
      <c r="F727" s="2">
        <v>521</v>
      </c>
      <c r="G727" s="2">
        <v>26</v>
      </c>
      <c r="H727" s="5">
        <v>0.0499040307101727</v>
      </c>
      <c r="I727" s="6">
        <v>0.626538461538462</v>
      </c>
      <c r="J727" s="6">
        <v>31.2667946257198</v>
      </c>
      <c r="K727" s="2">
        <v>1</v>
      </c>
      <c r="L727" s="7">
        <v>0</v>
      </c>
      <c r="M727" s="2">
        <v>0</v>
      </c>
      <c r="N727" s="2">
        <v>1</v>
      </c>
      <c r="O727" s="2">
        <v>0</v>
      </c>
      <c r="P727" s="2">
        <v>2</v>
      </c>
      <c r="Q727" s="6">
        <v>8.145</v>
      </c>
      <c r="R727" s="2">
        <v>0</v>
      </c>
      <c r="S727" s="8" t="e">
        <v>#DIV/0!</v>
      </c>
      <c r="T727" s="2">
        <v>0</v>
      </c>
      <c r="U727" s="8" t="e">
        <v>#DIV/0!</v>
      </c>
      <c r="V727" s="10">
        <v>0</v>
      </c>
    </row>
    <row r="728" customHeight="1" spans="1:22">
      <c r="A728" s="2"/>
      <c r="B728" s="2"/>
      <c r="C728" s="4" t="s">
        <v>202</v>
      </c>
      <c r="D728" s="4" t="s">
        <v>203</v>
      </c>
      <c r="E728" s="2">
        <v>31.42</v>
      </c>
      <c r="F728" s="2">
        <v>1075</v>
      </c>
      <c r="G728" s="2">
        <v>75</v>
      </c>
      <c r="H728" s="5">
        <v>0.0697674418604651</v>
      </c>
      <c r="I728" s="6">
        <v>0.418933333333333</v>
      </c>
      <c r="J728" s="6">
        <v>29.2279069767442</v>
      </c>
      <c r="K728" s="2">
        <v>0</v>
      </c>
      <c r="L728" s="7">
        <v>0</v>
      </c>
      <c r="M728" s="2">
        <v>2</v>
      </c>
      <c r="N728" s="2">
        <v>1</v>
      </c>
      <c r="O728" s="2">
        <v>0</v>
      </c>
      <c r="P728" s="2">
        <v>3</v>
      </c>
      <c r="Q728" s="6">
        <v>10.4733333333333</v>
      </c>
      <c r="R728" s="2">
        <v>0</v>
      </c>
      <c r="S728" s="8" t="e">
        <v>#DIV/0!</v>
      </c>
      <c r="T728" s="2">
        <v>0</v>
      </c>
      <c r="U728" s="8" t="e">
        <v>#DIV/0!</v>
      </c>
      <c r="V728" s="10">
        <v>0</v>
      </c>
    </row>
    <row r="729" customHeight="1" spans="1:22">
      <c r="A729" s="2"/>
      <c r="B729" s="2"/>
      <c r="C729" s="4" t="s">
        <v>164</v>
      </c>
      <c r="D729" s="4" t="s">
        <v>165</v>
      </c>
      <c r="E729" s="2">
        <v>15.97</v>
      </c>
      <c r="F729" s="2">
        <v>686</v>
      </c>
      <c r="G729" s="2">
        <v>47</v>
      </c>
      <c r="H729" s="5">
        <v>0.0685131195335277</v>
      </c>
      <c r="I729" s="6">
        <v>0.339787234042553</v>
      </c>
      <c r="J729" s="6">
        <v>23.2798833819242</v>
      </c>
      <c r="K729" s="2">
        <v>0</v>
      </c>
      <c r="L729" s="7">
        <v>0</v>
      </c>
      <c r="M729" s="2">
        <v>0</v>
      </c>
      <c r="N729" s="2">
        <v>1</v>
      </c>
      <c r="O729" s="2">
        <v>1</v>
      </c>
      <c r="P729" s="2">
        <v>2</v>
      </c>
      <c r="Q729" s="6">
        <v>7.985</v>
      </c>
      <c r="R729" s="2">
        <v>0</v>
      </c>
      <c r="S729" s="8" t="e">
        <v>#DIV/0!</v>
      </c>
      <c r="T729" s="2">
        <v>0</v>
      </c>
      <c r="U729" s="8" t="e">
        <v>#DIV/0!</v>
      </c>
      <c r="V729" s="10">
        <v>0</v>
      </c>
    </row>
    <row r="730" customHeight="1" spans="1:22">
      <c r="A730" s="2"/>
      <c r="B730" s="2"/>
      <c r="C730" s="4" t="s">
        <v>192</v>
      </c>
      <c r="D730" s="4" t="s">
        <v>193</v>
      </c>
      <c r="E730" s="2">
        <v>200.8</v>
      </c>
      <c r="F730" s="2">
        <v>26709</v>
      </c>
      <c r="G730" s="2">
        <v>2308</v>
      </c>
      <c r="H730" s="5">
        <v>0.0864128196488075</v>
      </c>
      <c r="I730" s="6">
        <v>0.087001733102253</v>
      </c>
      <c r="J730" s="6">
        <v>7.51806507169868</v>
      </c>
      <c r="K730" s="2">
        <v>5</v>
      </c>
      <c r="L730" s="7">
        <v>6</v>
      </c>
      <c r="M730" s="2">
        <v>0</v>
      </c>
      <c r="N730" s="2">
        <v>2</v>
      </c>
      <c r="O730" s="2">
        <v>0</v>
      </c>
      <c r="P730" s="2">
        <v>13</v>
      </c>
      <c r="Q730" s="6">
        <v>15.4461538461538</v>
      </c>
      <c r="R730" s="2">
        <v>4</v>
      </c>
      <c r="S730" s="8">
        <v>50.2</v>
      </c>
      <c r="T730" s="2">
        <v>0</v>
      </c>
      <c r="U730" s="8" t="e">
        <v>#DIV/0!</v>
      </c>
      <c r="V730" s="10">
        <v>0.00173310225303293</v>
      </c>
    </row>
    <row r="731" customHeight="1" spans="1:22">
      <c r="A731" s="2"/>
      <c r="B731" s="2"/>
      <c r="C731" s="4" t="s">
        <v>166</v>
      </c>
      <c r="D731" s="4" t="s">
        <v>167</v>
      </c>
      <c r="E731" s="2">
        <v>12.56</v>
      </c>
      <c r="F731" s="2">
        <v>359</v>
      </c>
      <c r="G731" s="2">
        <v>32</v>
      </c>
      <c r="H731" s="5">
        <v>0.0891364902506964</v>
      </c>
      <c r="I731" s="6">
        <v>0.3925</v>
      </c>
      <c r="J731" s="6">
        <v>34.9860724233983</v>
      </c>
      <c r="K731" s="2">
        <v>0</v>
      </c>
      <c r="L731" s="7">
        <v>0</v>
      </c>
      <c r="M731" s="2">
        <v>0</v>
      </c>
      <c r="N731" s="2">
        <v>0</v>
      </c>
      <c r="O731" s="2">
        <v>0</v>
      </c>
      <c r="P731" s="2">
        <v>0</v>
      </c>
      <c r="Q731" s="6" t="e">
        <v>#DIV/0!</v>
      </c>
      <c r="R731" s="2">
        <v>0</v>
      </c>
      <c r="S731" s="8" t="e">
        <v>#DIV/0!</v>
      </c>
      <c r="T731" s="2">
        <v>0</v>
      </c>
      <c r="U731" s="8" t="e">
        <v>#DIV/0!</v>
      </c>
      <c r="V731" s="10">
        <v>0</v>
      </c>
    </row>
    <row r="732" customHeight="1" spans="1:22">
      <c r="A732" s="2"/>
      <c r="B732" s="2"/>
      <c r="C732" s="4" t="s">
        <v>168</v>
      </c>
      <c r="D732" s="4" t="s">
        <v>169</v>
      </c>
      <c r="E732" s="2">
        <v>16.92</v>
      </c>
      <c r="F732" s="2">
        <v>345</v>
      </c>
      <c r="G732" s="2">
        <v>37</v>
      </c>
      <c r="H732" s="5">
        <v>0.107246376811594</v>
      </c>
      <c r="I732" s="6">
        <v>0.457297297297297</v>
      </c>
      <c r="J732" s="6">
        <v>49.0434782608696</v>
      </c>
      <c r="K732" s="2">
        <v>1</v>
      </c>
      <c r="L732" s="7">
        <v>0</v>
      </c>
      <c r="M732" s="2">
        <v>0</v>
      </c>
      <c r="N732" s="2">
        <v>0</v>
      </c>
      <c r="O732" s="2">
        <v>0</v>
      </c>
      <c r="P732" s="2">
        <v>1</v>
      </c>
      <c r="Q732" s="6">
        <v>16.92</v>
      </c>
      <c r="R732" s="2">
        <v>1</v>
      </c>
      <c r="S732" s="8">
        <v>16.92</v>
      </c>
      <c r="T732" s="2">
        <v>0</v>
      </c>
      <c r="U732" s="8" t="e">
        <v>#DIV/0!</v>
      </c>
      <c r="V732" s="10">
        <v>0.027027027027027</v>
      </c>
    </row>
    <row r="733" customHeight="1" spans="1:22">
      <c r="A733" s="2"/>
      <c r="B733" s="2"/>
      <c r="C733" s="4" t="s">
        <v>170</v>
      </c>
      <c r="D733" s="4" t="s">
        <v>171</v>
      </c>
      <c r="E733" s="2">
        <v>137.98</v>
      </c>
      <c r="F733" s="2">
        <v>2838</v>
      </c>
      <c r="G733" s="2">
        <v>221</v>
      </c>
      <c r="H733" s="5">
        <v>0.0778717406624383</v>
      </c>
      <c r="I733" s="6">
        <v>0.624343891402715</v>
      </c>
      <c r="J733" s="6">
        <v>48.6187455954898</v>
      </c>
      <c r="K733" s="2">
        <v>2</v>
      </c>
      <c r="L733" s="7">
        <v>0</v>
      </c>
      <c r="M733" s="2">
        <v>0</v>
      </c>
      <c r="N733" s="2">
        <v>1</v>
      </c>
      <c r="O733" s="2">
        <v>0</v>
      </c>
      <c r="P733" s="2">
        <v>3</v>
      </c>
      <c r="Q733" s="6">
        <v>45.9933333333333</v>
      </c>
      <c r="R733" s="2">
        <v>1</v>
      </c>
      <c r="S733" s="8">
        <v>137.98</v>
      </c>
      <c r="T733" s="2">
        <v>1</v>
      </c>
      <c r="U733" s="8">
        <v>137.98</v>
      </c>
      <c r="V733" s="10">
        <v>0.00452488687782806</v>
      </c>
    </row>
    <row r="734" customHeight="1" spans="1:22">
      <c r="A734" s="2"/>
      <c r="B734" s="2"/>
      <c r="C734" s="4" t="s">
        <v>172</v>
      </c>
      <c r="D734" s="4" t="s">
        <v>173</v>
      </c>
      <c r="E734" s="2">
        <v>61.82</v>
      </c>
      <c r="F734" s="2">
        <v>1306</v>
      </c>
      <c r="G734" s="2">
        <v>93</v>
      </c>
      <c r="H734" s="5">
        <v>0.0712098009188361</v>
      </c>
      <c r="I734" s="6">
        <v>0.664731182795699</v>
      </c>
      <c r="J734" s="6">
        <v>47.3353751914242</v>
      </c>
      <c r="K734" s="2">
        <v>2</v>
      </c>
      <c r="L734" s="7">
        <v>1</v>
      </c>
      <c r="M734" s="2">
        <v>0</v>
      </c>
      <c r="N734" s="2">
        <v>3</v>
      </c>
      <c r="O734" s="2">
        <v>0</v>
      </c>
      <c r="P734" s="2">
        <v>6</v>
      </c>
      <c r="Q734" s="6">
        <v>10.3033333333333</v>
      </c>
      <c r="R734" s="2">
        <v>2</v>
      </c>
      <c r="S734" s="8">
        <v>30.91</v>
      </c>
      <c r="T734" s="2">
        <v>1</v>
      </c>
      <c r="U734" s="8">
        <v>61.82</v>
      </c>
      <c r="V734" s="10">
        <v>0.021505376344086</v>
      </c>
    </row>
    <row r="735" customHeight="1" spans="1:22">
      <c r="A735" s="2"/>
      <c r="B735" s="2"/>
      <c r="C735" s="4" t="s">
        <v>204</v>
      </c>
      <c r="D735" s="4" t="e">
        <v>#N/A</v>
      </c>
      <c r="E735" s="2">
        <v>58.77</v>
      </c>
      <c r="F735" s="2">
        <v>1705</v>
      </c>
      <c r="G735" s="2">
        <v>82</v>
      </c>
      <c r="H735" s="5">
        <v>0.0480938416422287</v>
      </c>
      <c r="I735" s="6">
        <v>0.716707317073171</v>
      </c>
      <c r="J735" s="6">
        <v>34.4692082111437</v>
      </c>
      <c r="K735" s="2">
        <v>0</v>
      </c>
      <c r="L735" s="7">
        <v>0</v>
      </c>
      <c r="M735" s="2">
        <v>0</v>
      </c>
      <c r="N735" s="2">
        <v>1</v>
      </c>
      <c r="O735" s="2">
        <v>0</v>
      </c>
      <c r="P735" s="2">
        <v>1</v>
      </c>
      <c r="Q735" s="6">
        <v>58.77</v>
      </c>
      <c r="R735" s="2">
        <v>0</v>
      </c>
      <c r="S735" s="8" t="e">
        <v>#DIV/0!</v>
      </c>
      <c r="T735" s="2">
        <v>0</v>
      </c>
      <c r="U735" s="8" t="e">
        <v>#DIV/0!</v>
      </c>
      <c r="V735" s="10">
        <v>0</v>
      </c>
    </row>
    <row r="736" customHeight="1" spans="1:22">
      <c r="A736" s="2"/>
      <c r="B736" s="2"/>
      <c r="C736" s="4" t="s">
        <v>194</v>
      </c>
      <c r="D736" s="4" t="s">
        <v>195</v>
      </c>
      <c r="E736" s="2">
        <v>0</v>
      </c>
      <c r="F736" s="2">
        <v>2</v>
      </c>
      <c r="G736" s="2">
        <v>0</v>
      </c>
      <c r="H736" s="5">
        <v>0</v>
      </c>
      <c r="I736" s="6" t="e">
        <v>#DIV/0!</v>
      </c>
      <c r="J736" s="6">
        <v>0</v>
      </c>
      <c r="K736" s="2">
        <v>0</v>
      </c>
      <c r="L736" s="7">
        <v>0</v>
      </c>
      <c r="M736" s="2">
        <v>0</v>
      </c>
      <c r="N736" s="2">
        <v>0</v>
      </c>
      <c r="O736" s="2">
        <v>0</v>
      </c>
      <c r="P736" s="2">
        <v>0</v>
      </c>
      <c r="Q736" s="6" t="e">
        <v>#DIV/0!</v>
      </c>
      <c r="R736" s="2">
        <v>0</v>
      </c>
      <c r="S736" s="8" t="e">
        <v>#DIV/0!</v>
      </c>
      <c r="T736" s="2">
        <v>0</v>
      </c>
      <c r="U736" s="8" t="e">
        <v>#DIV/0!</v>
      </c>
      <c r="V736" s="10" t="e">
        <v>#DIV/0!</v>
      </c>
    </row>
    <row r="737" customHeight="1" spans="1:22">
      <c r="A737" s="2"/>
      <c r="B737" s="4" t="s">
        <v>80</v>
      </c>
      <c r="C737" s="2"/>
      <c r="D737" s="2"/>
      <c r="E737" s="2">
        <v>1005.89</v>
      </c>
      <c r="F737" s="2">
        <v>45853</v>
      </c>
      <c r="G737" s="2">
        <v>3649</v>
      </c>
      <c r="H737" s="5">
        <v>0.0795803982291235</v>
      </c>
      <c r="I737" s="6">
        <v>0.275661825157577</v>
      </c>
      <c r="J737" s="6">
        <v>21.937277822607</v>
      </c>
      <c r="K737" s="2">
        <v>15</v>
      </c>
      <c r="L737" s="7">
        <v>12</v>
      </c>
      <c r="M737" s="2">
        <v>5</v>
      </c>
      <c r="N737" s="2">
        <v>17</v>
      </c>
      <c r="O737" s="2">
        <v>1</v>
      </c>
      <c r="P737" s="2">
        <v>50</v>
      </c>
      <c r="Q737" s="6">
        <v>20.1178</v>
      </c>
      <c r="R737" s="2">
        <v>21</v>
      </c>
      <c r="S737" s="8">
        <v>47.8995238095238</v>
      </c>
      <c r="T737" s="2">
        <v>9</v>
      </c>
      <c r="U737" s="8">
        <v>111.765555555556</v>
      </c>
      <c r="V737" s="10">
        <v>0.00575500137023842</v>
      </c>
    </row>
    <row r="738" customHeight="1" spans="1:22">
      <c r="A738" s="4" t="s">
        <v>146</v>
      </c>
      <c r="B738" s="2"/>
      <c r="C738" s="2"/>
      <c r="D738" s="2"/>
      <c r="E738" s="2">
        <v>1005.89</v>
      </c>
      <c r="F738" s="2">
        <v>45853</v>
      </c>
      <c r="G738" s="2">
        <v>3649</v>
      </c>
      <c r="H738" s="5">
        <v>0.0795803982291235</v>
      </c>
      <c r="I738" s="6">
        <v>0.275661825157577</v>
      </c>
      <c r="J738" s="6">
        <v>21.937277822607</v>
      </c>
      <c r="K738" s="2">
        <v>15</v>
      </c>
      <c r="L738" s="7">
        <v>12</v>
      </c>
      <c r="M738" s="2">
        <v>5</v>
      </c>
      <c r="N738" s="2">
        <v>17</v>
      </c>
      <c r="O738" s="2">
        <v>1</v>
      </c>
      <c r="P738" s="2">
        <v>50</v>
      </c>
      <c r="Q738" s="6">
        <v>20.1178</v>
      </c>
      <c r="R738" s="2">
        <v>21</v>
      </c>
      <c r="S738" s="8">
        <v>47.8995238095238</v>
      </c>
      <c r="T738" s="2">
        <v>9</v>
      </c>
      <c r="U738" s="8">
        <v>111.765555555556</v>
      </c>
      <c r="V738" s="10">
        <v>0.00575500137023842</v>
      </c>
    </row>
    <row r="739" customHeight="1" spans="1:22">
      <c r="A739" s="4" t="s">
        <v>22</v>
      </c>
      <c r="B739" s="4" t="s">
        <v>74</v>
      </c>
      <c r="C739" s="4" t="s">
        <v>154</v>
      </c>
      <c r="D739" s="4" t="s">
        <v>155</v>
      </c>
      <c r="E739" s="2">
        <v>228.26</v>
      </c>
      <c r="F739" s="2">
        <v>3509</v>
      </c>
      <c r="G739" s="2">
        <v>164</v>
      </c>
      <c r="H739" s="5">
        <v>0.0467369620974637</v>
      </c>
      <c r="I739" s="6">
        <v>1.39182926829268</v>
      </c>
      <c r="J739" s="6">
        <v>65.0498717583357</v>
      </c>
      <c r="K739" s="2">
        <v>1</v>
      </c>
      <c r="L739" s="7">
        <v>1</v>
      </c>
      <c r="M739" s="2">
        <v>1</v>
      </c>
      <c r="N739" s="2">
        <v>3</v>
      </c>
      <c r="O739" s="2">
        <v>1</v>
      </c>
      <c r="P739" s="2">
        <v>7</v>
      </c>
      <c r="Q739" s="6">
        <v>32.6085714285714</v>
      </c>
      <c r="R739" s="2">
        <v>9</v>
      </c>
      <c r="S739" s="8">
        <v>25.3622222222222</v>
      </c>
      <c r="T739" s="2">
        <v>4</v>
      </c>
      <c r="U739" s="8">
        <v>57.065</v>
      </c>
      <c r="V739" s="10">
        <v>0.0548780487804878</v>
      </c>
    </row>
    <row r="740" customHeight="1" spans="1:22">
      <c r="A740" s="2"/>
      <c r="B740" s="2"/>
      <c r="C740" s="4" t="s">
        <v>156</v>
      </c>
      <c r="D740" s="4" t="s">
        <v>157</v>
      </c>
      <c r="E740" s="2">
        <v>20.02</v>
      </c>
      <c r="F740" s="2">
        <v>579</v>
      </c>
      <c r="G740" s="2">
        <v>64</v>
      </c>
      <c r="H740" s="5">
        <v>0.110535405872193</v>
      </c>
      <c r="I740" s="6">
        <v>0.3128125</v>
      </c>
      <c r="J740" s="6">
        <v>34.5768566493955</v>
      </c>
      <c r="K740" s="2">
        <v>0</v>
      </c>
      <c r="L740" s="7">
        <v>0</v>
      </c>
      <c r="M740" s="2">
        <v>0</v>
      </c>
      <c r="N740" s="2">
        <v>1</v>
      </c>
      <c r="O740" s="2">
        <v>0</v>
      </c>
      <c r="P740" s="2">
        <v>1</v>
      </c>
      <c r="Q740" s="6">
        <v>20.02</v>
      </c>
      <c r="R740" s="2">
        <v>0</v>
      </c>
      <c r="S740" s="8" t="e">
        <v>#DIV/0!</v>
      </c>
      <c r="T740" s="2">
        <v>0</v>
      </c>
      <c r="U740" s="8" t="e">
        <v>#DIV/0!</v>
      </c>
      <c r="V740" s="10">
        <v>0</v>
      </c>
    </row>
    <row r="741" customHeight="1" spans="1:22">
      <c r="A741" s="2"/>
      <c r="B741" s="2"/>
      <c r="C741" s="4" t="s">
        <v>158</v>
      </c>
      <c r="D741" s="4" t="s">
        <v>159</v>
      </c>
      <c r="E741" s="2">
        <v>170.59</v>
      </c>
      <c r="F741" s="2">
        <v>5117</v>
      </c>
      <c r="G741" s="2">
        <v>367</v>
      </c>
      <c r="H741" s="5">
        <v>0.0717217119405902</v>
      </c>
      <c r="I741" s="6">
        <v>0.464822888283379</v>
      </c>
      <c r="J741" s="6">
        <v>33.3378932968536</v>
      </c>
      <c r="K741" s="2">
        <v>3</v>
      </c>
      <c r="L741" s="7">
        <v>4</v>
      </c>
      <c r="M741" s="2">
        <v>0</v>
      </c>
      <c r="N741" s="2">
        <v>4</v>
      </c>
      <c r="O741" s="2">
        <v>0</v>
      </c>
      <c r="P741" s="2">
        <v>11</v>
      </c>
      <c r="Q741" s="6">
        <v>15.5081818181818</v>
      </c>
      <c r="R741" s="2">
        <v>6</v>
      </c>
      <c r="S741" s="8">
        <v>28.4316666666667</v>
      </c>
      <c r="T741" s="2">
        <v>2</v>
      </c>
      <c r="U741" s="8">
        <v>85.295</v>
      </c>
      <c r="V741" s="10">
        <v>0.0163487738419619</v>
      </c>
    </row>
    <row r="742" customHeight="1" spans="1:22">
      <c r="A742" s="2"/>
      <c r="B742" s="2"/>
      <c r="C742" s="4" t="s">
        <v>190</v>
      </c>
      <c r="D742" s="4" t="s">
        <v>191</v>
      </c>
      <c r="E742" s="2">
        <v>0.13</v>
      </c>
      <c r="F742" s="2">
        <v>13</v>
      </c>
      <c r="G742" s="2">
        <v>1</v>
      </c>
      <c r="H742" s="5">
        <v>0.0769230769230769</v>
      </c>
      <c r="I742" s="6">
        <v>0.13</v>
      </c>
      <c r="J742" s="6">
        <v>10</v>
      </c>
      <c r="K742" s="2">
        <v>0</v>
      </c>
      <c r="L742" s="7">
        <v>0</v>
      </c>
      <c r="M742" s="2">
        <v>0</v>
      </c>
      <c r="N742" s="2">
        <v>0</v>
      </c>
      <c r="O742" s="2">
        <v>0</v>
      </c>
      <c r="P742" s="2">
        <v>0</v>
      </c>
      <c r="Q742" s="6" t="e">
        <v>#DIV/0!</v>
      </c>
      <c r="R742" s="2">
        <v>0</v>
      </c>
      <c r="S742" s="8" t="e">
        <v>#DIV/0!</v>
      </c>
      <c r="T742" s="2">
        <v>0</v>
      </c>
      <c r="U742" s="8" t="e">
        <v>#DIV/0!</v>
      </c>
      <c r="V742" s="10">
        <v>0</v>
      </c>
    </row>
    <row r="743" customHeight="1" spans="1:22">
      <c r="A743" s="2"/>
      <c r="B743" s="2"/>
      <c r="C743" s="4" t="s">
        <v>196</v>
      </c>
      <c r="D743" s="4" t="s">
        <v>197</v>
      </c>
      <c r="E743" s="2">
        <v>0.44</v>
      </c>
      <c r="F743" s="2">
        <v>41</v>
      </c>
      <c r="G743" s="2">
        <v>2</v>
      </c>
      <c r="H743" s="5">
        <v>0.0487804878048781</v>
      </c>
      <c r="I743" s="6">
        <v>0.22</v>
      </c>
      <c r="J743" s="6">
        <v>10.7317073170732</v>
      </c>
      <c r="K743" s="2">
        <v>0</v>
      </c>
      <c r="L743" s="7">
        <v>0</v>
      </c>
      <c r="M743" s="2">
        <v>0</v>
      </c>
      <c r="N743" s="2">
        <v>0</v>
      </c>
      <c r="O743" s="2">
        <v>0</v>
      </c>
      <c r="P743" s="2">
        <v>0</v>
      </c>
      <c r="Q743" s="6" t="e">
        <v>#DIV/0!</v>
      </c>
      <c r="R743" s="2">
        <v>0</v>
      </c>
      <c r="S743" s="8" t="e">
        <v>#DIV/0!</v>
      </c>
      <c r="T743" s="2">
        <v>0</v>
      </c>
      <c r="U743" s="8" t="e">
        <v>#DIV/0!</v>
      </c>
      <c r="V743" s="10">
        <v>0</v>
      </c>
    </row>
    <row r="744" customHeight="1" spans="1:22">
      <c r="A744" s="2"/>
      <c r="B744" s="2"/>
      <c r="C744" s="4" t="s">
        <v>160</v>
      </c>
      <c r="D744" s="4" t="s">
        <v>161</v>
      </c>
      <c r="E744" s="2">
        <v>43.34</v>
      </c>
      <c r="F744" s="2">
        <v>886</v>
      </c>
      <c r="G744" s="2">
        <v>81</v>
      </c>
      <c r="H744" s="5">
        <v>0.0914221218961625</v>
      </c>
      <c r="I744" s="6">
        <v>0.535061728395062</v>
      </c>
      <c r="J744" s="6">
        <v>48.9164785553048</v>
      </c>
      <c r="K744" s="2">
        <v>0</v>
      </c>
      <c r="L744" s="7">
        <v>0</v>
      </c>
      <c r="M744" s="2">
        <v>0</v>
      </c>
      <c r="N744" s="2">
        <v>1</v>
      </c>
      <c r="O744" s="2">
        <v>0</v>
      </c>
      <c r="P744" s="2">
        <v>1</v>
      </c>
      <c r="Q744" s="6">
        <v>43.34</v>
      </c>
      <c r="R744" s="2">
        <v>1</v>
      </c>
      <c r="S744" s="8">
        <v>43.34</v>
      </c>
      <c r="T744" s="2">
        <v>1</v>
      </c>
      <c r="U744" s="8">
        <v>43.34</v>
      </c>
      <c r="V744" s="10">
        <v>0.0123456790123457</v>
      </c>
    </row>
    <row r="745" customHeight="1" spans="1:22">
      <c r="A745" s="2"/>
      <c r="B745" s="2"/>
      <c r="C745" s="4" t="s">
        <v>162</v>
      </c>
      <c r="D745" s="4" t="s">
        <v>163</v>
      </c>
      <c r="E745" s="2">
        <v>5.22</v>
      </c>
      <c r="F745" s="2">
        <v>180</v>
      </c>
      <c r="G745" s="2">
        <v>13</v>
      </c>
      <c r="H745" s="5">
        <v>0.0722222222222222</v>
      </c>
      <c r="I745" s="6">
        <v>0.401538461538462</v>
      </c>
      <c r="J745" s="6">
        <v>29</v>
      </c>
      <c r="K745" s="2">
        <v>0</v>
      </c>
      <c r="L745" s="7">
        <v>0</v>
      </c>
      <c r="M745" s="2">
        <v>0</v>
      </c>
      <c r="N745" s="2">
        <v>0</v>
      </c>
      <c r="O745" s="2">
        <v>0</v>
      </c>
      <c r="P745" s="2">
        <v>0</v>
      </c>
      <c r="Q745" s="6" t="e">
        <v>#DIV/0!</v>
      </c>
      <c r="R745" s="2">
        <v>0</v>
      </c>
      <c r="S745" s="8" t="e">
        <v>#DIV/0!</v>
      </c>
      <c r="T745" s="2">
        <v>0</v>
      </c>
      <c r="U745" s="8" t="e">
        <v>#DIV/0!</v>
      </c>
      <c r="V745" s="10">
        <v>0</v>
      </c>
    </row>
    <row r="746" customHeight="1" spans="1:22">
      <c r="A746" s="2"/>
      <c r="B746" s="2"/>
      <c r="C746" s="4" t="s">
        <v>200</v>
      </c>
      <c r="D746" s="4" t="s">
        <v>201</v>
      </c>
      <c r="E746" s="2">
        <v>16.94</v>
      </c>
      <c r="F746" s="2">
        <v>675</v>
      </c>
      <c r="G746" s="2">
        <v>26</v>
      </c>
      <c r="H746" s="5">
        <v>0.0385185185185185</v>
      </c>
      <c r="I746" s="6">
        <v>0.651538461538462</v>
      </c>
      <c r="J746" s="6">
        <v>25.0962962962963</v>
      </c>
      <c r="K746" s="2">
        <v>0</v>
      </c>
      <c r="L746" s="7">
        <v>0</v>
      </c>
      <c r="M746" s="2">
        <v>0</v>
      </c>
      <c r="N746" s="2">
        <v>0</v>
      </c>
      <c r="O746" s="2">
        <v>0</v>
      </c>
      <c r="P746" s="2">
        <v>0</v>
      </c>
      <c r="Q746" s="6" t="e">
        <v>#DIV/0!</v>
      </c>
      <c r="R746" s="2">
        <v>0</v>
      </c>
      <c r="S746" s="8" t="e">
        <v>#DIV/0!</v>
      </c>
      <c r="T746" s="2">
        <v>0</v>
      </c>
      <c r="U746" s="8" t="e">
        <v>#DIV/0!</v>
      </c>
      <c r="V746" s="10">
        <v>0</v>
      </c>
    </row>
    <row r="747" customHeight="1" spans="1:22">
      <c r="A747" s="2"/>
      <c r="B747" s="2"/>
      <c r="C747" s="4" t="s">
        <v>202</v>
      </c>
      <c r="D747" s="4" t="s">
        <v>203</v>
      </c>
      <c r="E747" s="2">
        <v>24.84</v>
      </c>
      <c r="F747" s="2">
        <v>630</v>
      </c>
      <c r="G747" s="2">
        <v>53</v>
      </c>
      <c r="H747" s="5">
        <v>0.0841269841269841</v>
      </c>
      <c r="I747" s="6">
        <v>0.468679245283019</v>
      </c>
      <c r="J747" s="6">
        <v>39.4285714285714</v>
      </c>
      <c r="K747" s="2">
        <v>0</v>
      </c>
      <c r="L747" s="7">
        <v>0</v>
      </c>
      <c r="M747" s="2">
        <v>0</v>
      </c>
      <c r="N747" s="2">
        <v>0</v>
      </c>
      <c r="O747" s="2">
        <v>0</v>
      </c>
      <c r="P747" s="2">
        <v>0</v>
      </c>
      <c r="Q747" s="6" t="e">
        <v>#DIV/0!</v>
      </c>
      <c r="R747" s="2">
        <v>2</v>
      </c>
      <c r="S747" s="8">
        <v>12.42</v>
      </c>
      <c r="T747" s="2">
        <v>0</v>
      </c>
      <c r="U747" s="8" t="e">
        <v>#DIV/0!</v>
      </c>
      <c r="V747" s="10">
        <v>0.0377358490566038</v>
      </c>
    </row>
    <row r="748" customHeight="1" spans="1:22">
      <c r="A748" s="2"/>
      <c r="B748" s="2"/>
      <c r="C748" s="4" t="s">
        <v>164</v>
      </c>
      <c r="D748" s="4" t="s">
        <v>165</v>
      </c>
      <c r="E748" s="2">
        <v>17.99</v>
      </c>
      <c r="F748" s="2">
        <v>791</v>
      </c>
      <c r="G748" s="2">
        <v>50</v>
      </c>
      <c r="H748" s="5">
        <v>0.0632111251580278</v>
      </c>
      <c r="I748" s="6">
        <v>0.3598</v>
      </c>
      <c r="J748" s="6">
        <v>22.7433628318584</v>
      </c>
      <c r="K748" s="2">
        <v>1</v>
      </c>
      <c r="L748" s="7">
        <v>0</v>
      </c>
      <c r="M748" s="2">
        <v>1</v>
      </c>
      <c r="N748" s="2">
        <v>0</v>
      </c>
      <c r="O748" s="2">
        <v>0</v>
      </c>
      <c r="P748" s="2">
        <v>2</v>
      </c>
      <c r="Q748" s="6">
        <v>8.995</v>
      </c>
      <c r="R748" s="2">
        <v>0</v>
      </c>
      <c r="S748" s="8" t="e">
        <v>#DIV/0!</v>
      </c>
      <c r="T748" s="2">
        <v>0</v>
      </c>
      <c r="U748" s="8" t="e">
        <v>#DIV/0!</v>
      </c>
      <c r="V748" s="10">
        <v>0</v>
      </c>
    </row>
    <row r="749" customHeight="1" spans="1:22">
      <c r="A749" s="2"/>
      <c r="B749" s="2"/>
      <c r="C749" s="4" t="s">
        <v>192</v>
      </c>
      <c r="D749" s="4" t="s">
        <v>193</v>
      </c>
      <c r="E749" s="2">
        <v>201.31</v>
      </c>
      <c r="F749" s="2">
        <v>26139</v>
      </c>
      <c r="G749" s="2">
        <v>2130</v>
      </c>
      <c r="H749" s="5">
        <v>0.0814874325720188</v>
      </c>
      <c r="I749" s="6">
        <v>0.0945117370892019</v>
      </c>
      <c r="J749" s="6">
        <v>7.70151880332071</v>
      </c>
      <c r="K749" s="2">
        <v>4</v>
      </c>
      <c r="L749" s="7">
        <v>4</v>
      </c>
      <c r="M749" s="2">
        <v>1</v>
      </c>
      <c r="N749" s="2">
        <v>1</v>
      </c>
      <c r="O749" s="2">
        <v>1</v>
      </c>
      <c r="P749" s="2">
        <v>11</v>
      </c>
      <c r="Q749" s="6">
        <v>18.3009090909091</v>
      </c>
      <c r="R749" s="2">
        <v>6</v>
      </c>
      <c r="S749" s="8">
        <v>33.5516666666667</v>
      </c>
      <c r="T749" s="2">
        <v>0</v>
      </c>
      <c r="U749" s="8" t="e">
        <v>#DIV/0!</v>
      </c>
      <c r="V749" s="10">
        <v>0.0028169014084507</v>
      </c>
    </row>
    <row r="750" customHeight="1" spans="1:22">
      <c r="A750" s="2"/>
      <c r="B750" s="2"/>
      <c r="C750" s="4" t="s">
        <v>166</v>
      </c>
      <c r="D750" s="4" t="s">
        <v>167</v>
      </c>
      <c r="E750" s="2">
        <v>12.44</v>
      </c>
      <c r="F750" s="2">
        <v>338</v>
      </c>
      <c r="G750" s="2">
        <v>29</v>
      </c>
      <c r="H750" s="5">
        <v>0.0857988165680473</v>
      </c>
      <c r="I750" s="6">
        <v>0.428965517241379</v>
      </c>
      <c r="J750" s="6">
        <v>36.8047337278107</v>
      </c>
      <c r="K750" s="2">
        <v>0</v>
      </c>
      <c r="L750" s="7">
        <v>0</v>
      </c>
      <c r="M750" s="2">
        <v>0</v>
      </c>
      <c r="N750" s="2">
        <v>0</v>
      </c>
      <c r="O750" s="2">
        <v>0</v>
      </c>
      <c r="P750" s="2">
        <v>0</v>
      </c>
      <c r="Q750" s="6" t="e">
        <v>#DIV/0!</v>
      </c>
      <c r="R750" s="2">
        <v>0</v>
      </c>
      <c r="S750" s="8" t="e">
        <v>#DIV/0!</v>
      </c>
      <c r="T750" s="2">
        <v>0</v>
      </c>
      <c r="U750" s="8" t="e">
        <v>#DIV/0!</v>
      </c>
      <c r="V750" s="10">
        <v>0</v>
      </c>
    </row>
    <row r="751" customHeight="1" spans="1:22">
      <c r="A751" s="2"/>
      <c r="B751" s="2"/>
      <c r="C751" s="4" t="s">
        <v>168</v>
      </c>
      <c r="D751" s="4" t="s">
        <v>169</v>
      </c>
      <c r="E751" s="2">
        <v>20.29</v>
      </c>
      <c r="F751" s="2">
        <v>511</v>
      </c>
      <c r="G751" s="2">
        <v>47</v>
      </c>
      <c r="H751" s="5">
        <v>0.0919765166340509</v>
      </c>
      <c r="I751" s="6">
        <v>0.431702127659574</v>
      </c>
      <c r="J751" s="6">
        <v>39.706457925636</v>
      </c>
      <c r="K751" s="2">
        <v>0</v>
      </c>
      <c r="L751" s="7">
        <v>0</v>
      </c>
      <c r="M751" s="2">
        <v>0</v>
      </c>
      <c r="N751" s="2">
        <v>0</v>
      </c>
      <c r="O751" s="2">
        <v>0</v>
      </c>
      <c r="P751" s="2">
        <v>0</v>
      </c>
      <c r="Q751" s="6" t="e">
        <v>#DIV/0!</v>
      </c>
      <c r="R751" s="2">
        <v>1</v>
      </c>
      <c r="S751" s="8">
        <v>20.29</v>
      </c>
      <c r="T751" s="2">
        <v>0</v>
      </c>
      <c r="U751" s="8" t="e">
        <v>#DIV/0!</v>
      </c>
      <c r="V751" s="10">
        <v>0.0212765957446809</v>
      </c>
    </row>
    <row r="752" customHeight="1" spans="1:22">
      <c r="A752" s="2"/>
      <c r="B752" s="2"/>
      <c r="C752" s="4" t="s">
        <v>170</v>
      </c>
      <c r="D752" s="4" t="s">
        <v>171</v>
      </c>
      <c r="E752" s="2">
        <v>101.89</v>
      </c>
      <c r="F752" s="2">
        <v>2056</v>
      </c>
      <c r="G752" s="2">
        <v>168</v>
      </c>
      <c r="H752" s="5">
        <v>0.0817120622568093</v>
      </c>
      <c r="I752" s="6">
        <v>0.606488095238095</v>
      </c>
      <c r="J752" s="6">
        <v>49.557392996109</v>
      </c>
      <c r="K752" s="2">
        <v>3</v>
      </c>
      <c r="L752" s="7">
        <v>0</v>
      </c>
      <c r="M752" s="2">
        <v>0</v>
      </c>
      <c r="N752" s="2">
        <v>-1</v>
      </c>
      <c r="O752" s="2">
        <v>0</v>
      </c>
      <c r="P752" s="2">
        <v>2</v>
      </c>
      <c r="Q752" s="6">
        <v>50.945</v>
      </c>
      <c r="R752" s="2">
        <v>1</v>
      </c>
      <c r="S752" s="8">
        <v>101.89</v>
      </c>
      <c r="T752" s="2">
        <v>0</v>
      </c>
      <c r="U752" s="8" t="e">
        <v>#DIV/0!</v>
      </c>
      <c r="V752" s="10">
        <v>0.00595238095238095</v>
      </c>
    </row>
    <row r="753" customHeight="1" spans="1:22">
      <c r="A753" s="2"/>
      <c r="B753" s="2"/>
      <c r="C753" s="4" t="s">
        <v>172</v>
      </c>
      <c r="D753" s="4" t="s">
        <v>173</v>
      </c>
      <c r="E753" s="2">
        <v>52.11</v>
      </c>
      <c r="F753" s="2">
        <v>1012</v>
      </c>
      <c r="G753" s="2">
        <v>86</v>
      </c>
      <c r="H753" s="5">
        <v>0.0849802371541502</v>
      </c>
      <c r="I753" s="6">
        <v>0.60593023255814</v>
      </c>
      <c r="J753" s="6">
        <v>51.4920948616601</v>
      </c>
      <c r="K753" s="2">
        <v>0</v>
      </c>
      <c r="L753" s="7">
        <v>2</v>
      </c>
      <c r="M753" s="2">
        <v>0</v>
      </c>
      <c r="N753" s="2">
        <v>0</v>
      </c>
      <c r="O753" s="2">
        <v>0</v>
      </c>
      <c r="P753" s="2">
        <v>2</v>
      </c>
      <c r="Q753" s="6">
        <v>26.055</v>
      </c>
      <c r="R753" s="2">
        <v>0</v>
      </c>
      <c r="S753" s="8" t="e">
        <v>#DIV/0!</v>
      </c>
      <c r="T753" s="2">
        <v>0</v>
      </c>
      <c r="U753" s="8" t="e">
        <v>#DIV/0!</v>
      </c>
      <c r="V753" s="10">
        <v>0</v>
      </c>
    </row>
    <row r="754" customHeight="1" spans="1:22">
      <c r="A754" s="2"/>
      <c r="B754" s="2"/>
      <c r="C754" s="4" t="s">
        <v>204</v>
      </c>
      <c r="D754" s="4" t="e">
        <v>#N/A</v>
      </c>
      <c r="E754" s="2">
        <v>85.94</v>
      </c>
      <c r="F754" s="2">
        <v>4171</v>
      </c>
      <c r="G754" s="2">
        <v>140</v>
      </c>
      <c r="H754" s="5">
        <v>0.0335650923040038</v>
      </c>
      <c r="I754" s="6">
        <v>0.613857142857143</v>
      </c>
      <c r="J754" s="6">
        <v>20.6041716614721</v>
      </c>
      <c r="K754" s="2">
        <v>0</v>
      </c>
      <c r="L754" s="7">
        <v>1</v>
      </c>
      <c r="M754" s="2">
        <v>0</v>
      </c>
      <c r="N754" s="2">
        <v>0</v>
      </c>
      <c r="O754" s="2">
        <v>0</v>
      </c>
      <c r="P754" s="2">
        <v>1</v>
      </c>
      <c r="Q754" s="6">
        <v>85.94</v>
      </c>
      <c r="R754" s="2">
        <v>0</v>
      </c>
      <c r="S754" s="8" t="e">
        <v>#DIV/0!</v>
      </c>
      <c r="T754" s="2">
        <v>0</v>
      </c>
      <c r="U754" s="8" t="e">
        <v>#DIV/0!</v>
      </c>
      <c r="V754" s="10">
        <v>0</v>
      </c>
    </row>
    <row r="755" customHeight="1" spans="1:22">
      <c r="A755" s="2"/>
      <c r="B755" s="2"/>
      <c r="C755" s="4" t="s">
        <v>194</v>
      </c>
      <c r="D755" s="4" t="s">
        <v>195</v>
      </c>
      <c r="E755" s="2">
        <v>0</v>
      </c>
      <c r="F755" s="2">
        <v>1</v>
      </c>
      <c r="G755" s="2">
        <v>0</v>
      </c>
      <c r="H755" s="5">
        <v>0</v>
      </c>
      <c r="I755" s="6" t="e">
        <v>#DIV/0!</v>
      </c>
      <c r="J755" s="6">
        <v>0</v>
      </c>
      <c r="K755" s="2">
        <v>0</v>
      </c>
      <c r="L755" s="7">
        <v>0</v>
      </c>
      <c r="M755" s="2">
        <v>0</v>
      </c>
      <c r="N755" s="2">
        <v>0</v>
      </c>
      <c r="O755" s="2">
        <v>0</v>
      </c>
      <c r="P755" s="2">
        <v>0</v>
      </c>
      <c r="Q755" s="6" t="e">
        <v>#DIV/0!</v>
      </c>
      <c r="R755" s="2">
        <v>0</v>
      </c>
      <c r="S755" s="8" t="e">
        <v>#DIV/0!</v>
      </c>
      <c r="T755" s="2">
        <v>0</v>
      </c>
      <c r="U755" s="8" t="e">
        <v>#DIV/0!</v>
      </c>
      <c r="V755" s="10" t="e">
        <v>#DIV/0!</v>
      </c>
    </row>
    <row r="756" customHeight="1" spans="1:22">
      <c r="A756" s="2"/>
      <c r="B756" s="4" t="s">
        <v>80</v>
      </c>
      <c r="C756" s="2"/>
      <c r="D756" s="2"/>
      <c r="E756" s="2">
        <v>1001.75</v>
      </c>
      <c r="F756" s="2">
        <v>46649</v>
      </c>
      <c r="G756" s="2">
        <v>3421</v>
      </c>
      <c r="H756" s="5">
        <v>0.073334905357028</v>
      </c>
      <c r="I756" s="6">
        <v>0.292823735749781</v>
      </c>
      <c r="J756" s="6">
        <v>21.4742009475016</v>
      </c>
      <c r="K756" s="2">
        <v>12</v>
      </c>
      <c r="L756" s="7">
        <v>12</v>
      </c>
      <c r="M756" s="2">
        <v>3</v>
      </c>
      <c r="N756" s="2">
        <v>9</v>
      </c>
      <c r="O756" s="2">
        <v>2</v>
      </c>
      <c r="P756" s="2">
        <v>38</v>
      </c>
      <c r="Q756" s="6">
        <v>26.3618421052632</v>
      </c>
      <c r="R756" s="2">
        <v>26</v>
      </c>
      <c r="S756" s="8">
        <v>38.5288461538462</v>
      </c>
      <c r="T756" s="2">
        <v>7</v>
      </c>
      <c r="U756" s="8">
        <v>143.107142857143</v>
      </c>
      <c r="V756" s="10">
        <v>0.00760011692487577</v>
      </c>
    </row>
    <row r="757" customHeight="1" spans="1:22">
      <c r="A757" s="4" t="s">
        <v>147</v>
      </c>
      <c r="B757" s="2"/>
      <c r="C757" s="2"/>
      <c r="D757" s="2"/>
      <c r="E757" s="2">
        <v>1001.75</v>
      </c>
      <c r="F757" s="2">
        <v>46649</v>
      </c>
      <c r="G757" s="2">
        <v>3421</v>
      </c>
      <c r="H757" s="5">
        <v>0.073334905357028</v>
      </c>
      <c r="I757" s="6">
        <v>0.292823735749781</v>
      </c>
      <c r="J757" s="6">
        <v>21.4742009475016</v>
      </c>
      <c r="K757" s="2">
        <v>12</v>
      </c>
      <c r="L757" s="7">
        <v>12</v>
      </c>
      <c r="M757" s="2">
        <v>3</v>
      </c>
      <c r="N757" s="2">
        <v>9</v>
      </c>
      <c r="O757" s="2">
        <v>2</v>
      </c>
      <c r="P757" s="2">
        <v>38</v>
      </c>
      <c r="Q757" s="6">
        <v>26.3618421052632</v>
      </c>
      <c r="R757" s="2">
        <v>26</v>
      </c>
      <c r="S757" s="8">
        <v>38.5288461538462</v>
      </c>
      <c r="T757" s="2">
        <v>7</v>
      </c>
      <c r="U757" s="8">
        <v>143.107142857143</v>
      </c>
      <c r="V757" s="10">
        <v>0.00760011692487577</v>
      </c>
    </row>
    <row r="758" customHeight="1" spans="1:22">
      <c r="A758" s="4" t="s">
        <v>21</v>
      </c>
      <c r="B758" s="4" t="s">
        <v>74</v>
      </c>
      <c r="C758" s="4" t="s">
        <v>154</v>
      </c>
      <c r="D758" s="4" t="s">
        <v>155</v>
      </c>
      <c r="E758" s="2">
        <v>245.69</v>
      </c>
      <c r="F758" s="2">
        <v>3527</v>
      </c>
      <c r="G758" s="2">
        <v>187</v>
      </c>
      <c r="H758" s="5">
        <v>0.0530195633683017</v>
      </c>
      <c r="I758" s="6">
        <v>1.31385026737968</v>
      </c>
      <c r="J758" s="6">
        <v>69.659767507797</v>
      </c>
      <c r="K758" s="2">
        <v>2</v>
      </c>
      <c r="L758" s="7">
        <v>3</v>
      </c>
      <c r="M758" s="2">
        <v>0</v>
      </c>
      <c r="N758" s="2">
        <v>4</v>
      </c>
      <c r="O758" s="2">
        <v>0</v>
      </c>
      <c r="P758" s="2">
        <v>9</v>
      </c>
      <c r="Q758" s="6">
        <v>27.2988888888889</v>
      </c>
      <c r="R758" s="2">
        <v>10</v>
      </c>
      <c r="S758" s="8">
        <v>24.569</v>
      </c>
      <c r="T758" s="2">
        <v>5</v>
      </c>
      <c r="U758" s="8">
        <v>49.138</v>
      </c>
      <c r="V758" s="10">
        <v>0.053475935828877</v>
      </c>
    </row>
    <row r="759" customHeight="1" spans="1:22">
      <c r="A759" s="2"/>
      <c r="B759" s="2"/>
      <c r="C759" s="4" t="s">
        <v>156</v>
      </c>
      <c r="D759" s="4" t="s">
        <v>157</v>
      </c>
      <c r="E759" s="2">
        <v>13.67</v>
      </c>
      <c r="F759" s="2">
        <v>591</v>
      </c>
      <c r="G759" s="2">
        <v>69</v>
      </c>
      <c r="H759" s="5">
        <v>0.116751269035533</v>
      </c>
      <c r="I759" s="6">
        <v>0.198115942028986</v>
      </c>
      <c r="J759" s="6">
        <v>23.1302876480541</v>
      </c>
      <c r="K759" s="2">
        <v>0</v>
      </c>
      <c r="L759" s="7">
        <v>0</v>
      </c>
      <c r="M759" s="2">
        <v>0</v>
      </c>
      <c r="N759" s="2">
        <v>1</v>
      </c>
      <c r="O759" s="2">
        <v>0</v>
      </c>
      <c r="P759" s="2">
        <v>1</v>
      </c>
      <c r="Q759" s="6">
        <v>13.67</v>
      </c>
      <c r="R759" s="2">
        <v>1</v>
      </c>
      <c r="S759" s="8">
        <v>13.67</v>
      </c>
      <c r="T759" s="2">
        <v>0</v>
      </c>
      <c r="U759" s="8" t="e">
        <v>#DIV/0!</v>
      </c>
      <c r="V759" s="10">
        <v>0.0144927536231884</v>
      </c>
    </row>
    <row r="760" customHeight="1" spans="1:22">
      <c r="A760" s="2"/>
      <c r="B760" s="2"/>
      <c r="C760" s="4" t="s">
        <v>158</v>
      </c>
      <c r="D760" s="4" t="s">
        <v>159</v>
      </c>
      <c r="E760" s="2">
        <v>192.09</v>
      </c>
      <c r="F760" s="2">
        <v>6477</v>
      </c>
      <c r="G760" s="2">
        <v>426</v>
      </c>
      <c r="H760" s="5">
        <v>0.0657711903659101</v>
      </c>
      <c r="I760" s="6">
        <v>0.450915492957746</v>
      </c>
      <c r="J760" s="6">
        <v>29.6572487262622</v>
      </c>
      <c r="K760" s="2">
        <v>4</v>
      </c>
      <c r="L760" s="7">
        <v>0</v>
      </c>
      <c r="M760" s="2">
        <v>0</v>
      </c>
      <c r="N760" s="2">
        <v>3</v>
      </c>
      <c r="O760" s="2">
        <v>0</v>
      </c>
      <c r="P760" s="2">
        <v>7</v>
      </c>
      <c r="Q760" s="6">
        <v>27.4414285714286</v>
      </c>
      <c r="R760" s="2">
        <v>12</v>
      </c>
      <c r="S760" s="8">
        <v>16.0075</v>
      </c>
      <c r="T760" s="2">
        <v>7</v>
      </c>
      <c r="U760" s="8">
        <v>27.4414285714286</v>
      </c>
      <c r="V760" s="10">
        <v>0.028169014084507</v>
      </c>
    </row>
    <row r="761" customHeight="1" spans="1:22">
      <c r="A761" s="2"/>
      <c r="B761" s="2"/>
      <c r="C761" s="4" t="s">
        <v>190</v>
      </c>
      <c r="D761" s="4" t="s">
        <v>191</v>
      </c>
      <c r="E761" s="2">
        <v>0</v>
      </c>
      <c r="F761" s="2">
        <v>5</v>
      </c>
      <c r="G761" s="2">
        <v>0</v>
      </c>
      <c r="H761" s="5">
        <v>0</v>
      </c>
      <c r="I761" s="6" t="e">
        <v>#DIV/0!</v>
      </c>
      <c r="J761" s="6">
        <v>0</v>
      </c>
      <c r="K761" s="2">
        <v>0</v>
      </c>
      <c r="L761" s="7">
        <v>0</v>
      </c>
      <c r="M761" s="2">
        <v>0</v>
      </c>
      <c r="N761" s="2">
        <v>0</v>
      </c>
      <c r="O761" s="2">
        <v>0</v>
      </c>
      <c r="P761" s="2">
        <v>0</v>
      </c>
      <c r="Q761" s="6" t="e">
        <v>#DIV/0!</v>
      </c>
      <c r="R761" s="2">
        <v>0</v>
      </c>
      <c r="S761" s="8" t="e">
        <v>#DIV/0!</v>
      </c>
      <c r="T761" s="2">
        <v>0</v>
      </c>
      <c r="U761" s="8" t="e">
        <v>#DIV/0!</v>
      </c>
      <c r="V761" s="10" t="e">
        <v>#DIV/0!</v>
      </c>
    </row>
    <row r="762" customHeight="1" spans="1:22">
      <c r="A762" s="2"/>
      <c r="B762" s="2"/>
      <c r="C762" s="4" t="s">
        <v>196</v>
      </c>
      <c r="D762" s="4" t="s">
        <v>197</v>
      </c>
      <c r="E762" s="2">
        <v>0.11</v>
      </c>
      <c r="F762" s="2">
        <v>24</v>
      </c>
      <c r="G762" s="2">
        <v>3</v>
      </c>
      <c r="H762" s="5">
        <v>0.125</v>
      </c>
      <c r="I762" s="6">
        <v>0.0366666666666667</v>
      </c>
      <c r="J762" s="6">
        <v>4.58333333333333</v>
      </c>
      <c r="K762" s="2">
        <v>0</v>
      </c>
      <c r="L762" s="7">
        <v>0</v>
      </c>
      <c r="M762" s="2">
        <v>0</v>
      </c>
      <c r="N762" s="2">
        <v>0</v>
      </c>
      <c r="O762" s="2">
        <v>0</v>
      </c>
      <c r="P762" s="2">
        <v>0</v>
      </c>
      <c r="Q762" s="6" t="e">
        <v>#DIV/0!</v>
      </c>
      <c r="R762" s="2">
        <v>0</v>
      </c>
      <c r="S762" s="8" t="e">
        <v>#DIV/0!</v>
      </c>
      <c r="T762" s="2">
        <v>0</v>
      </c>
      <c r="U762" s="8" t="e">
        <v>#DIV/0!</v>
      </c>
      <c r="V762" s="10">
        <v>0</v>
      </c>
    </row>
    <row r="763" customHeight="1" spans="1:22">
      <c r="A763" s="2"/>
      <c r="B763" s="2"/>
      <c r="C763" s="4" t="s">
        <v>160</v>
      </c>
      <c r="D763" s="4" t="s">
        <v>161</v>
      </c>
      <c r="E763" s="2">
        <v>28.34</v>
      </c>
      <c r="F763" s="2">
        <v>628</v>
      </c>
      <c r="G763" s="2">
        <v>82</v>
      </c>
      <c r="H763" s="5">
        <v>0.130573248407643</v>
      </c>
      <c r="I763" s="6">
        <v>0.345609756097561</v>
      </c>
      <c r="J763" s="6">
        <v>45.1273885350319</v>
      </c>
      <c r="K763" s="2">
        <v>0</v>
      </c>
      <c r="L763" s="7">
        <v>0</v>
      </c>
      <c r="M763" s="2">
        <v>0</v>
      </c>
      <c r="N763" s="2">
        <v>0</v>
      </c>
      <c r="O763" s="2">
        <v>0</v>
      </c>
      <c r="P763" s="2">
        <v>0</v>
      </c>
      <c r="Q763" s="6" t="e">
        <v>#DIV/0!</v>
      </c>
      <c r="R763" s="2">
        <v>1</v>
      </c>
      <c r="S763" s="8">
        <v>28.34</v>
      </c>
      <c r="T763" s="2">
        <v>0</v>
      </c>
      <c r="U763" s="8" t="e">
        <v>#DIV/0!</v>
      </c>
      <c r="V763" s="10">
        <v>0.0121951219512195</v>
      </c>
    </row>
    <row r="764" customHeight="1" spans="1:22">
      <c r="A764" s="2"/>
      <c r="B764" s="2"/>
      <c r="C764" s="4" t="s">
        <v>162</v>
      </c>
      <c r="D764" s="4" t="s">
        <v>163</v>
      </c>
      <c r="E764" s="2">
        <v>2.51</v>
      </c>
      <c r="F764" s="2">
        <v>82</v>
      </c>
      <c r="G764" s="2">
        <v>6</v>
      </c>
      <c r="H764" s="5">
        <v>0.0731707317073171</v>
      </c>
      <c r="I764" s="6">
        <v>0.418333333333333</v>
      </c>
      <c r="J764" s="6">
        <v>30.609756097561</v>
      </c>
      <c r="K764" s="2">
        <v>0</v>
      </c>
      <c r="L764" s="7">
        <v>0</v>
      </c>
      <c r="M764" s="2">
        <v>0</v>
      </c>
      <c r="N764" s="2">
        <v>0</v>
      </c>
      <c r="O764" s="2">
        <v>0</v>
      </c>
      <c r="P764" s="2">
        <v>0</v>
      </c>
      <c r="Q764" s="6" t="e">
        <v>#DIV/0!</v>
      </c>
      <c r="R764" s="2">
        <v>0</v>
      </c>
      <c r="S764" s="8" t="e">
        <v>#DIV/0!</v>
      </c>
      <c r="T764" s="2">
        <v>0</v>
      </c>
      <c r="U764" s="8" t="e">
        <v>#DIV/0!</v>
      </c>
      <c r="V764" s="10">
        <v>0</v>
      </c>
    </row>
    <row r="765" customHeight="1" spans="1:22">
      <c r="A765" s="2"/>
      <c r="B765" s="2"/>
      <c r="C765" s="4" t="s">
        <v>200</v>
      </c>
      <c r="D765" s="4" t="s">
        <v>201</v>
      </c>
      <c r="E765" s="2">
        <v>10.52</v>
      </c>
      <c r="F765" s="2">
        <v>563</v>
      </c>
      <c r="G765" s="2">
        <v>17</v>
      </c>
      <c r="H765" s="5">
        <v>0.0301953818827709</v>
      </c>
      <c r="I765" s="6">
        <v>0.618823529411765</v>
      </c>
      <c r="J765" s="6">
        <v>18.6856127886323</v>
      </c>
      <c r="K765" s="2">
        <v>1</v>
      </c>
      <c r="L765" s="7">
        <v>0</v>
      </c>
      <c r="M765" s="2">
        <v>0</v>
      </c>
      <c r="N765" s="2">
        <v>0</v>
      </c>
      <c r="O765" s="2">
        <v>1</v>
      </c>
      <c r="P765" s="2">
        <v>2</v>
      </c>
      <c r="Q765" s="6">
        <v>5.26</v>
      </c>
      <c r="R765" s="2">
        <v>1</v>
      </c>
      <c r="S765" s="8">
        <v>10.52</v>
      </c>
      <c r="T765" s="2">
        <v>0</v>
      </c>
      <c r="U765" s="8" t="e">
        <v>#DIV/0!</v>
      </c>
      <c r="V765" s="10">
        <v>0.0588235294117647</v>
      </c>
    </row>
    <row r="766" customHeight="1" spans="1:22">
      <c r="A766" s="2"/>
      <c r="B766" s="2"/>
      <c r="C766" s="4" t="s">
        <v>202</v>
      </c>
      <c r="D766" s="4" t="s">
        <v>203</v>
      </c>
      <c r="E766" s="2">
        <v>17.74</v>
      </c>
      <c r="F766" s="2">
        <v>679</v>
      </c>
      <c r="G766" s="2">
        <v>52</v>
      </c>
      <c r="H766" s="5">
        <v>0.0765832106038292</v>
      </c>
      <c r="I766" s="6">
        <v>0.341153846153846</v>
      </c>
      <c r="J766" s="6">
        <v>26.1266568483063</v>
      </c>
      <c r="K766" s="2">
        <v>0</v>
      </c>
      <c r="L766" s="7">
        <v>0</v>
      </c>
      <c r="M766" s="2">
        <v>0</v>
      </c>
      <c r="N766" s="2">
        <v>0</v>
      </c>
      <c r="O766" s="2">
        <v>0</v>
      </c>
      <c r="P766" s="2">
        <v>0</v>
      </c>
      <c r="Q766" s="6" t="e">
        <v>#DIV/0!</v>
      </c>
      <c r="R766" s="2">
        <v>0</v>
      </c>
      <c r="S766" s="8" t="e">
        <v>#DIV/0!</v>
      </c>
      <c r="T766" s="2">
        <v>0</v>
      </c>
      <c r="U766" s="8" t="e">
        <v>#DIV/0!</v>
      </c>
      <c r="V766" s="10">
        <v>0</v>
      </c>
    </row>
    <row r="767" customHeight="1" spans="1:22">
      <c r="A767" s="2"/>
      <c r="B767" s="2"/>
      <c r="C767" s="4" t="s">
        <v>164</v>
      </c>
      <c r="D767" s="4" t="s">
        <v>165</v>
      </c>
      <c r="E767" s="2">
        <v>5.22</v>
      </c>
      <c r="F767" s="2">
        <v>340</v>
      </c>
      <c r="G767" s="2">
        <v>22</v>
      </c>
      <c r="H767" s="5">
        <v>0.0647058823529412</v>
      </c>
      <c r="I767" s="6">
        <v>0.237272727272727</v>
      </c>
      <c r="J767" s="6">
        <v>15.3529411764706</v>
      </c>
      <c r="K767" s="2">
        <v>0</v>
      </c>
      <c r="L767" s="7">
        <v>0</v>
      </c>
      <c r="M767" s="2">
        <v>0</v>
      </c>
      <c r="N767" s="2">
        <v>0</v>
      </c>
      <c r="O767" s="2">
        <v>0</v>
      </c>
      <c r="P767" s="2">
        <v>0</v>
      </c>
      <c r="Q767" s="6" t="e">
        <v>#DIV/0!</v>
      </c>
      <c r="R767" s="2">
        <v>0</v>
      </c>
      <c r="S767" s="8" t="e">
        <v>#DIV/0!</v>
      </c>
      <c r="T767" s="2">
        <v>0</v>
      </c>
      <c r="U767" s="8" t="e">
        <v>#DIV/0!</v>
      </c>
      <c r="V767" s="10">
        <v>0</v>
      </c>
    </row>
    <row r="768" customHeight="1" spans="1:22">
      <c r="A768" s="2"/>
      <c r="B768" s="2"/>
      <c r="C768" s="4" t="s">
        <v>192</v>
      </c>
      <c r="D768" s="4" t="s">
        <v>193</v>
      </c>
      <c r="E768" s="2">
        <v>200.79</v>
      </c>
      <c r="F768" s="2">
        <v>30177</v>
      </c>
      <c r="G768" s="2">
        <v>2436</v>
      </c>
      <c r="H768" s="5">
        <v>0.0807237299930411</v>
      </c>
      <c r="I768" s="6">
        <v>0.0824261083743842</v>
      </c>
      <c r="J768" s="6">
        <v>6.65374291679093</v>
      </c>
      <c r="K768" s="2">
        <v>1</v>
      </c>
      <c r="L768" s="7">
        <v>0</v>
      </c>
      <c r="M768" s="2">
        <v>0</v>
      </c>
      <c r="N768" s="2">
        <v>0</v>
      </c>
      <c r="O768" s="2">
        <v>0</v>
      </c>
      <c r="P768" s="2">
        <v>1</v>
      </c>
      <c r="Q768" s="6">
        <v>200.79</v>
      </c>
      <c r="R768" s="2">
        <v>9</v>
      </c>
      <c r="S768" s="8">
        <v>22.31</v>
      </c>
      <c r="T768" s="2">
        <v>0</v>
      </c>
      <c r="U768" s="8" t="e">
        <v>#DIV/0!</v>
      </c>
      <c r="V768" s="10">
        <v>0.00369458128078818</v>
      </c>
    </row>
    <row r="769" customHeight="1" spans="1:22">
      <c r="A769" s="2"/>
      <c r="B769" s="2"/>
      <c r="C769" s="4" t="s">
        <v>166</v>
      </c>
      <c r="D769" s="4" t="s">
        <v>167</v>
      </c>
      <c r="E769" s="2">
        <v>4.91</v>
      </c>
      <c r="F769" s="2">
        <v>218</v>
      </c>
      <c r="G769" s="2">
        <v>20</v>
      </c>
      <c r="H769" s="5">
        <v>0.0917431192660551</v>
      </c>
      <c r="I769" s="6">
        <v>0.2455</v>
      </c>
      <c r="J769" s="6">
        <v>22.5229357798165</v>
      </c>
      <c r="K769" s="2">
        <v>0</v>
      </c>
      <c r="L769" s="7">
        <v>0</v>
      </c>
      <c r="M769" s="2">
        <v>0</v>
      </c>
      <c r="N769" s="2">
        <v>0</v>
      </c>
      <c r="O769" s="2">
        <v>0</v>
      </c>
      <c r="P769" s="2">
        <v>0</v>
      </c>
      <c r="Q769" s="6" t="e">
        <v>#DIV/0!</v>
      </c>
      <c r="R769" s="2">
        <v>1</v>
      </c>
      <c r="S769" s="8">
        <v>4.91</v>
      </c>
      <c r="T769" s="2">
        <v>1</v>
      </c>
      <c r="U769" s="8">
        <v>4.91</v>
      </c>
      <c r="V769" s="10">
        <v>0.05</v>
      </c>
    </row>
    <row r="770" customHeight="1" spans="1:22">
      <c r="A770" s="2"/>
      <c r="B770" s="2"/>
      <c r="C770" s="4" t="s">
        <v>168</v>
      </c>
      <c r="D770" s="4" t="s">
        <v>169</v>
      </c>
      <c r="E770" s="2">
        <v>12.92</v>
      </c>
      <c r="F770" s="2">
        <v>445</v>
      </c>
      <c r="G770" s="2">
        <v>34</v>
      </c>
      <c r="H770" s="5">
        <v>0.0764044943820225</v>
      </c>
      <c r="I770" s="6">
        <v>0.38</v>
      </c>
      <c r="J770" s="6">
        <v>29.0337078651685</v>
      </c>
      <c r="K770" s="2">
        <v>0</v>
      </c>
      <c r="L770" s="7">
        <v>0</v>
      </c>
      <c r="M770" s="2">
        <v>0</v>
      </c>
      <c r="N770" s="2">
        <v>0</v>
      </c>
      <c r="O770" s="2">
        <v>0</v>
      </c>
      <c r="P770" s="2">
        <v>0</v>
      </c>
      <c r="Q770" s="6" t="e">
        <v>#DIV/0!</v>
      </c>
      <c r="R770" s="2">
        <v>0</v>
      </c>
      <c r="S770" s="8" t="e">
        <v>#DIV/0!</v>
      </c>
      <c r="T770" s="2">
        <v>0</v>
      </c>
      <c r="U770" s="8" t="e">
        <v>#DIV/0!</v>
      </c>
      <c r="V770" s="10">
        <v>0</v>
      </c>
    </row>
    <row r="771" customHeight="1" spans="1:22">
      <c r="A771" s="2"/>
      <c r="B771" s="2"/>
      <c r="C771" s="4" t="s">
        <v>170</v>
      </c>
      <c r="D771" s="4" t="s">
        <v>171</v>
      </c>
      <c r="E771" s="2">
        <v>85.18</v>
      </c>
      <c r="F771" s="2">
        <v>2321</v>
      </c>
      <c r="G771" s="2">
        <v>194</v>
      </c>
      <c r="H771" s="5">
        <v>0.0835846617837139</v>
      </c>
      <c r="I771" s="6">
        <v>0.439072164948454</v>
      </c>
      <c r="J771" s="6">
        <v>36.6996984058595</v>
      </c>
      <c r="K771" s="2">
        <v>3</v>
      </c>
      <c r="L771" s="7">
        <v>2</v>
      </c>
      <c r="M771" s="2">
        <v>1</v>
      </c>
      <c r="N771" s="2">
        <v>1</v>
      </c>
      <c r="O771" s="2">
        <v>0</v>
      </c>
      <c r="P771" s="2">
        <v>7</v>
      </c>
      <c r="Q771" s="6">
        <v>12.1685714285714</v>
      </c>
      <c r="R771" s="2">
        <v>3</v>
      </c>
      <c r="S771" s="8">
        <v>28.3933333333333</v>
      </c>
      <c r="T771" s="2">
        <v>2</v>
      </c>
      <c r="U771" s="8">
        <v>42.59</v>
      </c>
      <c r="V771" s="10">
        <v>0.0154639175257732</v>
      </c>
    </row>
    <row r="772" customHeight="1" spans="1:22">
      <c r="A772" s="2"/>
      <c r="B772" s="2"/>
      <c r="C772" s="4" t="s">
        <v>172</v>
      </c>
      <c r="D772" s="4" t="s">
        <v>173</v>
      </c>
      <c r="E772" s="2">
        <v>35.67</v>
      </c>
      <c r="F772" s="2">
        <v>914</v>
      </c>
      <c r="G772" s="2">
        <v>75</v>
      </c>
      <c r="H772" s="5">
        <v>0.0820568927789934</v>
      </c>
      <c r="I772" s="6">
        <v>0.4756</v>
      </c>
      <c r="J772" s="6">
        <v>39.0262582056893</v>
      </c>
      <c r="K772" s="2">
        <v>2</v>
      </c>
      <c r="L772" s="7">
        <v>0</v>
      </c>
      <c r="M772" s="2">
        <v>0</v>
      </c>
      <c r="N772" s="2">
        <v>2</v>
      </c>
      <c r="O772" s="2">
        <v>0</v>
      </c>
      <c r="P772" s="2">
        <v>4</v>
      </c>
      <c r="Q772" s="6">
        <v>8.9175</v>
      </c>
      <c r="R772" s="2">
        <v>2</v>
      </c>
      <c r="S772" s="8">
        <v>17.835</v>
      </c>
      <c r="T772" s="2">
        <v>2</v>
      </c>
      <c r="U772" s="8">
        <v>17.835</v>
      </c>
      <c r="V772" s="10">
        <v>0.0266666666666667</v>
      </c>
    </row>
    <row r="773" customHeight="1" spans="1:22">
      <c r="A773" s="2"/>
      <c r="B773" s="2"/>
      <c r="C773" s="4" t="s">
        <v>204</v>
      </c>
      <c r="D773" s="4" t="e">
        <v>#N/A</v>
      </c>
      <c r="E773" s="2">
        <v>34.73</v>
      </c>
      <c r="F773" s="2">
        <v>2956</v>
      </c>
      <c r="G773" s="2">
        <v>141</v>
      </c>
      <c r="H773" s="5">
        <v>0.0476995940460081</v>
      </c>
      <c r="I773" s="6">
        <v>0.246312056737589</v>
      </c>
      <c r="J773" s="6">
        <v>11.7489851150203</v>
      </c>
      <c r="K773" s="2">
        <v>0</v>
      </c>
      <c r="L773" s="7">
        <v>1</v>
      </c>
      <c r="M773" s="2">
        <v>0</v>
      </c>
      <c r="N773" s="2">
        <v>1</v>
      </c>
      <c r="O773" s="2">
        <v>0</v>
      </c>
      <c r="P773" s="2">
        <v>2</v>
      </c>
      <c r="Q773" s="6">
        <v>17.365</v>
      </c>
      <c r="R773" s="2">
        <v>0</v>
      </c>
      <c r="S773" s="8" t="e">
        <v>#DIV/0!</v>
      </c>
      <c r="T773" s="2">
        <v>0</v>
      </c>
      <c r="U773" s="8" t="e">
        <v>#DIV/0!</v>
      </c>
      <c r="V773" s="10">
        <v>0</v>
      </c>
    </row>
    <row r="774" customHeight="1" spans="1:22">
      <c r="A774" s="2"/>
      <c r="B774" s="4" t="s">
        <v>80</v>
      </c>
      <c r="C774" s="2"/>
      <c r="D774" s="2"/>
      <c r="E774" s="2">
        <v>890.09</v>
      </c>
      <c r="F774" s="2">
        <v>49947</v>
      </c>
      <c r="G774" s="2">
        <v>3764</v>
      </c>
      <c r="H774" s="5">
        <v>0.0753598814743628</v>
      </c>
      <c r="I774" s="6">
        <v>0.236474495217853</v>
      </c>
      <c r="J774" s="6">
        <v>17.8206899313272</v>
      </c>
      <c r="K774" s="2">
        <v>13</v>
      </c>
      <c r="L774" s="7">
        <v>6</v>
      </c>
      <c r="M774" s="2">
        <v>1</v>
      </c>
      <c r="N774" s="2">
        <v>12</v>
      </c>
      <c r="O774" s="2">
        <v>1</v>
      </c>
      <c r="P774" s="2">
        <v>33</v>
      </c>
      <c r="Q774" s="6">
        <v>26.9724242424242</v>
      </c>
      <c r="R774" s="2">
        <v>40</v>
      </c>
      <c r="S774" s="8">
        <v>22.25225</v>
      </c>
      <c r="T774" s="2">
        <v>17</v>
      </c>
      <c r="U774" s="8">
        <v>52.3582352941177</v>
      </c>
      <c r="V774" s="10">
        <v>0.0106269925611052</v>
      </c>
    </row>
    <row r="775" customHeight="1" spans="1:22">
      <c r="A775" s="4" t="s">
        <v>148</v>
      </c>
      <c r="B775" s="2"/>
      <c r="C775" s="2"/>
      <c r="D775" s="2"/>
      <c r="E775" s="2">
        <v>890.09</v>
      </c>
      <c r="F775" s="2">
        <v>49947</v>
      </c>
      <c r="G775" s="2">
        <v>3764</v>
      </c>
      <c r="H775" s="5">
        <v>0.0753598814743628</v>
      </c>
      <c r="I775" s="6">
        <v>0.236474495217853</v>
      </c>
      <c r="J775" s="6">
        <v>17.8206899313272</v>
      </c>
      <c r="K775" s="2">
        <v>13</v>
      </c>
      <c r="L775" s="7">
        <v>6</v>
      </c>
      <c r="M775" s="2">
        <v>1</v>
      </c>
      <c r="N775" s="2">
        <v>12</v>
      </c>
      <c r="O775" s="2">
        <v>1</v>
      </c>
      <c r="P775" s="2">
        <v>33</v>
      </c>
      <c r="Q775" s="6">
        <v>26.9724242424242</v>
      </c>
      <c r="R775" s="2">
        <v>40</v>
      </c>
      <c r="S775" s="8">
        <v>22.25225</v>
      </c>
      <c r="T775" s="2">
        <v>17</v>
      </c>
      <c r="U775" s="8">
        <v>52.3582352941177</v>
      </c>
      <c r="V775" s="10">
        <v>0.0106269925611052</v>
      </c>
    </row>
    <row r="776" customHeight="1" spans="1:22">
      <c r="A776" s="4" t="s">
        <v>20</v>
      </c>
      <c r="B776" s="4" t="s">
        <v>74</v>
      </c>
      <c r="C776" s="4" t="s">
        <v>207</v>
      </c>
      <c r="D776" s="4" t="e">
        <v>#N/A</v>
      </c>
      <c r="E776" s="2">
        <v>222.51</v>
      </c>
      <c r="F776" s="2">
        <v>4803</v>
      </c>
      <c r="G776" s="2">
        <v>232</v>
      </c>
      <c r="H776" s="5">
        <v>0.0483031438684156</v>
      </c>
      <c r="I776" s="6">
        <v>0.959094827586207</v>
      </c>
      <c r="J776" s="6">
        <v>46.3272954403498</v>
      </c>
      <c r="K776" s="2">
        <v>0</v>
      </c>
      <c r="L776" s="7">
        <v>1</v>
      </c>
      <c r="M776" s="2">
        <v>0</v>
      </c>
      <c r="N776" s="2">
        <v>0</v>
      </c>
      <c r="O776" s="2">
        <v>0</v>
      </c>
      <c r="P776" s="2">
        <v>1</v>
      </c>
      <c r="Q776" s="6">
        <v>222.51</v>
      </c>
      <c r="R776" s="2">
        <v>6</v>
      </c>
      <c r="S776" s="8">
        <v>37.085</v>
      </c>
      <c r="T776" s="2">
        <v>2</v>
      </c>
      <c r="U776" s="8">
        <v>111.255</v>
      </c>
      <c r="V776" s="10">
        <v>0.0258620689655172</v>
      </c>
    </row>
    <row r="777" customHeight="1" spans="1:22">
      <c r="A777" s="2"/>
      <c r="B777" s="2"/>
      <c r="C777" s="4" t="s">
        <v>154</v>
      </c>
      <c r="D777" s="4" t="s">
        <v>155</v>
      </c>
      <c r="E777" s="2">
        <v>1.31</v>
      </c>
      <c r="F777" s="2">
        <v>46</v>
      </c>
      <c r="G777" s="2">
        <v>2</v>
      </c>
      <c r="H777" s="5">
        <v>0.0434782608695652</v>
      </c>
      <c r="I777" s="6">
        <v>0.655</v>
      </c>
      <c r="J777" s="6">
        <v>28.4782608695652</v>
      </c>
      <c r="K777" s="2">
        <v>0</v>
      </c>
      <c r="L777" s="7">
        <v>0</v>
      </c>
      <c r="M777" s="2">
        <v>0</v>
      </c>
      <c r="N777" s="2">
        <v>0</v>
      </c>
      <c r="O777" s="2">
        <v>0</v>
      </c>
      <c r="P777" s="2">
        <v>0</v>
      </c>
      <c r="Q777" s="6" t="e">
        <v>#DIV/0!</v>
      </c>
      <c r="R777" s="2">
        <v>0</v>
      </c>
      <c r="S777" s="8" t="e">
        <v>#DIV/0!</v>
      </c>
      <c r="T777" s="2">
        <v>0</v>
      </c>
      <c r="U777" s="8" t="e">
        <v>#DIV/0!</v>
      </c>
      <c r="V777" s="10">
        <v>0</v>
      </c>
    </row>
    <row r="778" customHeight="1" spans="1:22">
      <c r="A778" s="2"/>
      <c r="B778" s="2"/>
      <c r="C778" s="4" t="s">
        <v>156</v>
      </c>
      <c r="D778" s="4" t="s">
        <v>157</v>
      </c>
      <c r="E778" s="2">
        <v>1.05</v>
      </c>
      <c r="F778" s="2">
        <v>55</v>
      </c>
      <c r="G778" s="2">
        <v>3</v>
      </c>
      <c r="H778" s="5">
        <v>0.0545454545454545</v>
      </c>
      <c r="I778" s="6">
        <v>0.35</v>
      </c>
      <c r="J778" s="6">
        <v>19.0909090909091</v>
      </c>
      <c r="K778" s="2">
        <v>0</v>
      </c>
      <c r="L778" s="7">
        <v>0</v>
      </c>
      <c r="M778" s="2">
        <v>0</v>
      </c>
      <c r="N778" s="2">
        <v>0</v>
      </c>
      <c r="O778" s="2">
        <v>0</v>
      </c>
      <c r="P778" s="2">
        <v>0</v>
      </c>
      <c r="Q778" s="6" t="e">
        <v>#DIV/0!</v>
      </c>
      <c r="R778" s="2">
        <v>0</v>
      </c>
      <c r="S778" s="8" t="e">
        <v>#DIV/0!</v>
      </c>
      <c r="T778" s="2">
        <v>0</v>
      </c>
      <c r="U778" s="8" t="e">
        <v>#DIV/0!</v>
      </c>
      <c r="V778" s="10">
        <v>0</v>
      </c>
    </row>
    <row r="779" customHeight="1" spans="1:22">
      <c r="A779" s="2"/>
      <c r="B779" s="2"/>
      <c r="C779" s="4" t="s">
        <v>158</v>
      </c>
      <c r="D779" s="4" t="s">
        <v>159</v>
      </c>
      <c r="E779" s="2">
        <v>1.76</v>
      </c>
      <c r="F779" s="2">
        <v>157</v>
      </c>
      <c r="G779" s="2">
        <v>12</v>
      </c>
      <c r="H779" s="5">
        <v>0.0764331210191083</v>
      </c>
      <c r="I779" s="6">
        <v>0.146666666666667</v>
      </c>
      <c r="J779" s="6">
        <v>11.2101910828025</v>
      </c>
      <c r="K779" s="2">
        <v>0</v>
      </c>
      <c r="L779" s="7">
        <v>0</v>
      </c>
      <c r="M779" s="2">
        <v>0</v>
      </c>
      <c r="N779" s="2">
        <v>0</v>
      </c>
      <c r="O779" s="2">
        <v>0</v>
      </c>
      <c r="P779" s="2">
        <v>0</v>
      </c>
      <c r="Q779" s="6" t="e">
        <v>#DIV/0!</v>
      </c>
      <c r="R779" s="2">
        <v>0</v>
      </c>
      <c r="S779" s="8" t="e">
        <v>#DIV/0!</v>
      </c>
      <c r="T779" s="2">
        <v>0</v>
      </c>
      <c r="U779" s="8" t="e">
        <v>#DIV/0!</v>
      </c>
      <c r="V779" s="10">
        <v>0</v>
      </c>
    </row>
    <row r="780" customHeight="1" spans="1:22">
      <c r="A780" s="2"/>
      <c r="B780" s="2"/>
      <c r="C780" s="4" t="s">
        <v>190</v>
      </c>
      <c r="D780" s="4" t="s">
        <v>191</v>
      </c>
      <c r="E780" s="2">
        <v>0.18</v>
      </c>
      <c r="F780" s="2">
        <v>4</v>
      </c>
      <c r="G780" s="2">
        <v>1</v>
      </c>
      <c r="H780" s="5">
        <v>0.25</v>
      </c>
      <c r="I780" s="6">
        <v>0.18</v>
      </c>
      <c r="J780" s="6">
        <v>45</v>
      </c>
      <c r="K780" s="2">
        <v>0</v>
      </c>
      <c r="L780" s="7">
        <v>0</v>
      </c>
      <c r="M780" s="2">
        <v>0</v>
      </c>
      <c r="N780" s="2">
        <v>0</v>
      </c>
      <c r="O780" s="2">
        <v>0</v>
      </c>
      <c r="P780" s="2">
        <v>0</v>
      </c>
      <c r="Q780" s="6" t="e">
        <v>#DIV/0!</v>
      </c>
      <c r="R780" s="2">
        <v>0</v>
      </c>
      <c r="S780" s="8" t="e">
        <v>#DIV/0!</v>
      </c>
      <c r="T780" s="2">
        <v>0</v>
      </c>
      <c r="U780" s="8" t="e">
        <v>#DIV/0!</v>
      </c>
      <c r="V780" s="10">
        <v>0</v>
      </c>
    </row>
    <row r="781" customHeight="1" spans="1:22">
      <c r="A781" s="2"/>
      <c r="B781" s="2"/>
      <c r="C781" s="4" t="s">
        <v>196</v>
      </c>
      <c r="D781" s="4" t="s">
        <v>197</v>
      </c>
      <c r="E781" s="2">
        <v>0.05</v>
      </c>
      <c r="F781" s="2">
        <v>13</v>
      </c>
      <c r="G781" s="2">
        <v>1</v>
      </c>
      <c r="H781" s="5">
        <v>0.0769230769230769</v>
      </c>
      <c r="I781" s="6">
        <v>0.05</v>
      </c>
      <c r="J781" s="6">
        <v>3.84615384615385</v>
      </c>
      <c r="K781" s="2">
        <v>0</v>
      </c>
      <c r="L781" s="7">
        <v>0</v>
      </c>
      <c r="M781" s="2">
        <v>0</v>
      </c>
      <c r="N781" s="2">
        <v>0</v>
      </c>
      <c r="O781" s="2">
        <v>0</v>
      </c>
      <c r="P781" s="2">
        <v>0</v>
      </c>
      <c r="Q781" s="6" t="e">
        <v>#DIV/0!</v>
      </c>
      <c r="R781" s="2">
        <v>0</v>
      </c>
      <c r="S781" s="8" t="e">
        <v>#DIV/0!</v>
      </c>
      <c r="T781" s="2">
        <v>0</v>
      </c>
      <c r="U781" s="8" t="e">
        <v>#DIV/0!</v>
      </c>
      <c r="V781" s="10">
        <v>0</v>
      </c>
    </row>
    <row r="782" customHeight="1" spans="1:22">
      <c r="A782" s="2"/>
      <c r="B782" s="2"/>
      <c r="C782" s="4" t="s">
        <v>160</v>
      </c>
      <c r="D782" s="4" t="s">
        <v>161</v>
      </c>
      <c r="E782" s="2">
        <v>2.3</v>
      </c>
      <c r="F782" s="2">
        <v>64</v>
      </c>
      <c r="G782" s="2">
        <v>5</v>
      </c>
      <c r="H782" s="5">
        <v>0.078125</v>
      </c>
      <c r="I782" s="6">
        <v>0.46</v>
      </c>
      <c r="J782" s="6">
        <v>35.9375</v>
      </c>
      <c r="K782" s="2">
        <v>0</v>
      </c>
      <c r="L782" s="7">
        <v>0</v>
      </c>
      <c r="M782" s="2">
        <v>0</v>
      </c>
      <c r="N782" s="2">
        <v>0</v>
      </c>
      <c r="O782" s="2">
        <v>0</v>
      </c>
      <c r="P782" s="2">
        <v>0</v>
      </c>
      <c r="Q782" s="6" t="e">
        <v>#DIV/0!</v>
      </c>
      <c r="R782" s="2">
        <v>0</v>
      </c>
      <c r="S782" s="8" t="e">
        <v>#DIV/0!</v>
      </c>
      <c r="T782" s="2">
        <v>0</v>
      </c>
      <c r="U782" s="8" t="e">
        <v>#DIV/0!</v>
      </c>
      <c r="V782" s="10">
        <v>0</v>
      </c>
    </row>
    <row r="783" customHeight="1" spans="1:22">
      <c r="A783" s="2"/>
      <c r="B783" s="2"/>
      <c r="C783" s="4" t="s">
        <v>162</v>
      </c>
      <c r="D783" s="4" t="s">
        <v>163</v>
      </c>
      <c r="E783" s="2">
        <v>0</v>
      </c>
      <c r="F783" s="2">
        <v>10</v>
      </c>
      <c r="G783" s="2">
        <v>0</v>
      </c>
      <c r="H783" s="5">
        <v>0</v>
      </c>
      <c r="I783" s="6" t="e">
        <v>#DIV/0!</v>
      </c>
      <c r="J783" s="6">
        <v>0</v>
      </c>
      <c r="K783" s="2">
        <v>0</v>
      </c>
      <c r="L783" s="7">
        <v>0</v>
      </c>
      <c r="M783" s="2">
        <v>0</v>
      </c>
      <c r="N783" s="2">
        <v>0</v>
      </c>
      <c r="O783" s="2">
        <v>0</v>
      </c>
      <c r="P783" s="2">
        <v>0</v>
      </c>
      <c r="Q783" s="6" t="e">
        <v>#DIV/0!</v>
      </c>
      <c r="R783" s="2">
        <v>0</v>
      </c>
      <c r="S783" s="8" t="e">
        <v>#DIV/0!</v>
      </c>
      <c r="T783" s="2">
        <v>0</v>
      </c>
      <c r="U783" s="8" t="e">
        <v>#DIV/0!</v>
      </c>
      <c r="V783" s="10" t="e">
        <v>#DIV/0!</v>
      </c>
    </row>
    <row r="784" customHeight="1" spans="1:22">
      <c r="A784" s="2"/>
      <c r="B784" s="2"/>
      <c r="C784" s="4" t="s">
        <v>200</v>
      </c>
      <c r="D784" s="4" t="s">
        <v>201</v>
      </c>
      <c r="E784" s="2">
        <v>0.21</v>
      </c>
      <c r="F784" s="2">
        <v>5</v>
      </c>
      <c r="G784" s="2">
        <v>2</v>
      </c>
      <c r="H784" s="5">
        <v>0.4</v>
      </c>
      <c r="I784" s="6">
        <v>0.105</v>
      </c>
      <c r="J784" s="6">
        <v>42</v>
      </c>
      <c r="K784" s="2">
        <v>0</v>
      </c>
      <c r="L784" s="7">
        <v>0</v>
      </c>
      <c r="M784" s="2">
        <v>0</v>
      </c>
      <c r="N784" s="2">
        <v>0</v>
      </c>
      <c r="O784" s="2">
        <v>0</v>
      </c>
      <c r="P784" s="2">
        <v>0</v>
      </c>
      <c r="Q784" s="6" t="e">
        <v>#DIV/0!</v>
      </c>
      <c r="R784" s="2">
        <v>0</v>
      </c>
      <c r="S784" s="8" t="e">
        <v>#DIV/0!</v>
      </c>
      <c r="T784" s="2">
        <v>0</v>
      </c>
      <c r="U784" s="8" t="e">
        <v>#DIV/0!</v>
      </c>
      <c r="V784" s="10">
        <v>0</v>
      </c>
    </row>
    <row r="785" customHeight="1" spans="1:22">
      <c r="A785" s="2"/>
      <c r="B785" s="2"/>
      <c r="C785" s="4" t="s">
        <v>202</v>
      </c>
      <c r="D785" s="4" t="s">
        <v>203</v>
      </c>
      <c r="E785" s="2">
        <v>1.89</v>
      </c>
      <c r="F785" s="2">
        <v>53</v>
      </c>
      <c r="G785" s="2">
        <v>6</v>
      </c>
      <c r="H785" s="5">
        <v>0.113207547169811</v>
      </c>
      <c r="I785" s="6">
        <v>0.315</v>
      </c>
      <c r="J785" s="6">
        <v>35.6603773584906</v>
      </c>
      <c r="K785" s="2">
        <v>0</v>
      </c>
      <c r="L785" s="7">
        <v>0</v>
      </c>
      <c r="M785" s="2">
        <v>0</v>
      </c>
      <c r="N785" s="2">
        <v>0</v>
      </c>
      <c r="O785" s="2">
        <v>0</v>
      </c>
      <c r="P785" s="2">
        <v>0</v>
      </c>
      <c r="Q785" s="6" t="e">
        <v>#DIV/0!</v>
      </c>
      <c r="R785" s="2">
        <v>0</v>
      </c>
      <c r="S785" s="8" t="e">
        <v>#DIV/0!</v>
      </c>
      <c r="T785" s="2">
        <v>0</v>
      </c>
      <c r="U785" s="8" t="e">
        <v>#DIV/0!</v>
      </c>
      <c r="V785" s="10">
        <v>0</v>
      </c>
    </row>
    <row r="786" customHeight="1" spans="1:22">
      <c r="A786" s="2"/>
      <c r="B786" s="2"/>
      <c r="C786" s="4" t="s">
        <v>164</v>
      </c>
      <c r="D786" s="4" t="s">
        <v>165</v>
      </c>
      <c r="E786" s="2">
        <v>0.46</v>
      </c>
      <c r="F786" s="2">
        <v>39</v>
      </c>
      <c r="G786" s="2">
        <v>1</v>
      </c>
      <c r="H786" s="5">
        <v>0.0256410256410256</v>
      </c>
      <c r="I786" s="6">
        <v>0.46</v>
      </c>
      <c r="J786" s="6">
        <v>11.7948717948718</v>
      </c>
      <c r="K786" s="2">
        <v>0</v>
      </c>
      <c r="L786" s="7">
        <v>0</v>
      </c>
      <c r="M786" s="2">
        <v>0</v>
      </c>
      <c r="N786" s="2">
        <v>0</v>
      </c>
      <c r="O786" s="2">
        <v>0</v>
      </c>
      <c r="P786" s="2">
        <v>0</v>
      </c>
      <c r="Q786" s="6" t="e">
        <v>#DIV/0!</v>
      </c>
      <c r="R786" s="2">
        <v>0</v>
      </c>
      <c r="S786" s="8" t="e">
        <v>#DIV/0!</v>
      </c>
      <c r="T786" s="2">
        <v>0</v>
      </c>
      <c r="U786" s="8" t="e">
        <v>#DIV/0!</v>
      </c>
      <c r="V786" s="10">
        <v>0</v>
      </c>
    </row>
    <row r="787" customHeight="1" spans="1:22">
      <c r="A787" s="2"/>
      <c r="B787" s="2"/>
      <c r="C787" s="4" t="s">
        <v>192</v>
      </c>
      <c r="D787" s="4" t="s">
        <v>193</v>
      </c>
      <c r="E787" s="2">
        <v>16.88</v>
      </c>
      <c r="F787" s="2">
        <v>2351</v>
      </c>
      <c r="G787" s="2">
        <v>236</v>
      </c>
      <c r="H787" s="5">
        <v>0.100382815823054</v>
      </c>
      <c r="I787" s="6">
        <v>0.0715254237288136</v>
      </c>
      <c r="J787" s="6">
        <v>7.17992343683539</v>
      </c>
      <c r="K787" s="2">
        <v>1</v>
      </c>
      <c r="L787" s="7">
        <v>0</v>
      </c>
      <c r="M787" s="2">
        <v>0</v>
      </c>
      <c r="N787" s="2">
        <v>0</v>
      </c>
      <c r="O787" s="2">
        <v>0</v>
      </c>
      <c r="P787" s="2">
        <v>1</v>
      </c>
      <c r="Q787" s="6">
        <v>16.88</v>
      </c>
      <c r="R787" s="2">
        <v>2</v>
      </c>
      <c r="S787" s="8">
        <v>8.44</v>
      </c>
      <c r="T787" s="2">
        <v>0</v>
      </c>
      <c r="U787" s="8" t="e">
        <v>#DIV/0!</v>
      </c>
      <c r="V787" s="10">
        <v>0.00847457627118644</v>
      </c>
    </row>
    <row r="788" customHeight="1" spans="1:22">
      <c r="A788" s="2"/>
      <c r="B788" s="2"/>
      <c r="C788" s="4" t="s">
        <v>166</v>
      </c>
      <c r="D788" s="4" t="s">
        <v>167</v>
      </c>
      <c r="E788" s="2">
        <v>0.49</v>
      </c>
      <c r="F788" s="2">
        <v>33</v>
      </c>
      <c r="G788" s="2">
        <v>1</v>
      </c>
      <c r="H788" s="5">
        <v>0.0303030303030303</v>
      </c>
      <c r="I788" s="6">
        <v>0.49</v>
      </c>
      <c r="J788" s="6">
        <v>14.8484848484849</v>
      </c>
      <c r="K788" s="2">
        <v>0</v>
      </c>
      <c r="L788" s="7">
        <v>0</v>
      </c>
      <c r="M788" s="2">
        <v>0</v>
      </c>
      <c r="N788" s="2">
        <v>0</v>
      </c>
      <c r="O788" s="2">
        <v>0</v>
      </c>
      <c r="P788" s="2">
        <v>0</v>
      </c>
      <c r="Q788" s="6" t="e">
        <v>#DIV/0!</v>
      </c>
      <c r="R788" s="2">
        <v>0</v>
      </c>
      <c r="S788" s="8" t="e">
        <v>#DIV/0!</v>
      </c>
      <c r="T788" s="2">
        <v>0</v>
      </c>
      <c r="U788" s="8" t="e">
        <v>#DIV/0!</v>
      </c>
      <c r="V788" s="10">
        <v>0</v>
      </c>
    </row>
    <row r="789" customHeight="1" spans="1:22">
      <c r="A789" s="2"/>
      <c r="B789" s="2"/>
      <c r="C789" s="4" t="s">
        <v>168</v>
      </c>
      <c r="D789" s="4" t="s">
        <v>169</v>
      </c>
      <c r="E789" s="2">
        <v>0.74</v>
      </c>
      <c r="F789" s="2">
        <v>19</v>
      </c>
      <c r="G789" s="2">
        <v>3</v>
      </c>
      <c r="H789" s="5">
        <v>0.157894736842105</v>
      </c>
      <c r="I789" s="6">
        <v>0.246666666666667</v>
      </c>
      <c r="J789" s="6">
        <v>38.9473684210526</v>
      </c>
      <c r="K789" s="2">
        <v>0</v>
      </c>
      <c r="L789" s="7">
        <v>0</v>
      </c>
      <c r="M789" s="2">
        <v>0</v>
      </c>
      <c r="N789" s="2">
        <v>0</v>
      </c>
      <c r="O789" s="2">
        <v>0</v>
      </c>
      <c r="P789" s="2">
        <v>0</v>
      </c>
      <c r="Q789" s="6" t="e">
        <v>#DIV/0!</v>
      </c>
      <c r="R789" s="2">
        <v>0</v>
      </c>
      <c r="S789" s="8" t="e">
        <v>#DIV/0!</v>
      </c>
      <c r="T789" s="2">
        <v>0</v>
      </c>
      <c r="U789" s="8" t="e">
        <v>#DIV/0!</v>
      </c>
      <c r="V789" s="10">
        <v>0</v>
      </c>
    </row>
    <row r="790" customHeight="1" spans="1:22">
      <c r="A790" s="2"/>
      <c r="B790" s="2"/>
      <c r="C790" s="4" t="s">
        <v>170</v>
      </c>
      <c r="D790" s="4" t="s">
        <v>171</v>
      </c>
      <c r="E790" s="2">
        <v>4</v>
      </c>
      <c r="F790" s="2">
        <v>135</v>
      </c>
      <c r="G790" s="2">
        <v>16</v>
      </c>
      <c r="H790" s="5">
        <v>0.118518518518519</v>
      </c>
      <c r="I790" s="6">
        <v>0.25</v>
      </c>
      <c r="J790" s="6">
        <v>29.6296296296296</v>
      </c>
      <c r="K790" s="2">
        <v>0</v>
      </c>
      <c r="L790" s="7">
        <v>0</v>
      </c>
      <c r="M790" s="2">
        <v>0</v>
      </c>
      <c r="N790" s="2">
        <v>0</v>
      </c>
      <c r="O790" s="2">
        <v>0</v>
      </c>
      <c r="P790" s="2">
        <v>0</v>
      </c>
      <c r="Q790" s="6" t="e">
        <v>#DIV/0!</v>
      </c>
      <c r="R790" s="2">
        <v>0</v>
      </c>
      <c r="S790" s="8" t="e">
        <v>#DIV/0!</v>
      </c>
      <c r="T790" s="2">
        <v>0</v>
      </c>
      <c r="U790" s="8" t="e">
        <v>#DIV/0!</v>
      </c>
      <c r="V790" s="10">
        <v>0</v>
      </c>
    </row>
    <row r="791" customHeight="1" spans="1:22">
      <c r="A791" s="2"/>
      <c r="B791" s="2"/>
      <c r="C791" s="4" t="s">
        <v>172</v>
      </c>
      <c r="D791" s="4" t="s">
        <v>173</v>
      </c>
      <c r="E791" s="2">
        <v>1.48</v>
      </c>
      <c r="F791" s="2">
        <v>41</v>
      </c>
      <c r="G791" s="2">
        <v>3</v>
      </c>
      <c r="H791" s="5">
        <v>0.0731707317073171</v>
      </c>
      <c r="I791" s="6">
        <v>0.493333333333333</v>
      </c>
      <c r="J791" s="6">
        <v>36.0975609756098</v>
      </c>
      <c r="K791" s="2">
        <v>0</v>
      </c>
      <c r="L791" s="7">
        <v>0</v>
      </c>
      <c r="M791" s="2">
        <v>0</v>
      </c>
      <c r="N791" s="2">
        <v>0</v>
      </c>
      <c r="O791" s="2">
        <v>0</v>
      </c>
      <c r="P791" s="2">
        <v>0</v>
      </c>
      <c r="Q791" s="6" t="e">
        <v>#DIV/0!</v>
      </c>
      <c r="R791" s="2">
        <v>0</v>
      </c>
      <c r="S791" s="8" t="e">
        <v>#DIV/0!</v>
      </c>
      <c r="T791" s="2">
        <v>0</v>
      </c>
      <c r="U791" s="8" t="e">
        <v>#DIV/0!</v>
      </c>
      <c r="V791" s="10">
        <v>0</v>
      </c>
    </row>
    <row r="792" customHeight="1" spans="1:22">
      <c r="A792" s="2"/>
      <c r="B792" s="4" t="s">
        <v>80</v>
      </c>
      <c r="C792" s="2"/>
      <c r="D792" s="2"/>
      <c r="E792" s="2">
        <v>255.31</v>
      </c>
      <c r="F792" s="2">
        <v>7828</v>
      </c>
      <c r="G792" s="2">
        <v>524</v>
      </c>
      <c r="H792" s="5">
        <v>0.0669391926417987</v>
      </c>
      <c r="I792" s="6">
        <v>0.487232824427481</v>
      </c>
      <c r="J792" s="6">
        <v>32.6149718957588</v>
      </c>
      <c r="K792" s="2">
        <v>1</v>
      </c>
      <c r="L792" s="7">
        <v>1</v>
      </c>
      <c r="M792" s="2">
        <v>0</v>
      </c>
      <c r="N792" s="2">
        <v>0</v>
      </c>
      <c r="O792" s="2">
        <v>0</v>
      </c>
      <c r="P792" s="2">
        <v>2</v>
      </c>
      <c r="Q792" s="6">
        <v>127.655</v>
      </c>
      <c r="R792" s="2">
        <v>8</v>
      </c>
      <c r="S792" s="8">
        <v>31.91375</v>
      </c>
      <c r="T792" s="2">
        <v>2</v>
      </c>
      <c r="U792" s="8">
        <v>127.655</v>
      </c>
      <c r="V792" s="10">
        <v>0.0152671755725191</v>
      </c>
    </row>
    <row r="793" customHeight="1" spans="1:22">
      <c r="A793" s="4" t="s">
        <v>150</v>
      </c>
      <c r="B793" s="2"/>
      <c r="C793" s="2"/>
      <c r="D793" s="2"/>
      <c r="E793" s="2">
        <v>255.31</v>
      </c>
      <c r="F793" s="2">
        <v>7828</v>
      </c>
      <c r="G793" s="2">
        <v>524</v>
      </c>
      <c r="H793" s="5">
        <v>0.0669391926417987</v>
      </c>
      <c r="I793" s="6">
        <v>0.487232824427481</v>
      </c>
      <c r="J793" s="6">
        <v>32.6149718957588</v>
      </c>
      <c r="K793" s="2">
        <v>1</v>
      </c>
      <c r="L793" s="7">
        <v>1</v>
      </c>
      <c r="M793" s="2">
        <v>0</v>
      </c>
      <c r="N793" s="2">
        <v>0</v>
      </c>
      <c r="O793" s="2">
        <v>0</v>
      </c>
      <c r="P793" s="2">
        <v>2</v>
      </c>
      <c r="Q793" s="6">
        <v>127.655</v>
      </c>
      <c r="R793" s="2">
        <v>8</v>
      </c>
      <c r="S793" s="8">
        <v>31.91375</v>
      </c>
      <c r="T793" s="2">
        <v>2</v>
      </c>
      <c r="U793" s="8">
        <v>127.655</v>
      </c>
      <c r="V793" s="10">
        <v>0.0152671755725191</v>
      </c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  <row r="3977" customHeight="1" spans="21:21">
      <c r="U3977"/>
    </row>
    <row r="3978" customHeight="1" spans="21:21">
      <c r="U3978"/>
    </row>
    <row r="3979" customHeight="1" spans="21:21">
      <c r="U3979"/>
    </row>
    <row r="3980" customHeight="1" spans="21:21">
      <c r="U3980"/>
    </row>
    <row r="3981" customHeight="1" spans="21:21">
      <c r="U3981"/>
    </row>
    <row r="3982" customHeight="1" spans="21:21">
      <c r="U3982"/>
    </row>
    <row r="3983" customHeight="1" spans="21:21">
      <c r="U3983"/>
    </row>
    <row r="3984" customHeight="1" spans="21:21">
      <c r="U3984"/>
    </row>
    <row r="3985" customHeight="1" spans="21:21">
      <c r="U3985"/>
    </row>
    <row r="3986" customHeight="1" spans="21:21">
      <c r="U3986"/>
    </row>
    <row r="3987" customHeight="1" spans="21:21">
      <c r="U3987"/>
    </row>
    <row r="3988" customHeight="1" spans="21:21">
      <c r="U3988"/>
    </row>
    <row r="3989" customHeight="1" spans="21:21">
      <c r="U3989"/>
    </row>
    <row r="3990" customHeight="1" spans="21:21">
      <c r="U3990"/>
    </row>
    <row r="3991" customHeight="1" spans="21:21">
      <c r="U3991"/>
    </row>
    <row r="3992" customHeight="1" spans="21:21">
      <c r="U3992"/>
    </row>
    <row r="3993" customHeight="1" spans="21:21">
      <c r="U3993"/>
    </row>
    <row r="3994" customHeight="1" spans="21:21">
      <c r="U3994"/>
    </row>
    <row r="3995" customHeight="1" spans="21:21">
      <c r="U3995"/>
    </row>
    <row r="3996" customHeight="1" spans="21:21">
      <c r="U3996"/>
    </row>
    <row r="3997" customHeight="1" spans="21:21">
      <c r="U3997"/>
    </row>
    <row r="3998" customHeight="1" spans="21:21">
      <c r="U3998"/>
    </row>
    <row r="3999" customHeight="1" spans="21:21">
      <c r="U3999"/>
    </row>
    <row r="4000" customHeight="1" spans="21:21">
      <c r="U4000"/>
    </row>
    <row r="4001" customHeight="1" spans="21:21">
      <c r="U4001"/>
    </row>
    <row r="4002" customHeight="1" spans="21:21">
      <c r="U4002"/>
    </row>
    <row r="4003" customHeight="1" spans="21:21">
      <c r="U4003"/>
    </row>
    <row r="4004" customHeight="1" spans="21:21">
      <c r="U4004"/>
    </row>
    <row r="4005" customHeight="1" spans="21:21">
      <c r="U4005"/>
    </row>
    <row r="4006" customHeight="1" spans="21:21">
      <c r="U4006"/>
    </row>
    <row r="4007" customHeight="1" spans="21:21">
      <c r="U4007"/>
    </row>
    <row r="4008" customHeight="1" spans="21:21">
      <c r="U4008"/>
    </row>
    <row r="4009" customHeight="1" spans="21:21">
      <c r="U4009"/>
    </row>
    <row r="4010" customHeight="1" spans="21:21">
      <c r="U4010"/>
    </row>
    <row r="4011" customHeight="1" spans="21:21">
      <c r="U4011"/>
    </row>
    <row r="4012" customHeight="1" spans="21:21">
      <c r="U4012"/>
    </row>
    <row r="4013" customHeight="1" spans="21:21">
      <c r="U4013"/>
    </row>
    <row r="4014" customHeight="1" spans="21:21">
      <c r="U4014"/>
    </row>
    <row r="4015" customHeight="1" spans="21:21">
      <c r="U4015"/>
    </row>
    <row r="4016" customHeight="1" spans="21:21">
      <c r="U4016"/>
    </row>
    <row r="4017" customHeight="1" spans="21:21">
      <c r="U4017"/>
    </row>
    <row r="4018" customHeight="1" spans="21:21">
      <c r="U4018"/>
    </row>
    <row r="4019" customHeight="1" spans="21:21">
      <c r="U4019"/>
    </row>
    <row r="4020" customHeight="1" spans="21:21">
      <c r="U4020"/>
    </row>
    <row r="4021" customHeight="1" spans="21:21">
      <c r="U4021"/>
    </row>
    <row r="4022" customHeight="1" spans="21:21">
      <c r="U4022"/>
    </row>
    <row r="4023" customHeight="1" spans="21:21">
      <c r="U4023"/>
    </row>
    <row r="4024" customHeight="1" spans="21:21">
      <c r="U4024"/>
    </row>
    <row r="4025" customHeight="1" spans="21:21">
      <c r="U4025"/>
    </row>
    <row r="4026" customHeight="1" spans="21:21">
      <c r="U4026"/>
    </row>
    <row r="4027" customHeight="1" spans="21:21">
      <c r="U4027"/>
    </row>
    <row r="4028" customHeight="1" spans="21:21">
      <c r="U4028"/>
    </row>
    <row r="4029" customHeight="1" spans="21:21">
      <c r="U4029"/>
    </row>
    <row r="4030" customHeight="1" spans="21:21">
      <c r="U4030"/>
    </row>
    <row r="4031" customHeight="1" spans="21:21">
      <c r="U4031"/>
    </row>
    <row r="4032" customHeight="1" spans="21:21">
      <c r="U4032"/>
    </row>
    <row r="4033" customHeight="1" spans="21:21">
      <c r="U4033"/>
    </row>
    <row r="4034" customHeight="1" spans="21:21">
      <c r="U4034"/>
    </row>
    <row r="4035" customHeight="1" spans="21:21">
      <c r="U4035"/>
    </row>
    <row r="4036" customHeight="1" spans="21:21">
      <c r="U4036"/>
    </row>
    <row r="4037" customHeight="1" spans="21:21">
      <c r="U4037"/>
    </row>
    <row r="4038" customHeight="1" spans="21:21">
      <c r="U4038"/>
    </row>
    <row r="4039" customHeight="1" spans="21:21">
      <c r="U4039"/>
    </row>
    <row r="4040" customHeight="1" spans="21:21">
      <c r="U4040"/>
    </row>
    <row r="4041" customHeight="1" spans="21:21">
      <c r="U4041"/>
    </row>
    <row r="4042" customHeight="1" spans="21:21">
      <c r="U4042"/>
    </row>
    <row r="4043" customHeight="1" spans="21:21">
      <c r="U4043"/>
    </row>
    <row r="4044" customHeight="1" spans="21:21">
      <c r="U4044"/>
    </row>
    <row r="4045" customHeight="1" spans="21:21">
      <c r="U4045"/>
    </row>
    <row r="4046" customHeight="1" spans="21:21">
      <c r="U4046"/>
    </row>
    <row r="4047" customHeight="1" spans="21:21">
      <c r="U4047"/>
    </row>
    <row r="4048" customHeight="1" spans="21:21">
      <c r="U4048"/>
    </row>
    <row r="4049" customHeight="1" spans="21:21">
      <c r="U4049"/>
    </row>
    <row r="4050" customHeight="1" spans="21:21">
      <c r="U4050"/>
    </row>
    <row r="4051" customHeight="1" spans="21:21">
      <c r="U4051"/>
    </row>
    <row r="4052" customHeight="1" spans="21:21">
      <c r="U4052"/>
    </row>
    <row r="4053" customHeight="1" spans="21:21">
      <c r="U4053"/>
    </row>
    <row r="4054" customHeight="1" spans="21:21">
      <c r="U4054"/>
    </row>
    <row r="4055" customHeight="1" spans="21:21">
      <c r="U4055"/>
    </row>
    <row r="4056" customHeight="1" spans="21:21">
      <c r="U4056"/>
    </row>
    <row r="4057" customHeight="1" spans="21:21">
      <c r="U4057"/>
    </row>
    <row r="4058" customHeight="1" spans="21:21">
      <c r="U4058"/>
    </row>
    <row r="4059" customHeight="1" spans="21:21">
      <c r="U4059"/>
    </row>
    <row r="4060" customHeight="1" spans="21:21">
      <c r="U4060"/>
    </row>
    <row r="4061" customHeight="1" spans="21:21">
      <c r="U4061"/>
    </row>
    <row r="4062" customHeight="1" spans="21:21">
      <c r="U4062"/>
    </row>
    <row r="4063" customHeight="1" spans="21:21">
      <c r="U4063"/>
    </row>
    <row r="4064" customHeight="1" spans="21:21">
      <c r="U4064"/>
    </row>
    <row r="4065" customHeight="1" spans="21:21">
      <c r="U4065"/>
    </row>
    <row r="4066" customHeight="1" spans="21:21">
      <c r="U4066"/>
    </row>
    <row r="4067" customHeight="1" spans="21:21">
      <c r="U4067"/>
    </row>
    <row r="4068" customHeight="1" spans="21:21">
      <c r="U4068"/>
    </row>
    <row r="4069" customHeight="1" spans="21:21">
      <c r="U4069"/>
    </row>
    <row r="4070" customHeight="1" spans="21:21">
      <c r="U4070"/>
    </row>
    <row r="4071" customHeight="1" spans="21:21">
      <c r="U4071"/>
    </row>
    <row r="4072" customHeight="1" spans="21:21">
      <c r="U4072"/>
    </row>
    <row r="4073" customHeight="1" spans="21:21">
      <c r="U4073"/>
    </row>
    <row r="4074" customHeight="1" spans="21:21">
      <c r="U4074"/>
    </row>
    <row r="4075" customHeight="1" spans="21:21">
      <c r="U4075"/>
    </row>
    <row r="4076" customHeight="1" spans="21:21">
      <c r="U4076"/>
    </row>
    <row r="4077" customHeight="1" spans="21:21">
      <c r="U4077"/>
    </row>
    <row r="4078" customHeight="1" spans="21:21">
      <c r="U4078"/>
    </row>
    <row r="4079" customHeight="1" spans="21:21">
      <c r="U4079"/>
    </row>
    <row r="4080" customHeight="1" spans="21:21">
      <c r="U4080"/>
    </row>
    <row r="4081" customHeight="1" spans="21:21">
      <c r="U4081"/>
    </row>
    <row r="4082" customHeight="1" spans="21:21">
      <c r="U4082"/>
    </row>
    <row r="4083" customHeight="1" spans="21:21">
      <c r="U4083"/>
    </row>
    <row r="4084" customHeight="1" spans="21:21">
      <c r="U4084"/>
    </row>
    <row r="4085" customHeight="1" spans="21:21">
      <c r="U4085"/>
    </row>
    <row r="4086" customHeight="1" spans="21:21">
      <c r="U4086"/>
    </row>
    <row r="4087" customHeight="1" spans="21:21">
      <c r="U4087"/>
    </row>
    <row r="4088" customHeight="1" spans="21:21">
      <c r="U4088"/>
    </row>
    <row r="4089" customHeight="1" spans="21:21">
      <c r="U4089"/>
    </row>
    <row r="4090" customHeight="1" spans="21:21">
      <c r="U4090"/>
    </row>
    <row r="4091" customHeight="1" spans="21:21">
      <c r="U4091"/>
    </row>
    <row r="4092" customHeight="1" spans="21:21">
      <c r="U4092"/>
    </row>
    <row r="4093" customHeight="1" spans="21:21">
      <c r="U4093"/>
    </row>
    <row r="4094" customHeight="1" spans="21:21">
      <c r="U4094"/>
    </row>
    <row r="4095" customHeight="1" spans="21:21">
      <c r="U4095"/>
    </row>
    <row r="4096" customHeight="1" spans="21:21">
      <c r="U4096"/>
    </row>
    <row r="4097" customHeight="1" spans="21:21">
      <c r="U4097"/>
    </row>
    <row r="4098" customHeight="1" spans="21:21">
      <c r="U4098"/>
    </row>
    <row r="4099" customHeight="1" spans="21:21">
      <c r="U4099"/>
    </row>
    <row r="4100" customHeight="1" spans="21:21">
      <c r="U4100"/>
    </row>
    <row r="4101" customHeight="1" spans="21:21">
      <c r="U4101"/>
    </row>
    <row r="4102" customHeight="1" spans="21:21">
      <c r="U4102"/>
    </row>
    <row r="4103" customHeight="1" spans="21:21">
      <c r="U4103"/>
    </row>
    <row r="4104" customHeight="1" spans="21:21">
      <c r="U4104"/>
    </row>
    <row r="4105" customHeight="1" spans="21:21">
      <c r="U4105"/>
    </row>
    <row r="4106" customHeight="1" spans="21:21">
      <c r="U4106"/>
    </row>
    <row r="4107" customHeight="1" spans="21:21">
      <c r="U4107"/>
    </row>
    <row r="4108" customHeight="1" spans="21:21">
      <c r="U4108"/>
    </row>
    <row r="4109" customHeight="1" spans="21:21">
      <c r="U4109"/>
    </row>
    <row r="4110" customHeight="1" spans="21:21">
      <c r="U4110"/>
    </row>
    <row r="4111" customHeight="1" spans="21:21">
      <c r="U4111"/>
    </row>
    <row r="4112" customHeight="1" spans="21:21">
      <c r="U4112"/>
    </row>
    <row r="4113" customHeight="1" spans="21:21">
      <c r="U4113"/>
    </row>
    <row r="4114" customHeight="1" spans="21:21">
      <c r="U4114"/>
    </row>
    <row r="4115" customHeight="1" spans="21:21">
      <c r="U4115"/>
    </row>
    <row r="4116" customHeight="1" spans="21:21">
      <c r="U4116"/>
    </row>
    <row r="4117" customHeight="1" spans="21:21">
      <c r="U4117"/>
    </row>
    <row r="4118" customHeight="1" spans="21:21">
      <c r="U4118"/>
    </row>
    <row r="4119" customHeight="1" spans="21:21">
      <c r="U4119"/>
    </row>
    <row r="4120" customHeight="1" spans="21:21">
      <c r="U4120"/>
    </row>
    <row r="4121" customHeight="1" spans="21:21">
      <c r="U4121"/>
    </row>
    <row r="4122" customHeight="1" spans="21:21">
      <c r="U4122"/>
    </row>
    <row r="4123" customHeight="1" spans="21:21">
      <c r="U4123"/>
    </row>
    <row r="4124" customHeight="1" spans="21:21">
      <c r="U4124"/>
    </row>
    <row r="4125" customHeight="1" spans="21:21">
      <c r="U4125"/>
    </row>
    <row r="4126" customHeight="1" spans="21:21">
      <c r="U4126"/>
    </row>
    <row r="4127" customHeight="1" spans="21:21">
      <c r="U4127"/>
    </row>
    <row r="4128" customHeight="1" spans="21:21">
      <c r="U4128"/>
    </row>
    <row r="4129" customHeight="1" spans="21:21">
      <c r="U4129"/>
    </row>
    <row r="4130" customHeight="1" spans="21:21">
      <c r="U4130"/>
    </row>
    <row r="4131" customHeight="1" spans="21:21">
      <c r="U4131"/>
    </row>
    <row r="4132" customHeight="1" spans="21:21">
      <c r="U4132"/>
    </row>
    <row r="4133" customHeight="1" spans="21:21">
      <c r="U4133"/>
    </row>
    <row r="4134" customHeight="1" spans="21:21">
      <c r="U4134"/>
    </row>
    <row r="4135" customHeight="1" spans="21:21">
      <c r="U4135"/>
    </row>
    <row r="4136" customHeight="1" spans="21:21">
      <c r="U4136"/>
    </row>
    <row r="4137" customHeight="1" spans="21:21">
      <c r="U4137"/>
    </row>
    <row r="4138" customHeight="1" spans="21:21">
      <c r="U4138"/>
    </row>
    <row r="4139" customHeight="1" spans="21:21">
      <c r="U4139"/>
    </row>
    <row r="4140" customHeight="1" spans="21:21">
      <c r="U4140"/>
    </row>
    <row r="4141" customHeight="1" spans="21:21">
      <c r="U4141"/>
    </row>
    <row r="4142" customHeight="1" spans="21:21">
      <c r="U4142"/>
    </row>
    <row r="4143" customHeight="1" spans="21:21">
      <c r="U4143"/>
    </row>
    <row r="4144" customHeight="1" spans="21:21">
      <c r="U4144"/>
    </row>
    <row r="4145" customHeight="1" spans="21:21">
      <c r="U4145"/>
    </row>
    <row r="4146" customHeight="1" spans="21:21">
      <c r="U4146"/>
    </row>
    <row r="4147" customHeight="1" spans="21:21">
      <c r="U4147"/>
    </row>
    <row r="4148" customHeight="1" spans="21:21">
      <c r="U4148"/>
    </row>
    <row r="4149" customHeight="1" spans="21:21">
      <c r="U4149"/>
    </row>
    <row r="4150" customHeight="1" spans="21:21">
      <c r="U4150"/>
    </row>
    <row r="4151" customHeight="1" spans="21:21">
      <c r="U4151"/>
    </row>
    <row r="4152" customHeight="1" spans="21:21">
      <c r="U4152"/>
    </row>
    <row r="4153" customHeight="1" spans="21:21">
      <c r="U4153"/>
    </row>
    <row r="4154" customHeight="1" spans="21:21">
      <c r="U4154"/>
    </row>
    <row r="4155" customHeight="1" spans="21:21">
      <c r="U4155"/>
    </row>
    <row r="4156" customHeight="1" spans="21:21">
      <c r="U4156"/>
    </row>
    <row r="4157" customHeight="1" spans="21:21">
      <c r="U4157"/>
    </row>
    <row r="4158" customHeight="1" spans="21:21">
      <c r="U4158"/>
    </row>
    <row r="4159" customHeight="1" spans="21:21">
      <c r="U4159"/>
    </row>
    <row r="4160" customHeight="1" spans="21:21">
      <c r="U4160"/>
    </row>
    <row r="4161" customHeight="1" spans="21:21">
      <c r="U4161"/>
    </row>
    <row r="4162" customHeight="1" spans="21:21">
      <c r="U4162"/>
    </row>
    <row r="4163" customHeight="1" spans="21:21">
      <c r="U4163"/>
    </row>
    <row r="4164" customHeight="1" spans="21:21">
      <c r="U4164"/>
    </row>
    <row r="4165" customHeight="1" spans="21:21">
      <c r="U4165"/>
    </row>
    <row r="4166" customHeight="1" spans="21:21">
      <c r="U4166"/>
    </row>
    <row r="4167" customHeight="1" spans="21:21">
      <c r="U4167"/>
    </row>
    <row r="4168" customHeight="1" spans="21:21">
      <c r="U4168"/>
    </row>
    <row r="4169" customHeight="1" spans="21:21">
      <c r="U4169"/>
    </row>
    <row r="4170" customHeight="1" spans="21:21">
      <c r="U4170"/>
    </row>
    <row r="4171" customHeight="1" spans="21:21">
      <c r="U4171"/>
    </row>
    <row r="4172" customHeight="1" spans="21:21">
      <c r="U4172"/>
    </row>
    <row r="4173" customHeight="1" spans="21:21">
      <c r="U4173"/>
    </row>
    <row r="4174" customHeight="1" spans="21:21">
      <c r="U4174"/>
    </row>
    <row r="4175" customHeight="1" spans="21:21">
      <c r="U4175"/>
    </row>
    <row r="4176" customHeight="1" spans="21:21">
      <c r="U4176"/>
    </row>
    <row r="4177" customHeight="1" spans="21:21">
      <c r="U4177"/>
    </row>
    <row r="4178" customHeight="1" spans="21:21">
      <c r="U4178"/>
    </row>
    <row r="4179" customHeight="1" spans="21:21">
      <c r="U4179"/>
    </row>
    <row r="4180" customHeight="1" spans="21:21">
      <c r="U4180"/>
    </row>
    <row r="4181" customHeight="1" spans="21:21">
      <c r="U4181"/>
    </row>
    <row r="4182" customHeight="1" spans="21:21">
      <c r="U4182"/>
    </row>
    <row r="4183" customHeight="1" spans="21:21">
      <c r="U4183"/>
    </row>
    <row r="4184" customHeight="1" spans="21:21">
      <c r="U4184"/>
    </row>
    <row r="4185" customHeight="1" spans="21:21">
      <c r="U4185"/>
    </row>
    <row r="4186" customHeight="1" spans="21:21">
      <c r="U4186"/>
    </row>
    <row r="4187" customHeight="1" spans="21:21">
      <c r="U4187"/>
    </row>
    <row r="4188" customHeight="1" spans="21:21">
      <c r="U4188"/>
    </row>
    <row r="4189" customHeight="1" spans="21:21">
      <c r="U4189"/>
    </row>
    <row r="4190" customHeight="1" spans="21:21">
      <c r="U4190"/>
    </row>
    <row r="4191" customHeight="1" spans="21:21">
      <c r="U4191"/>
    </row>
    <row r="4192" customHeight="1" spans="21:21">
      <c r="U4192"/>
    </row>
    <row r="4193" customHeight="1" spans="21:21">
      <c r="U4193"/>
    </row>
    <row r="4194" customHeight="1" spans="21:21">
      <c r="U4194"/>
    </row>
    <row r="4195" customHeight="1" spans="21:21">
      <c r="U4195"/>
    </row>
    <row r="4196" customHeight="1" spans="21:21">
      <c r="U4196"/>
    </row>
    <row r="4197" customHeight="1" spans="21:21">
      <c r="U4197"/>
    </row>
    <row r="4198" customHeight="1" spans="21:21">
      <c r="U4198"/>
    </row>
    <row r="4199" customHeight="1" spans="21:21">
      <c r="U4199"/>
    </row>
    <row r="4200" customHeight="1" spans="21:21">
      <c r="U4200"/>
    </row>
    <row r="4201" customHeight="1" spans="21:21">
      <c r="U4201"/>
    </row>
    <row r="4202" customHeight="1" spans="21:21">
      <c r="U4202"/>
    </row>
    <row r="4203" customHeight="1" spans="21:21">
      <c r="U4203"/>
    </row>
    <row r="4204" customHeight="1" spans="21:21">
      <c r="U4204"/>
    </row>
    <row r="4205" customHeight="1" spans="21:21">
      <c r="U4205"/>
    </row>
    <row r="4206" customHeight="1" spans="21:21">
      <c r="U4206"/>
    </row>
    <row r="4207" customHeight="1" spans="21:21">
      <c r="U4207"/>
    </row>
    <row r="4208" customHeight="1" spans="21:21">
      <c r="U4208"/>
    </row>
    <row r="4209" customHeight="1" spans="21:21">
      <c r="U4209"/>
    </row>
    <row r="4210" customHeight="1" spans="21:21">
      <c r="U4210"/>
    </row>
    <row r="4211" customHeight="1" spans="21:21">
      <c r="U4211"/>
    </row>
    <row r="4212" customHeight="1" spans="21:21">
      <c r="U4212"/>
    </row>
    <row r="4213" customHeight="1" spans="21:21">
      <c r="U4213"/>
    </row>
    <row r="4214" customHeight="1" spans="21:21">
      <c r="U4214"/>
    </row>
    <row r="4215" customHeight="1" spans="21:21">
      <c r="U4215"/>
    </row>
    <row r="4216" customHeight="1" spans="21:21">
      <c r="U4216"/>
    </row>
    <row r="4217" customHeight="1" spans="21:21">
      <c r="U4217"/>
    </row>
    <row r="4218" customHeight="1" spans="21:21">
      <c r="U4218"/>
    </row>
    <row r="4219" customHeight="1" spans="21:21">
      <c r="U4219"/>
    </row>
    <row r="4220" customHeight="1" spans="21:21">
      <c r="U4220"/>
    </row>
    <row r="4221" customHeight="1" spans="21:21">
      <c r="U4221"/>
    </row>
    <row r="4222" customHeight="1" spans="21:21">
      <c r="U4222"/>
    </row>
    <row r="4223" customHeight="1" spans="21:21">
      <c r="U4223"/>
    </row>
    <row r="4224" customHeight="1" spans="21:21">
      <c r="U4224"/>
    </row>
    <row r="4225" customHeight="1" spans="21:21">
      <c r="U4225"/>
    </row>
    <row r="4226" customHeight="1" spans="21:21">
      <c r="U4226"/>
    </row>
    <row r="4227" customHeight="1" spans="21:21">
      <c r="U4227"/>
    </row>
    <row r="4228" customHeight="1" spans="21:21">
      <c r="U4228"/>
    </row>
    <row r="4229" customHeight="1" spans="21:21">
      <c r="U4229"/>
    </row>
    <row r="4230" customHeight="1" spans="21:21">
      <c r="U4230"/>
    </row>
    <row r="4231" customHeight="1" spans="21:21">
      <c r="U4231"/>
    </row>
    <row r="4232" customHeight="1" spans="21:21">
      <c r="U4232"/>
    </row>
    <row r="4233" customHeight="1" spans="21:21">
      <c r="U4233"/>
    </row>
    <row r="4234" customHeight="1" spans="21:21">
      <c r="U4234"/>
    </row>
    <row r="4235" customHeight="1" spans="21:21">
      <c r="U4235"/>
    </row>
    <row r="4236" customHeight="1" spans="21:21">
      <c r="U4236"/>
    </row>
    <row r="4237" customHeight="1" spans="21:21">
      <c r="U4237"/>
    </row>
    <row r="4238" customHeight="1" spans="21:21">
      <c r="U4238"/>
    </row>
    <row r="4239" customHeight="1" spans="21:21">
      <c r="U4239"/>
    </row>
    <row r="4240" customHeight="1" spans="21:21">
      <c r="U4240"/>
    </row>
    <row r="4241" customHeight="1" spans="21:21">
      <c r="U4241"/>
    </row>
  </sheetData>
  <mergeCells count="181">
    <mergeCell ref="B19:D19"/>
    <mergeCell ref="A20:D20"/>
    <mergeCell ref="B36:D36"/>
    <mergeCell ref="A37:D37"/>
    <mergeCell ref="B53:D53"/>
    <mergeCell ref="A54:D54"/>
    <mergeCell ref="B70:D70"/>
    <mergeCell ref="A71:D71"/>
    <mergeCell ref="B87:D87"/>
    <mergeCell ref="A88:D88"/>
    <mergeCell ref="B104:D104"/>
    <mergeCell ref="A105:D105"/>
    <mergeCell ref="B121:D121"/>
    <mergeCell ref="A122:D122"/>
    <mergeCell ref="B139:D139"/>
    <mergeCell ref="A140:D140"/>
    <mergeCell ref="B156:D156"/>
    <mergeCell ref="A157:D157"/>
    <mergeCell ref="B172:D172"/>
    <mergeCell ref="A173:D173"/>
    <mergeCell ref="B186:D186"/>
    <mergeCell ref="A187:D187"/>
    <mergeCell ref="B200:D200"/>
    <mergeCell ref="A201:D201"/>
    <mergeCell ref="B214:D214"/>
    <mergeCell ref="A215:D215"/>
    <mergeCell ref="B228:D228"/>
    <mergeCell ref="A229:D229"/>
    <mergeCell ref="B244:D244"/>
    <mergeCell ref="A245:D245"/>
    <mergeCell ref="B259:D259"/>
    <mergeCell ref="A260:D260"/>
    <mergeCell ref="B276:D276"/>
    <mergeCell ref="A277:D277"/>
    <mergeCell ref="B293:D293"/>
    <mergeCell ref="A294:D294"/>
    <mergeCell ref="B310:D310"/>
    <mergeCell ref="A311:D311"/>
    <mergeCell ref="B327:D327"/>
    <mergeCell ref="A328:D328"/>
    <mergeCell ref="B345:D345"/>
    <mergeCell ref="A346:D346"/>
    <mergeCell ref="B363:D363"/>
    <mergeCell ref="A364:D364"/>
    <mergeCell ref="B381:D381"/>
    <mergeCell ref="A382:D382"/>
    <mergeCell ref="B400:D400"/>
    <mergeCell ref="A401:D401"/>
    <mergeCell ref="B418:D418"/>
    <mergeCell ref="A419:D419"/>
    <mergeCell ref="B436:D436"/>
    <mergeCell ref="A437:D437"/>
    <mergeCell ref="B454:D454"/>
    <mergeCell ref="A455:D455"/>
    <mergeCell ref="B472:D472"/>
    <mergeCell ref="A473:D473"/>
    <mergeCell ref="B490:D490"/>
    <mergeCell ref="A491:D491"/>
    <mergeCell ref="B508:D508"/>
    <mergeCell ref="A509:D509"/>
    <mergeCell ref="B527:D527"/>
    <mergeCell ref="A528:D528"/>
    <mergeCell ref="B546:D546"/>
    <mergeCell ref="A547:D547"/>
    <mergeCell ref="B566:D566"/>
    <mergeCell ref="A567:D567"/>
    <mergeCell ref="B585:D585"/>
    <mergeCell ref="A586:D586"/>
    <mergeCell ref="B604:D604"/>
    <mergeCell ref="A605:D605"/>
    <mergeCell ref="B623:D623"/>
    <mergeCell ref="A624:D624"/>
    <mergeCell ref="B643:D643"/>
    <mergeCell ref="A644:D644"/>
    <mergeCell ref="B662:D662"/>
    <mergeCell ref="A663:D663"/>
    <mergeCell ref="B680:D680"/>
    <mergeCell ref="A681:D681"/>
    <mergeCell ref="B699:D699"/>
    <mergeCell ref="A700:D700"/>
    <mergeCell ref="B718:D718"/>
    <mergeCell ref="A719:D719"/>
    <mergeCell ref="B737:D737"/>
    <mergeCell ref="A738:D738"/>
    <mergeCell ref="B756:D756"/>
    <mergeCell ref="A757:D757"/>
    <mergeCell ref="B774:D774"/>
    <mergeCell ref="A775:D775"/>
    <mergeCell ref="B792:D792"/>
    <mergeCell ref="A793:D793"/>
    <mergeCell ref="A4:A19"/>
    <mergeCell ref="A21:A36"/>
    <mergeCell ref="A38:A53"/>
    <mergeCell ref="A55:A70"/>
    <mergeCell ref="A72:A87"/>
    <mergeCell ref="A89:A104"/>
    <mergeCell ref="A106:A121"/>
    <mergeCell ref="A123:A139"/>
    <mergeCell ref="A141:A156"/>
    <mergeCell ref="A158:A172"/>
    <mergeCell ref="A174:A186"/>
    <mergeCell ref="A188:A200"/>
    <mergeCell ref="A202:A214"/>
    <mergeCell ref="A216:A228"/>
    <mergeCell ref="A230:A244"/>
    <mergeCell ref="A246:A259"/>
    <mergeCell ref="A261:A276"/>
    <mergeCell ref="A278:A293"/>
    <mergeCell ref="A295:A310"/>
    <mergeCell ref="A312:A327"/>
    <mergeCell ref="A329:A345"/>
    <mergeCell ref="A347:A363"/>
    <mergeCell ref="A365:A381"/>
    <mergeCell ref="A383:A400"/>
    <mergeCell ref="A402:A418"/>
    <mergeCell ref="A420:A436"/>
    <mergeCell ref="A438:A454"/>
    <mergeCell ref="A456:A472"/>
    <mergeCell ref="A474:A490"/>
    <mergeCell ref="A492:A508"/>
    <mergeCell ref="A510:A527"/>
    <mergeCell ref="A529:A546"/>
    <mergeCell ref="A548:A566"/>
    <mergeCell ref="A568:A585"/>
    <mergeCell ref="A587:A604"/>
    <mergeCell ref="A606:A623"/>
    <mergeCell ref="A625:A643"/>
    <mergeCell ref="A645:A662"/>
    <mergeCell ref="A664:A680"/>
    <mergeCell ref="A682:A699"/>
    <mergeCell ref="A701:A718"/>
    <mergeCell ref="A720:A737"/>
    <mergeCell ref="A739:A756"/>
    <mergeCell ref="A758:A774"/>
    <mergeCell ref="A776:A792"/>
    <mergeCell ref="B4:B18"/>
    <mergeCell ref="B21:B35"/>
    <mergeCell ref="B38:B52"/>
    <mergeCell ref="B55:B69"/>
    <mergeCell ref="B72:B86"/>
    <mergeCell ref="B89:B103"/>
    <mergeCell ref="B106:B120"/>
    <mergeCell ref="B123:B138"/>
    <mergeCell ref="B141:B155"/>
    <mergeCell ref="B158:B171"/>
    <mergeCell ref="B174:B185"/>
    <mergeCell ref="B188:B199"/>
    <mergeCell ref="B202:B213"/>
    <mergeCell ref="B216:B227"/>
    <mergeCell ref="B230:B243"/>
    <mergeCell ref="B246:B258"/>
    <mergeCell ref="B261:B275"/>
    <mergeCell ref="B278:B292"/>
    <mergeCell ref="B295:B309"/>
    <mergeCell ref="B312:B326"/>
    <mergeCell ref="B329:B344"/>
    <mergeCell ref="B347:B362"/>
    <mergeCell ref="B365:B380"/>
    <mergeCell ref="B383:B399"/>
    <mergeCell ref="B402:B417"/>
    <mergeCell ref="B420:B435"/>
    <mergeCell ref="B438:B453"/>
    <mergeCell ref="B456:B471"/>
    <mergeCell ref="B474:B489"/>
    <mergeCell ref="B492:B507"/>
    <mergeCell ref="B510:B526"/>
    <mergeCell ref="B529:B545"/>
    <mergeCell ref="B548:B565"/>
    <mergeCell ref="B568:B584"/>
    <mergeCell ref="B587:B603"/>
    <mergeCell ref="B606:B622"/>
    <mergeCell ref="B625:B642"/>
    <mergeCell ref="B645:B661"/>
    <mergeCell ref="B664:B679"/>
    <mergeCell ref="B682:B698"/>
    <mergeCell ref="B701:B717"/>
    <mergeCell ref="B720:B736"/>
    <mergeCell ref="B739:B755"/>
    <mergeCell ref="B758:B773"/>
    <mergeCell ref="B776:B791"/>
    <mergeCell ref="A1:V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976"/>
  <sheetViews>
    <sheetView zoomScale="85" zoomScaleNormal="85" workbookViewId="0">
      <pane ySplit="3" topLeftCell="A4" activePane="bottomLeft" state="frozen"/>
      <selection/>
      <selection pane="bottomLeft" activeCell="Q17" sqref="Q17"/>
    </sheetView>
  </sheetViews>
  <sheetFormatPr defaultColWidth="9" defaultRowHeight="20" customHeight="1"/>
  <cols>
    <col min="1" max="1" width="25.3796296296296" customWidth="1"/>
    <col min="2" max="2" width="28" customWidth="1"/>
    <col min="3" max="3" width="39.3796296296296" customWidth="1"/>
    <col min="4" max="4" width="8.12962962962963" customWidth="1"/>
    <col min="5" max="5" width="7" customWidth="1"/>
    <col min="6" max="6" width="8.25" customWidth="1"/>
    <col min="7" max="9" width="8.62962962962963" customWidth="1"/>
    <col min="10" max="10" width="5.62962962962963" customWidth="1"/>
    <col min="11" max="14" width="4.87962962962963" customWidth="1"/>
    <col min="15" max="15" width="6.75" customWidth="1"/>
    <col min="16" max="18" width="8.62962962962963" customWidth="1"/>
    <col min="19" max="19" width="6.25" customWidth="1"/>
    <col min="20" max="20" width="9.12962962962963"/>
    <col min="21" max="21" width="6.87962962962963" style="1" customWidth="1"/>
  </cols>
  <sheetData>
    <row r="1" customHeight="1" spans="1:21">
      <c r="A1" s="2" t="s">
        <v>1</v>
      </c>
      <c r="B1" s="2" t="s">
        <v>208</v>
      </c>
      <c r="U1"/>
    </row>
    <row r="2" customHeight="1" spans="21:21">
      <c r="U2"/>
    </row>
    <row r="3" customHeight="1" spans="1:21">
      <c r="A3" s="7" t="s">
        <v>71</v>
      </c>
      <c r="B3" s="7" t="s">
        <v>152</v>
      </c>
      <c r="C3" s="7" t="s">
        <v>153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73</v>
      </c>
      <c r="T3" s="3" t="s">
        <v>18</v>
      </c>
      <c r="U3" s="9" t="s">
        <v>19</v>
      </c>
    </row>
    <row r="4" customHeight="1" spans="1:21">
      <c r="A4" s="4" t="s">
        <v>74</v>
      </c>
      <c r="B4" s="4" t="s">
        <v>154</v>
      </c>
      <c r="C4" s="4" t="s">
        <v>155</v>
      </c>
      <c r="D4" s="2">
        <v>850.32</v>
      </c>
      <c r="E4" s="2">
        <v>17236</v>
      </c>
      <c r="F4" s="2">
        <v>857</v>
      </c>
      <c r="G4" s="5">
        <v>0.049721513112091</v>
      </c>
      <c r="H4" s="6">
        <v>0.99220536756126</v>
      </c>
      <c r="I4" s="6">
        <v>49.3339521930842</v>
      </c>
      <c r="J4" s="2">
        <v>4</v>
      </c>
      <c r="K4" s="7">
        <v>6</v>
      </c>
      <c r="L4" s="2">
        <v>0</v>
      </c>
      <c r="M4" s="2">
        <v>7</v>
      </c>
      <c r="N4" s="2">
        <v>0</v>
      </c>
      <c r="O4" s="2">
        <v>17</v>
      </c>
      <c r="P4" s="6">
        <v>50.0188235294118</v>
      </c>
      <c r="Q4" s="2">
        <v>25</v>
      </c>
      <c r="R4" s="8">
        <v>34.0128</v>
      </c>
      <c r="S4" s="2">
        <v>8</v>
      </c>
      <c r="T4" s="8">
        <v>106.29</v>
      </c>
      <c r="U4" s="10">
        <v>0.029171528588098</v>
      </c>
    </row>
    <row r="5" customHeight="1" spans="1:21">
      <c r="A5" s="2"/>
      <c r="B5" s="4" t="s">
        <v>156</v>
      </c>
      <c r="C5" s="4" t="s">
        <v>157</v>
      </c>
      <c r="D5" s="2">
        <v>368.62</v>
      </c>
      <c r="E5" s="2">
        <v>15885</v>
      </c>
      <c r="F5" s="2">
        <v>1267</v>
      </c>
      <c r="G5" s="5">
        <v>0.079760780610639</v>
      </c>
      <c r="H5" s="6">
        <v>0.290939226519337</v>
      </c>
      <c r="I5" s="6">
        <v>23.2055398174378</v>
      </c>
      <c r="J5" s="2">
        <v>12</v>
      </c>
      <c r="K5" s="7">
        <v>9</v>
      </c>
      <c r="L5" s="2">
        <v>3</v>
      </c>
      <c r="M5" s="2">
        <v>4</v>
      </c>
      <c r="N5" s="2">
        <v>0</v>
      </c>
      <c r="O5" s="2">
        <v>28</v>
      </c>
      <c r="P5" s="6">
        <v>13.165</v>
      </c>
      <c r="Q5" s="2">
        <v>17</v>
      </c>
      <c r="R5" s="8">
        <v>21.6835294117647</v>
      </c>
      <c r="S5" s="2">
        <v>8</v>
      </c>
      <c r="T5" s="8">
        <v>46.0775</v>
      </c>
      <c r="U5" s="10">
        <v>0.0134175217048145</v>
      </c>
    </row>
    <row r="6" customHeight="1" spans="1:21">
      <c r="A6" s="2"/>
      <c r="B6" s="4" t="s">
        <v>158</v>
      </c>
      <c r="C6" s="4" t="s">
        <v>159</v>
      </c>
      <c r="D6" s="2">
        <v>774.53</v>
      </c>
      <c r="E6" s="2">
        <v>32296</v>
      </c>
      <c r="F6" s="2">
        <v>2583</v>
      </c>
      <c r="G6" s="5">
        <v>0.0799789447609611</v>
      </c>
      <c r="H6" s="6">
        <v>0.299856755710414</v>
      </c>
      <c r="I6" s="6">
        <v>23.9822269011642</v>
      </c>
      <c r="J6" s="2">
        <v>5</v>
      </c>
      <c r="K6" s="7">
        <v>29</v>
      </c>
      <c r="L6" s="2">
        <v>5</v>
      </c>
      <c r="M6" s="2">
        <v>18</v>
      </c>
      <c r="N6" s="2">
        <v>0</v>
      </c>
      <c r="O6" s="2">
        <v>57</v>
      </c>
      <c r="P6" s="6">
        <v>13.5882456140351</v>
      </c>
      <c r="Q6" s="2">
        <v>63</v>
      </c>
      <c r="R6" s="8">
        <v>12.294126984127</v>
      </c>
      <c r="S6" s="2">
        <v>27</v>
      </c>
      <c r="T6" s="8">
        <v>28.6862962962963</v>
      </c>
      <c r="U6" s="10">
        <v>0.024390243902439</v>
      </c>
    </row>
    <row r="7" customHeight="1" spans="1:21">
      <c r="A7" s="2"/>
      <c r="B7" s="4" t="s">
        <v>190</v>
      </c>
      <c r="C7" s="4" t="s">
        <v>191</v>
      </c>
      <c r="D7" s="2">
        <v>104.03</v>
      </c>
      <c r="E7" s="2">
        <v>5815</v>
      </c>
      <c r="F7" s="2">
        <v>409</v>
      </c>
      <c r="G7" s="5">
        <v>0.070335339638865</v>
      </c>
      <c r="H7" s="6">
        <v>0.254352078239609</v>
      </c>
      <c r="I7" s="6">
        <v>17.8899398108341</v>
      </c>
      <c r="J7" s="2">
        <v>0</v>
      </c>
      <c r="K7" s="7">
        <v>0</v>
      </c>
      <c r="L7" s="2">
        <v>0</v>
      </c>
      <c r="M7" s="2">
        <v>0</v>
      </c>
      <c r="N7" s="2">
        <v>0</v>
      </c>
      <c r="O7" s="2">
        <v>0</v>
      </c>
      <c r="P7" s="6" t="e">
        <v>#DIV/0!</v>
      </c>
      <c r="Q7" s="2">
        <v>4</v>
      </c>
      <c r="R7" s="8">
        <v>26.0075</v>
      </c>
      <c r="S7" s="2">
        <v>1</v>
      </c>
      <c r="T7" s="8">
        <v>104.03</v>
      </c>
      <c r="U7" s="10">
        <v>0.0097799511002445</v>
      </c>
    </row>
    <row r="8" customHeight="1" spans="1:21">
      <c r="A8" s="2"/>
      <c r="B8" s="4" t="s">
        <v>196</v>
      </c>
      <c r="C8" s="4" t="s">
        <v>197</v>
      </c>
      <c r="D8" s="2">
        <v>8.47</v>
      </c>
      <c r="E8" s="2">
        <v>674</v>
      </c>
      <c r="F8" s="2">
        <v>52</v>
      </c>
      <c r="G8" s="5">
        <v>0.0771513353115727</v>
      </c>
      <c r="H8" s="6">
        <v>0.162884615384615</v>
      </c>
      <c r="I8" s="6">
        <v>12.566765578635</v>
      </c>
      <c r="J8" s="2">
        <v>0</v>
      </c>
      <c r="K8" s="7">
        <v>0</v>
      </c>
      <c r="L8" s="2">
        <v>0</v>
      </c>
      <c r="M8" s="2">
        <v>0</v>
      </c>
      <c r="N8" s="2">
        <v>0</v>
      </c>
      <c r="O8" s="2">
        <v>0</v>
      </c>
      <c r="P8" s="6" t="e">
        <v>#DIV/0!</v>
      </c>
      <c r="Q8" s="2">
        <v>1</v>
      </c>
      <c r="R8" s="8">
        <v>8.47</v>
      </c>
      <c r="S8" s="2">
        <v>0</v>
      </c>
      <c r="T8" s="8" t="e">
        <v>#DIV/0!</v>
      </c>
      <c r="U8" s="10">
        <v>0.0192307692307692</v>
      </c>
    </row>
    <row r="9" customHeight="1" spans="1:21">
      <c r="A9" s="2"/>
      <c r="B9" s="4" t="s">
        <v>160</v>
      </c>
      <c r="C9" s="4" t="s">
        <v>161</v>
      </c>
      <c r="D9" s="2">
        <v>408.71</v>
      </c>
      <c r="E9" s="2">
        <v>10239</v>
      </c>
      <c r="F9" s="2">
        <v>822</v>
      </c>
      <c r="G9" s="5">
        <v>0.0802812774685028</v>
      </c>
      <c r="H9" s="6">
        <v>0.497214111922141</v>
      </c>
      <c r="I9" s="6">
        <v>39.9169840804766</v>
      </c>
      <c r="J9" s="2">
        <v>4</v>
      </c>
      <c r="K9" s="7">
        <v>0</v>
      </c>
      <c r="L9" s="2">
        <v>4</v>
      </c>
      <c r="M9" s="2">
        <v>9</v>
      </c>
      <c r="N9" s="2">
        <v>0</v>
      </c>
      <c r="O9" s="2">
        <v>17</v>
      </c>
      <c r="P9" s="6">
        <v>24.0417647058824</v>
      </c>
      <c r="Q9" s="2">
        <v>12</v>
      </c>
      <c r="R9" s="8">
        <v>34.0591666666667</v>
      </c>
      <c r="S9" s="2">
        <v>5</v>
      </c>
      <c r="T9" s="8">
        <v>81.742</v>
      </c>
      <c r="U9" s="10">
        <v>0.0145985401459854</v>
      </c>
    </row>
    <row r="10" customHeight="1" spans="1:21">
      <c r="A10" s="2"/>
      <c r="B10" s="4" t="s">
        <v>162</v>
      </c>
      <c r="C10" s="4" t="s">
        <v>163</v>
      </c>
      <c r="D10" s="2">
        <v>191.13</v>
      </c>
      <c r="E10" s="2">
        <v>6373</v>
      </c>
      <c r="F10" s="2">
        <v>518</v>
      </c>
      <c r="G10" s="5">
        <v>0.0812804016946493</v>
      </c>
      <c r="H10" s="6">
        <v>0.368976833976834</v>
      </c>
      <c r="I10" s="6">
        <v>29.990585281657</v>
      </c>
      <c r="J10" s="2">
        <v>8</v>
      </c>
      <c r="K10" s="7">
        <v>2</v>
      </c>
      <c r="L10" s="2">
        <v>2</v>
      </c>
      <c r="M10" s="2">
        <v>8</v>
      </c>
      <c r="N10" s="2">
        <v>2</v>
      </c>
      <c r="O10" s="2">
        <v>22</v>
      </c>
      <c r="P10" s="6">
        <v>8.68772727272727</v>
      </c>
      <c r="Q10" s="2">
        <v>7</v>
      </c>
      <c r="R10" s="8">
        <v>27.3042857142857</v>
      </c>
      <c r="S10" s="2">
        <v>3</v>
      </c>
      <c r="T10" s="8">
        <v>63.71</v>
      </c>
      <c r="U10" s="10">
        <v>0.0135135135135135</v>
      </c>
    </row>
    <row r="11" customHeight="1" spans="1:21">
      <c r="A11" s="2"/>
      <c r="B11" s="4" t="s">
        <v>164</v>
      </c>
      <c r="C11" s="4" t="s">
        <v>165</v>
      </c>
      <c r="D11" s="2">
        <v>199.2</v>
      </c>
      <c r="E11" s="2">
        <v>10233</v>
      </c>
      <c r="F11" s="2">
        <v>615</v>
      </c>
      <c r="G11" s="5">
        <v>0.0600996775139255</v>
      </c>
      <c r="H11" s="6">
        <v>0.32390243902439</v>
      </c>
      <c r="I11" s="6">
        <v>19.4664321313398</v>
      </c>
      <c r="J11" s="2">
        <v>9</v>
      </c>
      <c r="K11" s="7">
        <v>3</v>
      </c>
      <c r="L11" s="2">
        <v>2</v>
      </c>
      <c r="M11" s="2">
        <v>1</v>
      </c>
      <c r="N11" s="2">
        <v>0</v>
      </c>
      <c r="O11" s="2">
        <v>15</v>
      </c>
      <c r="P11" s="6">
        <v>13.28</v>
      </c>
      <c r="Q11" s="2">
        <v>6</v>
      </c>
      <c r="R11" s="8">
        <v>33.2</v>
      </c>
      <c r="S11" s="2">
        <v>4</v>
      </c>
      <c r="T11" s="8">
        <v>49.8</v>
      </c>
      <c r="U11" s="10">
        <v>0.00975609756097561</v>
      </c>
    </row>
    <row r="12" customHeight="1" spans="1:21">
      <c r="A12" s="2"/>
      <c r="B12" s="4" t="s">
        <v>166</v>
      </c>
      <c r="C12" s="4" t="s">
        <v>167</v>
      </c>
      <c r="D12" s="2">
        <v>67.7</v>
      </c>
      <c r="E12" s="2">
        <v>3375</v>
      </c>
      <c r="F12" s="2">
        <v>240</v>
      </c>
      <c r="G12" s="5">
        <v>0.0711111111111111</v>
      </c>
      <c r="H12" s="6">
        <v>0.282083333333333</v>
      </c>
      <c r="I12" s="6">
        <v>20.0592592592593</v>
      </c>
      <c r="J12" s="2">
        <v>0</v>
      </c>
      <c r="K12" s="7">
        <v>1</v>
      </c>
      <c r="L12" s="2">
        <v>2</v>
      </c>
      <c r="M12" s="2">
        <v>1</v>
      </c>
      <c r="N12" s="2">
        <v>0</v>
      </c>
      <c r="O12" s="2">
        <v>4</v>
      </c>
      <c r="P12" s="6">
        <v>16.925</v>
      </c>
      <c r="Q12" s="2">
        <v>4</v>
      </c>
      <c r="R12" s="8">
        <v>16.925</v>
      </c>
      <c r="S12" s="2">
        <v>2</v>
      </c>
      <c r="T12" s="8">
        <v>33.85</v>
      </c>
      <c r="U12" s="10">
        <v>0.0166666666666667</v>
      </c>
    </row>
    <row r="13" customHeight="1" spans="1:21">
      <c r="A13" s="2"/>
      <c r="B13" s="4" t="s">
        <v>168</v>
      </c>
      <c r="C13" s="4" t="s">
        <v>169</v>
      </c>
      <c r="D13" s="2">
        <v>110.75</v>
      </c>
      <c r="E13" s="2">
        <v>3505</v>
      </c>
      <c r="F13" s="2">
        <v>261</v>
      </c>
      <c r="G13" s="5">
        <v>0.0744650499286733</v>
      </c>
      <c r="H13" s="6">
        <v>0.424329501915709</v>
      </c>
      <c r="I13" s="6">
        <v>31.5977175463623</v>
      </c>
      <c r="J13" s="2">
        <v>3</v>
      </c>
      <c r="K13" s="7">
        <v>1</v>
      </c>
      <c r="L13" s="2">
        <v>1</v>
      </c>
      <c r="M13" s="2">
        <v>4</v>
      </c>
      <c r="N13" s="2">
        <v>0</v>
      </c>
      <c r="O13" s="2">
        <v>9</v>
      </c>
      <c r="P13" s="6">
        <v>12.3055555555556</v>
      </c>
      <c r="Q13" s="2">
        <v>3</v>
      </c>
      <c r="R13" s="8">
        <v>36.9166666666667</v>
      </c>
      <c r="S13" s="2">
        <v>1</v>
      </c>
      <c r="T13" s="8">
        <v>110.75</v>
      </c>
      <c r="U13" s="10">
        <v>0.0114942528735632</v>
      </c>
    </row>
    <row r="14" customHeight="1" spans="1:21">
      <c r="A14" s="2"/>
      <c r="B14" s="4" t="s">
        <v>170</v>
      </c>
      <c r="C14" s="4" t="s">
        <v>171</v>
      </c>
      <c r="D14" s="2">
        <v>766.16</v>
      </c>
      <c r="E14" s="2">
        <v>27388</v>
      </c>
      <c r="F14" s="2">
        <v>1927</v>
      </c>
      <c r="G14" s="5">
        <v>0.0703592814371258</v>
      </c>
      <c r="H14" s="6">
        <v>0.397592112091334</v>
      </c>
      <c r="I14" s="6">
        <v>27.9742953118154</v>
      </c>
      <c r="J14" s="2">
        <v>16</v>
      </c>
      <c r="K14" s="7">
        <v>7</v>
      </c>
      <c r="L14" s="2">
        <v>3</v>
      </c>
      <c r="M14" s="2">
        <v>8</v>
      </c>
      <c r="N14" s="2">
        <v>4</v>
      </c>
      <c r="O14" s="2">
        <v>38</v>
      </c>
      <c r="P14" s="6">
        <v>20.1621052631579</v>
      </c>
      <c r="Q14" s="2">
        <v>20</v>
      </c>
      <c r="R14" s="8">
        <v>38.308</v>
      </c>
      <c r="S14" s="2">
        <v>4</v>
      </c>
      <c r="T14" s="8">
        <v>191.54</v>
      </c>
      <c r="U14" s="10">
        <v>0.0103788271925272</v>
      </c>
    </row>
    <row r="15" customHeight="1" spans="1:21">
      <c r="A15" s="2"/>
      <c r="B15" s="4" t="s">
        <v>172</v>
      </c>
      <c r="C15" s="4" t="s">
        <v>173</v>
      </c>
      <c r="D15" s="2">
        <v>396.83</v>
      </c>
      <c r="E15" s="2">
        <v>10107</v>
      </c>
      <c r="F15" s="2">
        <v>668</v>
      </c>
      <c r="G15" s="5">
        <v>0.0660928069654695</v>
      </c>
      <c r="H15" s="6">
        <v>0.594056886227545</v>
      </c>
      <c r="I15" s="6">
        <v>39.262887107945</v>
      </c>
      <c r="J15" s="2">
        <v>13</v>
      </c>
      <c r="K15" s="7">
        <v>6</v>
      </c>
      <c r="L15" s="2">
        <v>4</v>
      </c>
      <c r="M15" s="2">
        <v>9</v>
      </c>
      <c r="N15" s="2">
        <v>0</v>
      </c>
      <c r="O15" s="2">
        <v>32</v>
      </c>
      <c r="P15" s="6">
        <v>12.4009375</v>
      </c>
      <c r="Q15" s="2">
        <v>6</v>
      </c>
      <c r="R15" s="8">
        <v>66.1383333333333</v>
      </c>
      <c r="S15" s="2">
        <v>4</v>
      </c>
      <c r="T15" s="8">
        <v>99.2075</v>
      </c>
      <c r="U15" s="10">
        <v>0.00898203592814371</v>
      </c>
    </row>
    <row r="16" customHeight="1" spans="1:21">
      <c r="A16" s="2"/>
      <c r="B16" s="4" t="s">
        <v>194</v>
      </c>
      <c r="C16" s="4" t="s">
        <v>195</v>
      </c>
      <c r="D16" s="2">
        <v>7.45</v>
      </c>
      <c r="E16" s="2">
        <v>331</v>
      </c>
      <c r="F16" s="2">
        <v>26</v>
      </c>
      <c r="G16" s="5">
        <v>0.0785498489425982</v>
      </c>
      <c r="H16" s="6">
        <v>0.286538461538462</v>
      </c>
      <c r="I16" s="6">
        <v>22.5075528700906</v>
      </c>
      <c r="J16" s="2">
        <v>1</v>
      </c>
      <c r="K16" s="7">
        <v>0</v>
      </c>
      <c r="L16" s="2">
        <v>0</v>
      </c>
      <c r="M16" s="2">
        <v>0</v>
      </c>
      <c r="N16" s="2">
        <v>0</v>
      </c>
      <c r="O16" s="2">
        <v>1</v>
      </c>
      <c r="P16" s="6">
        <v>7.45</v>
      </c>
      <c r="Q16" s="2">
        <v>0</v>
      </c>
      <c r="R16" s="8" t="e">
        <v>#DIV/0!</v>
      </c>
      <c r="S16" s="2">
        <v>0</v>
      </c>
      <c r="T16" s="8" t="e">
        <v>#DIV/0!</v>
      </c>
      <c r="U16" s="10">
        <v>0</v>
      </c>
    </row>
    <row r="17" customHeight="1" spans="1:21">
      <c r="A17" s="2"/>
      <c r="B17" s="4" t="s">
        <v>174</v>
      </c>
      <c r="C17" s="4" t="s">
        <v>175</v>
      </c>
      <c r="D17" s="2">
        <v>712.72</v>
      </c>
      <c r="E17" s="2">
        <v>18967</v>
      </c>
      <c r="F17" s="2">
        <v>1456</v>
      </c>
      <c r="G17" s="5">
        <v>0.0767649074708705</v>
      </c>
      <c r="H17" s="6">
        <v>0.489505494505495</v>
      </c>
      <c r="I17" s="6">
        <v>37.576843992197</v>
      </c>
      <c r="J17" s="2">
        <v>11</v>
      </c>
      <c r="K17" s="7">
        <v>7</v>
      </c>
      <c r="L17" s="2">
        <v>2</v>
      </c>
      <c r="M17" s="2">
        <v>7</v>
      </c>
      <c r="N17" s="2">
        <v>4</v>
      </c>
      <c r="O17" s="2">
        <v>31</v>
      </c>
      <c r="P17" s="6">
        <v>22.9909677419355</v>
      </c>
      <c r="Q17" s="2">
        <v>27</v>
      </c>
      <c r="R17" s="8">
        <v>26.397037037037</v>
      </c>
      <c r="S17" s="2">
        <v>13</v>
      </c>
      <c r="T17" s="8">
        <v>54.8246153846154</v>
      </c>
      <c r="U17" s="10">
        <v>0.018543956043956</v>
      </c>
    </row>
    <row r="18" customHeight="1" spans="1:21">
      <c r="A18" s="2"/>
      <c r="B18" s="4" t="s">
        <v>186</v>
      </c>
      <c r="C18" s="4" t="s">
        <v>187</v>
      </c>
      <c r="D18" s="2">
        <v>88.41</v>
      </c>
      <c r="E18" s="2">
        <v>3259</v>
      </c>
      <c r="F18" s="2">
        <v>241</v>
      </c>
      <c r="G18" s="5">
        <v>0.0739490641301013</v>
      </c>
      <c r="H18" s="6">
        <v>0.366846473029046</v>
      </c>
      <c r="I18" s="6">
        <v>27.1279533599264</v>
      </c>
      <c r="J18" s="2">
        <v>2</v>
      </c>
      <c r="K18" s="7">
        <v>0</v>
      </c>
      <c r="L18" s="2">
        <v>0</v>
      </c>
      <c r="M18" s="2">
        <v>0</v>
      </c>
      <c r="N18" s="2">
        <v>0</v>
      </c>
      <c r="O18" s="2">
        <v>2</v>
      </c>
      <c r="P18" s="6">
        <v>44.205</v>
      </c>
      <c r="Q18" s="2">
        <v>0</v>
      </c>
      <c r="R18" s="8" t="e">
        <v>#DIV/0!</v>
      </c>
      <c r="S18" s="2">
        <v>0</v>
      </c>
      <c r="T18" s="8" t="e">
        <v>#DIV/0!</v>
      </c>
      <c r="U18" s="10">
        <v>0</v>
      </c>
    </row>
    <row r="19" customHeight="1" spans="1:21">
      <c r="A19" s="2"/>
      <c r="B19" s="4" t="s">
        <v>176</v>
      </c>
      <c r="C19" s="4" t="s">
        <v>177</v>
      </c>
      <c r="D19" s="2">
        <v>615.52</v>
      </c>
      <c r="E19" s="2">
        <v>37816</v>
      </c>
      <c r="F19" s="2">
        <v>2212</v>
      </c>
      <c r="G19" s="5">
        <v>0.0584937592553417</v>
      </c>
      <c r="H19" s="6">
        <v>0.278264014466546</v>
      </c>
      <c r="I19" s="6">
        <v>16.2767082716311</v>
      </c>
      <c r="J19" s="2">
        <v>16</v>
      </c>
      <c r="K19" s="7">
        <v>4</v>
      </c>
      <c r="L19" s="2">
        <v>0</v>
      </c>
      <c r="M19" s="2">
        <v>4</v>
      </c>
      <c r="N19" s="2">
        <v>3</v>
      </c>
      <c r="O19" s="2">
        <v>27</v>
      </c>
      <c r="P19" s="6">
        <v>22.797037037037</v>
      </c>
      <c r="Q19" s="2">
        <v>20</v>
      </c>
      <c r="R19" s="8">
        <v>30.776</v>
      </c>
      <c r="S19" s="2">
        <v>8</v>
      </c>
      <c r="T19" s="8">
        <v>76.94</v>
      </c>
      <c r="U19" s="10">
        <v>0.00904159132007233</v>
      </c>
    </row>
    <row r="20" customHeight="1" spans="1:21">
      <c r="A20" s="2"/>
      <c r="B20" s="4" t="s">
        <v>198</v>
      </c>
      <c r="C20" s="4" t="s">
        <v>199</v>
      </c>
      <c r="D20" s="2">
        <v>0</v>
      </c>
      <c r="E20" s="2">
        <v>0</v>
      </c>
      <c r="F20" s="2">
        <v>0</v>
      </c>
      <c r="G20" s="5" t="e">
        <v>#DIV/0!</v>
      </c>
      <c r="H20" s="6" t="e">
        <v>#DIV/0!</v>
      </c>
      <c r="I20" s="6" t="e">
        <v>#DIV/0!</v>
      </c>
      <c r="J20" s="2">
        <v>0</v>
      </c>
      <c r="K20" s="7">
        <v>0</v>
      </c>
      <c r="L20" s="2">
        <v>0</v>
      </c>
      <c r="M20" s="2">
        <v>0</v>
      </c>
      <c r="N20" s="2">
        <v>0</v>
      </c>
      <c r="O20" s="2">
        <v>0</v>
      </c>
      <c r="P20" s="6" t="e">
        <v>#DIV/0!</v>
      </c>
      <c r="Q20" s="2">
        <v>0</v>
      </c>
      <c r="R20" s="8" t="e">
        <v>#DIV/0!</v>
      </c>
      <c r="S20" s="2">
        <v>0</v>
      </c>
      <c r="T20" s="8" t="e">
        <v>#DIV/0!</v>
      </c>
      <c r="U20" s="10" t="e">
        <v>#DIV/0!</v>
      </c>
    </row>
    <row r="21" customHeight="1" spans="1:21">
      <c r="A21" s="4" t="s">
        <v>80</v>
      </c>
      <c r="B21" s="2"/>
      <c r="C21" s="2"/>
      <c r="D21" s="2">
        <v>5670.55</v>
      </c>
      <c r="E21" s="2">
        <v>203499</v>
      </c>
      <c r="F21" s="2">
        <v>14154</v>
      </c>
      <c r="G21" s="5">
        <v>0.0695531673374316</v>
      </c>
      <c r="H21" s="6">
        <v>0.400632330083369</v>
      </c>
      <c r="I21" s="6">
        <v>27.8652474950737</v>
      </c>
      <c r="J21" s="2">
        <v>104</v>
      </c>
      <c r="K21" s="7">
        <v>75</v>
      </c>
      <c r="L21" s="2">
        <v>28</v>
      </c>
      <c r="M21" s="2">
        <v>80</v>
      </c>
      <c r="N21" s="2">
        <v>13</v>
      </c>
      <c r="O21" s="2">
        <v>300</v>
      </c>
      <c r="P21" s="6">
        <v>18.9018333333333</v>
      </c>
      <c r="Q21" s="2">
        <v>215</v>
      </c>
      <c r="R21" s="8">
        <v>26.3746511627907</v>
      </c>
      <c r="S21" s="2">
        <v>88</v>
      </c>
      <c r="T21" s="8">
        <v>64.4380681818182</v>
      </c>
      <c r="U21" s="10">
        <v>0.0151900522820404</v>
      </c>
    </row>
    <row r="22" customHeight="1" spans="1:21">
      <c r="A22" s="4" t="s">
        <v>69</v>
      </c>
      <c r="B22" s="2"/>
      <c r="C22" s="2"/>
      <c r="D22" s="2">
        <v>5670.55</v>
      </c>
      <c r="E22" s="2">
        <v>203499</v>
      </c>
      <c r="F22" s="2">
        <v>14154</v>
      </c>
      <c r="G22" s="5">
        <v>0.0695531673374316</v>
      </c>
      <c r="H22" s="6">
        <v>0.400632330083369</v>
      </c>
      <c r="I22" s="6">
        <v>27.8652474950737</v>
      </c>
      <c r="J22" s="2">
        <v>104</v>
      </c>
      <c r="K22" s="7">
        <v>75</v>
      </c>
      <c r="L22" s="2">
        <v>28</v>
      </c>
      <c r="M22" s="2">
        <v>80</v>
      </c>
      <c r="N22" s="2">
        <v>13</v>
      </c>
      <c r="O22" s="2">
        <v>300</v>
      </c>
      <c r="P22" s="6">
        <v>18.9018333333333</v>
      </c>
      <c r="Q22" s="2">
        <v>215</v>
      </c>
      <c r="R22" s="8">
        <v>26.3746511627907</v>
      </c>
      <c r="S22" s="2">
        <v>88</v>
      </c>
      <c r="T22" s="8">
        <v>64.4380681818182</v>
      </c>
      <c r="U22" s="10">
        <v>0.0151900522820404</v>
      </c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</sheetData>
  <mergeCells count="3">
    <mergeCell ref="A21:C21"/>
    <mergeCell ref="A22:C22"/>
    <mergeCell ref="A4:A20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51"/>
  <sheetViews>
    <sheetView workbookViewId="0">
      <pane xSplit="10" ySplit="2" topLeftCell="K3" activePane="bottomRight" state="frozen"/>
      <selection/>
      <selection pane="topRight"/>
      <selection pane="bottomLeft"/>
      <selection pane="bottomRight" activeCell="M5" sqref="M5"/>
    </sheetView>
  </sheetViews>
  <sheetFormatPr defaultColWidth="9" defaultRowHeight="20" customHeight="1"/>
  <cols>
    <col min="1" max="1" width="28.1296296296296" style="30" customWidth="1"/>
    <col min="2" max="2" width="16.8333333333333"/>
    <col min="3" max="3" width="29.8796296296296" style="30" customWidth="1"/>
    <col min="4" max="4" width="9" style="30"/>
    <col min="5" max="5" width="16.6296296296296" style="20" customWidth="1"/>
    <col min="6" max="6" width="8.87962962962963" customWidth="1"/>
    <col min="7" max="7" width="5.87962962962963" customWidth="1"/>
    <col min="8" max="9" width="5.12962962962963" customWidth="1"/>
    <col min="10" max="10" width="7" customWidth="1"/>
    <col min="11" max="11" width="10.3796296296296" customWidth="1"/>
    <col min="12" max="12" width="6.87962962962963" style="1" customWidth="1"/>
    <col min="13" max="13" width="8.12962962962963" customWidth="1"/>
    <col min="14" max="14" width="6.25925925925926" customWidth="1"/>
    <col min="15" max="15" width="9.25925925925926"/>
    <col min="16" max="18" width="8.12962962962963" customWidth="1"/>
    <col min="19" max="19" width="6.25925925925926" customWidth="1"/>
    <col min="20" max="20" width="9.12962962962963" customWidth="1"/>
    <col min="21" max="21" width="9.25925925925926"/>
    <col min="28" max="28" width="8.25925925925926" customWidth="1"/>
    <col min="30" max="30" width="9.12962962962963"/>
    <col min="31" max="31" width="9.25925925925926"/>
    <col min="34" max="34" width="6.25" customWidth="1"/>
    <col min="35" max="35" width="9.25925925925926"/>
    <col min="38" max="38" width="8.12962962962963" customWidth="1"/>
  </cols>
  <sheetData>
    <row r="1" customHeight="1" spans="1:40">
      <c r="A1" s="31" t="s">
        <v>152</v>
      </c>
      <c r="B1" s="32" t="s">
        <v>209</v>
      </c>
      <c r="C1" s="33" t="s">
        <v>210</v>
      </c>
      <c r="D1" s="33" t="s">
        <v>211</v>
      </c>
      <c r="E1" s="34" t="s">
        <v>212</v>
      </c>
      <c r="F1" s="35" t="s">
        <v>213</v>
      </c>
      <c r="G1" s="35" t="s">
        <v>214</v>
      </c>
      <c r="H1" s="35"/>
      <c r="I1" s="35"/>
      <c r="J1" s="35"/>
      <c r="K1" s="33" t="s">
        <v>215</v>
      </c>
      <c r="L1" s="38"/>
      <c r="M1" s="33"/>
      <c r="N1" s="33"/>
      <c r="O1" s="33"/>
      <c r="P1" s="33"/>
      <c r="Q1" s="33"/>
      <c r="R1" s="33"/>
      <c r="S1" s="33"/>
      <c r="T1" s="33"/>
      <c r="U1" s="33" t="s">
        <v>216</v>
      </c>
      <c r="V1" s="33"/>
      <c r="W1" s="33"/>
      <c r="X1" s="33"/>
      <c r="Y1" s="33"/>
      <c r="Z1" s="33"/>
      <c r="AA1" s="33"/>
      <c r="AB1" s="33"/>
      <c r="AC1" s="33"/>
      <c r="AD1" s="33"/>
      <c r="AE1" s="33" t="s">
        <v>217</v>
      </c>
      <c r="AF1" s="33"/>
      <c r="AG1" s="33"/>
      <c r="AH1" s="33"/>
      <c r="AI1" s="33"/>
      <c r="AJ1" s="33"/>
      <c r="AK1" s="33"/>
      <c r="AL1" s="33"/>
      <c r="AM1" s="33"/>
      <c r="AN1" s="33"/>
    </row>
    <row r="2" customHeight="1" spans="1:40">
      <c r="A2" s="31"/>
      <c r="B2" s="32"/>
      <c r="C2" s="33"/>
      <c r="D2" s="33"/>
      <c r="E2" s="34"/>
      <c r="F2" s="35"/>
      <c r="G2" s="35" t="s">
        <v>218</v>
      </c>
      <c r="H2" s="35" t="s">
        <v>219</v>
      </c>
      <c r="I2" s="35" t="s">
        <v>220</v>
      </c>
      <c r="J2" s="35" t="s">
        <v>221</v>
      </c>
      <c r="K2" s="33" t="s">
        <v>222</v>
      </c>
      <c r="L2" s="38" t="s">
        <v>223</v>
      </c>
      <c r="M2" s="33" t="s">
        <v>224</v>
      </c>
      <c r="N2" s="33" t="s">
        <v>220</v>
      </c>
      <c r="O2" s="33" t="s">
        <v>221</v>
      </c>
      <c r="P2" s="33" t="s">
        <v>225</v>
      </c>
      <c r="Q2" s="33" t="s">
        <v>15</v>
      </c>
      <c r="R2" s="33" t="s">
        <v>226</v>
      </c>
      <c r="S2" s="33" t="s">
        <v>73</v>
      </c>
      <c r="T2" s="33" t="s">
        <v>227</v>
      </c>
      <c r="U2" s="33" t="s">
        <v>222</v>
      </c>
      <c r="V2" s="33" t="s">
        <v>223</v>
      </c>
      <c r="W2" s="33" t="s">
        <v>224</v>
      </c>
      <c r="X2" s="33" t="s">
        <v>220</v>
      </c>
      <c r="Y2" s="33" t="s">
        <v>221</v>
      </c>
      <c r="Z2" s="33" t="s">
        <v>225</v>
      </c>
      <c r="AA2" s="33" t="s">
        <v>15</v>
      </c>
      <c r="AB2" s="33" t="s">
        <v>226</v>
      </c>
      <c r="AC2" s="33" t="s">
        <v>73</v>
      </c>
      <c r="AD2" s="33" t="s">
        <v>227</v>
      </c>
      <c r="AE2" s="33" t="s">
        <v>222</v>
      </c>
      <c r="AF2" s="33" t="s">
        <v>223</v>
      </c>
      <c r="AG2" s="33" t="s">
        <v>224</v>
      </c>
      <c r="AH2" s="33" t="s">
        <v>220</v>
      </c>
      <c r="AI2" s="33" t="s">
        <v>221</v>
      </c>
      <c r="AJ2" s="33" t="s">
        <v>225</v>
      </c>
      <c r="AK2" s="33" t="s">
        <v>15</v>
      </c>
      <c r="AL2" s="33" t="s">
        <v>226</v>
      </c>
      <c r="AM2" s="33" t="s">
        <v>73</v>
      </c>
      <c r="AN2" s="33" t="s">
        <v>227</v>
      </c>
    </row>
    <row r="3" ht="100" customHeight="1" spans="1:40">
      <c r="A3" s="25" t="s">
        <v>154</v>
      </c>
      <c r="B3" s="25" t="str">
        <f>VLOOKUP(A:A,笔记匹配!A:K,2,FALSE)</f>
        <v>=DISPIMG("ID_DA694038ADA047CEB90B1621F17F0C2E",1)</v>
      </c>
      <c r="C3" s="27" t="str">
        <f>VLOOKUP(A:A,笔记匹配!A:K,3,FALSE)</f>
        <v>翡翠小米珠已经不多了❓听说你们都在找🧐🧐</v>
      </c>
      <c r="D3" s="27" t="str">
        <f>VLOOKUP(A:A,笔记匹配!A:K,4,FALSE)</f>
        <v>https://www.xiaohongshu.com/discovery/item/6284e0e3000000000102d2c3</v>
      </c>
      <c r="E3" s="36">
        <f>VLOOKUP(A:A,笔记匹配!A:K,5,FALSE)</f>
        <v>44699</v>
      </c>
      <c r="F3" s="25" t="str">
        <f>VLOOKUP(A:A,笔记匹配!A:K,6,FALSE)</f>
        <v>图文</v>
      </c>
      <c r="G3" s="37"/>
      <c r="H3" s="37"/>
      <c r="I3" s="37"/>
      <c r="J3" s="37"/>
      <c r="K3" s="25">
        <f>IFERROR(VLOOKUP(A:A,信息流数据源!A:K,2,FALSE),0)</f>
        <v>6215.08</v>
      </c>
      <c r="L3" s="39">
        <f>IFERROR(VLOOKUP(A:A,信息流数据源!A:K,5,FALSE),0)</f>
        <v>0.0503940895385538</v>
      </c>
      <c r="M3" s="40">
        <f>IFERROR(VLOOKUP(A:A,信息流数据源!A:K,6,FALSE),0)</f>
        <v>1.08731280615815</v>
      </c>
      <c r="N3" s="41">
        <f>IFERROR(VLOOKUP(A:A,信息流数据源!A:K,9,FALSE),0)</f>
        <v>43</v>
      </c>
      <c r="O3" s="25">
        <f>IFERROR(VLOOKUP(A:A,信息流数据源!A:T,13,FALSE),0)</f>
        <v>154</v>
      </c>
      <c r="P3" s="40">
        <f>IFERROR(VLOOKUP(A:A,信息流数据源!A:T,14,FALSE),0)</f>
        <v>40.3576623376623</v>
      </c>
      <c r="Q3" s="25">
        <f>IFERROR(VLOOKUP(A:A,信息流数据源!A:T,15,FALSE),0)</f>
        <v>224</v>
      </c>
      <c r="R3" s="42">
        <f>IFERROR(VLOOKUP(A:A,信息流数据源!A:T,16,FALSE),0)</f>
        <v>27.7458928571429</v>
      </c>
      <c r="S3" s="25">
        <f>IFERROR(VLOOKUP(A:A,信息流数据源!A:T,17,FALSE),0)</f>
        <v>110</v>
      </c>
      <c r="T3" s="43">
        <f>IFERROR(VLOOKUP(A:A,信息流数据源!A:T,18,FALSE),0)</f>
        <v>56.5007272727273</v>
      </c>
      <c r="U3" s="25">
        <f>IFERROR(VLOOKUP(A:A,搜索数据源!A:T,2,FALSE),0)</f>
        <v>0</v>
      </c>
      <c r="V3" s="39">
        <f>IFERROR(VLOOKUP(A:A,搜索数据源!A:T,5,FALSE),0)</f>
        <v>0</v>
      </c>
      <c r="W3" s="40">
        <f>IFERROR(VLOOKUP(A:A,搜索数据源!A:T,6,FALSE),0)</f>
        <v>0</v>
      </c>
      <c r="X3" s="41">
        <f>IFERROR(VLOOKUP(A:A,搜索数据源!A:T,9,FALSE),0)</f>
        <v>0</v>
      </c>
      <c r="Y3" s="25">
        <f>IFERROR(VLOOKUP(A:A,搜索数据源!A:T,13,FALSE),0)</f>
        <v>0</v>
      </c>
      <c r="Z3" s="40">
        <f>IFERROR(VLOOKUP(A:A,搜索数据源!A:T,14,FALSE),0)</f>
        <v>0</v>
      </c>
      <c r="AA3" s="25">
        <f>IFERROR(VLOOKUP(A:A,搜索数据源!A:T,15,FALSE),0)</f>
        <v>0</v>
      </c>
      <c r="AB3" s="42">
        <f>IFERROR(VLOOKUP(A:A,搜索数据源!A:T,16,FALSE),0)</f>
        <v>0</v>
      </c>
      <c r="AC3" s="25">
        <f>IFERROR(VLOOKUP(A:A,搜索数据源!A:T,17,FALSE),0)</f>
        <v>0</v>
      </c>
      <c r="AD3" s="43">
        <f>IFERROR(VLOOKUP(A:A,搜索数据源!A:T,18,FALSE),0)</f>
        <v>0</v>
      </c>
      <c r="AE3" s="25">
        <f>IFERROR(VLOOKUP(A:A,全站智投数据源!A:T,2,FALSE),0)</f>
        <v>0</v>
      </c>
      <c r="AF3" s="37"/>
      <c r="AG3" s="37"/>
      <c r="AH3" s="37"/>
      <c r="AI3" s="37"/>
      <c r="AJ3" s="37"/>
      <c r="AK3" s="37"/>
      <c r="AL3" s="37"/>
      <c r="AM3" s="37"/>
      <c r="AN3" s="37"/>
    </row>
    <row r="4" ht="100" customHeight="1" spans="1:40">
      <c r="A4" s="25" t="s">
        <v>158</v>
      </c>
      <c r="B4" s="25" t="str">
        <f>VLOOKUP(A:A,笔记匹配!A:K,2,FALSE)</f>
        <v>=DISPIMG("ID_3D97CB4B30F945008A8F95FE955D6C77",1)</v>
      </c>
      <c r="C4" s="27" t="str">
        <f>VLOOKUP(A:A,笔记匹配!A:K,3,FALSE)</f>
        <v>听说你们最近很喜欢小米珠📿翡翠手串哦💚</v>
      </c>
      <c r="D4" s="27" t="str">
        <f>VLOOKUP(A:A,笔记匹配!A:K,4,FALSE)</f>
        <v>https://www.xiaohongshu.com/discovery/item/62b17b60000000000f00120e</v>
      </c>
      <c r="E4" s="36">
        <f>VLOOKUP(A:A,笔记匹配!A:K,5,FALSE)</f>
        <v>44733</v>
      </c>
      <c r="F4" s="25" t="str">
        <f>VLOOKUP(A:A,笔记匹配!A:K,6,FALSE)</f>
        <v>图文</v>
      </c>
      <c r="G4" s="37"/>
      <c r="H4" s="37"/>
      <c r="I4" s="37"/>
      <c r="J4" s="37"/>
      <c r="K4" s="25">
        <f>IFERROR(VLOOKUP(A:A,信息流数据源!A:K,2,FALSE),0)</f>
        <v>5465.41</v>
      </c>
      <c r="L4" s="39">
        <f>IFERROR(VLOOKUP(A:A,信息流数据源!A:K,5,FALSE),0)</f>
        <v>0.0688262277974651</v>
      </c>
      <c r="M4" s="40">
        <f>IFERROR(VLOOKUP(A:A,信息流数据源!A:K,6,FALSE),0)</f>
        <v>0.345278286688989</v>
      </c>
      <c r="N4" s="41">
        <f>IFERROR(VLOOKUP(A:A,信息流数据源!A:K,9,FALSE),0)</f>
        <v>138</v>
      </c>
      <c r="O4" s="25">
        <f>IFERROR(VLOOKUP(A:A,信息流数据源!A:T,13,FALSE),0)</f>
        <v>332</v>
      </c>
      <c r="P4" s="40">
        <f>IFERROR(VLOOKUP(A:A,信息流数据源!A:T,14,FALSE),0)</f>
        <v>16.462078313253</v>
      </c>
      <c r="Q4" s="25">
        <f>IFERROR(VLOOKUP(A:A,信息流数据源!A:T,15,FALSE),0)</f>
        <v>344</v>
      </c>
      <c r="R4" s="42">
        <f>IFERROR(VLOOKUP(A:A,信息流数据源!A:T,16,FALSE),0)</f>
        <v>15.8878197674419</v>
      </c>
      <c r="S4" s="25">
        <f>IFERROR(VLOOKUP(A:A,信息流数据源!A:T,17,FALSE),0)</f>
        <v>145</v>
      </c>
      <c r="T4" s="43">
        <f>IFERROR(VLOOKUP(A:A,信息流数据源!A:T,18,FALSE),0)</f>
        <v>37.6924827586207</v>
      </c>
      <c r="U4" s="25">
        <f>IFERROR(VLOOKUP(A:A,搜索数据源!A:T,2,FALSE),0)</f>
        <v>0</v>
      </c>
      <c r="V4" s="39">
        <f>IFERROR(VLOOKUP(A:A,搜索数据源!A:T,5,FALSE),0)</f>
        <v>0</v>
      </c>
      <c r="W4" s="40">
        <f>IFERROR(VLOOKUP(A:A,搜索数据源!A:T,6,FALSE),0)</f>
        <v>0</v>
      </c>
      <c r="X4" s="41">
        <f>IFERROR(VLOOKUP(A:A,搜索数据源!A:T,9,FALSE),0)</f>
        <v>0</v>
      </c>
      <c r="Y4" s="25">
        <f>IFERROR(VLOOKUP(A:A,搜索数据源!A:T,13,FALSE),0)</f>
        <v>0</v>
      </c>
      <c r="Z4" s="40">
        <f>IFERROR(VLOOKUP(A:A,搜索数据源!A:T,14,FALSE),0)</f>
        <v>0</v>
      </c>
      <c r="AA4" s="25">
        <f>IFERROR(VLOOKUP(A:A,搜索数据源!A:T,15,FALSE),0)</f>
        <v>0</v>
      </c>
      <c r="AB4" s="42">
        <f>IFERROR(VLOOKUP(A:A,搜索数据源!A:T,16,FALSE),0)</f>
        <v>0</v>
      </c>
      <c r="AC4" s="25">
        <f>IFERROR(VLOOKUP(A:A,搜索数据源!A:T,17,FALSE),0)</f>
        <v>0</v>
      </c>
      <c r="AD4" s="43">
        <f>IFERROR(VLOOKUP(A:A,搜索数据源!A:T,18,FALSE),0)</f>
        <v>0</v>
      </c>
      <c r="AE4" s="25">
        <f>IFERROR(VLOOKUP(A:A,全站智投数据源!A:T,2,FALSE),0)</f>
        <v>0</v>
      </c>
      <c r="AF4" s="37"/>
      <c r="AG4" s="37"/>
      <c r="AH4" s="37"/>
      <c r="AI4" s="37"/>
      <c r="AJ4" s="37"/>
      <c r="AK4" s="37"/>
      <c r="AL4" s="37"/>
      <c r="AM4" s="37"/>
      <c r="AN4" s="37"/>
    </row>
    <row r="5" ht="100" customHeight="1" spans="1:40">
      <c r="A5" s="25" t="s">
        <v>170</v>
      </c>
      <c r="B5" s="25" t="str">
        <f>VLOOKUP(A:A,笔记匹配!A:K,2,FALSE)</f>
        <v>=DISPIMG("ID_CC8E0B1E18AA44118BA15C3CEF73EB9D",1)</v>
      </c>
      <c r="C5" s="27" t="str">
        <f>VLOOKUP(A:A,笔记匹配!A:K,3,FALSE)</f>
        <v>喜欢蛋面的尽管来找我，应有尽有</v>
      </c>
      <c r="D5" s="27" t="str">
        <f>VLOOKUP(A:A,笔记匹配!A:K,4,FALSE)</f>
        <v>https://www.xiaohongshu.com/discovery/item/631087110000000012016b9a</v>
      </c>
      <c r="E5" s="36">
        <f>VLOOKUP(A:A,笔记匹配!A:K,5,FALSE)</f>
        <v>44805</v>
      </c>
      <c r="F5" s="25" t="str">
        <f>VLOOKUP(A:A,笔记匹配!A:K,6,FALSE)</f>
        <v>图文</v>
      </c>
      <c r="G5" s="37"/>
      <c r="H5" s="37"/>
      <c r="I5" s="37"/>
      <c r="J5" s="37"/>
      <c r="K5" s="25">
        <f>IFERROR(VLOOKUP(A:A,信息流数据源!A:K,2,FALSE),0)</f>
        <v>4137.48</v>
      </c>
      <c r="L5" s="39">
        <f>IFERROR(VLOOKUP(A:A,信息流数据源!A:K,5,FALSE),0)</f>
        <v>0.0674695934162975</v>
      </c>
      <c r="M5" s="40">
        <f>IFERROR(VLOOKUP(A:A,信息流数据源!A:K,6,FALSE),0)</f>
        <v>0.455068191816982</v>
      </c>
      <c r="N5" s="41">
        <f>IFERROR(VLOOKUP(A:A,信息流数据源!A:K,9,FALSE),0)</f>
        <v>18</v>
      </c>
      <c r="O5" s="25">
        <f>IFERROR(VLOOKUP(A:A,信息流数据源!A:T,13,FALSE),0)</f>
        <v>178</v>
      </c>
      <c r="P5" s="40">
        <f>IFERROR(VLOOKUP(A:A,信息流数据源!A:T,14,FALSE),0)</f>
        <v>23.2442696629213</v>
      </c>
      <c r="Q5" s="25">
        <f>IFERROR(VLOOKUP(A:A,信息流数据源!A:T,15,FALSE),0)</f>
        <v>100</v>
      </c>
      <c r="R5" s="42">
        <f>IFERROR(VLOOKUP(A:A,信息流数据源!A:T,16,FALSE),0)</f>
        <v>41.3748</v>
      </c>
      <c r="S5" s="25">
        <f>IFERROR(VLOOKUP(A:A,信息流数据源!A:T,17,FALSE),0)</f>
        <v>27</v>
      </c>
      <c r="T5" s="43">
        <f>IFERROR(VLOOKUP(A:A,信息流数据源!A:T,18,FALSE),0)</f>
        <v>153.24</v>
      </c>
      <c r="U5" s="25">
        <f>IFERROR(VLOOKUP(A:A,搜索数据源!A:T,2,FALSE),0)</f>
        <v>0</v>
      </c>
      <c r="V5" s="39">
        <f>IFERROR(VLOOKUP(A:A,搜索数据源!A:T,5,FALSE),0)</f>
        <v>0</v>
      </c>
      <c r="W5" s="40">
        <f>IFERROR(VLOOKUP(A:A,搜索数据源!A:T,6,FALSE),0)</f>
        <v>0</v>
      </c>
      <c r="X5" s="41">
        <f>IFERROR(VLOOKUP(A:A,搜索数据源!A:T,9,FALSE),0)</f>
        <v>0</v>
      </c>
      <c r="Y5" s="25">
        <f>IFERROR(VLOOKUP(A:A,搜索数据源!A:T,13,FALSE),0)</f>
        <v>0</v>
      </c>
      <c r="Z5" s="40">
        <f>IFERROR(VLOOKUP(A:A,搜索数据源!A:T,14,FALSE),0)</f>
        <v>0</v>
      </c>
      <c r="AA5" s="25">
        <f>IFERROR(VLOOKUP(A:A,搜索数据源!A:T,15,FALSE),0)</f>
        <v>0</v>
      </c>
      <c r="AB5" s="42">
        <f>IFERROR(VLOOKUP(A:A,搜索数据源!A:T,16,FALSE),0)</f>
        <v>0</v>
      </c>
      <c r="AC5" s="25">
        <f>IFERROR(VLOOKUP(A:A,搜索数据源!A:T,17,FALSE),0)</f>
        <v>0</v>
      </c>
      <c r="AD5" s="43">
        <f>IFERROR(VLOOKUP(A:A,搜索数据源!A:T,18,FALSE),0)</f>
        <v>0</v>
      </c>
      <c r="AE5" s="25">
        <f>IFERROR(VLOOKUP(A:A,全站智投数据源!A:T,2,FALSE),0)</f>
        <v>0</v>
      </c>
      <c r="AF5" s="37"/>
      <c r="AG5" s="37"/>
      <c r="AH5" s="37"/>
      <c r="AI5" s="37"/>
      <c r="AJ5" s="37"/>
      <c r="AK5" s="37"/>
      <c r="AL5" s="37"/>
      <c r="AM5" s="37"/>
      <c r="AN5" s="37"/>
    </row>
    <row r="6" ht="100" customHeight="1" spans="1:40">
      <c r="A6" s="25" t="s">
        <v>174</v>
      </c>
      <c r="B6" s="25" t="str">
        <f>VLOOKUP(A:A,笔记匹配!A:K,2,FALSE)</f>
        <v>=DISPIMG("ID_A7581E6237864C588FF87466ADA0BF01",1)</v>
      </c>
      <c r="C6" s="27" t="str">
        <f>VLOOKUP(A:A,笔记匹配!A:K,3,FALSE)</f>
        <v>年会宴会战袍缺少亮点❓只需一串翡翠珠链</v>
      </c>
      <c r="D6" s="27" t="str">
        <f>VLOOKUP(A:A,笔记匹配!A:K,4,FALSE)</f>
        <v>https://www.xiaohongshu.com/discovery/item/63469cd10000000007014a0f</v>
      </c>
      <c r="E6" s="36">
        <f>VLOOKUP(A:A,笔记匹配!A:K,5,FALSE)</f>
        <v>44846</v>
      </c>
      <c r="F6" s="25" t="str">
        <f>VLOOKUP(A:A,笔记匹配!A:K,6,FALSE)</f>
        <v>图文</v>
      </c>
      <c r="G6" s="37"/>
      <c r="H6" s="37"/>
      <c r="I6" s="37"/>
      <c r="J6" s="37"/>
      <c r="K6" s="25">
        <f>IFERROR(VLOOKUP(A:A,信息流数据源!A:K,2,FALSE),0)</f>
        <v>3739.82</v>
      </c>
      <c r="L6" s="39">
        <f>IFERROR(VLOOKUP(A:A,信息流数据源!A:K,5,FALSE),0)</f>
        <v>0.069981799506244</v>
      </c>
      <c r="M6" s="40">
        <f>IFERROR(VLOOKUP(A:A,信息流数据源!A:K,6,FALSE),0)</f>
        <v>0.481501223123471</v>
      </c>
      <c r="N6" s="41">
        <f>IFERROR(VLOOKUP(A:A,信息流数据源!A:K,9,FALSE),0)</f>
        <v>31</v>
      </c>
      <c r="O6" s="25">
        <f>IFERROR(VLOOKUP(A:A,信息流数据源!A:T,13,FALSE),0)</f>
        <v>133</v>
      </c>
      <c r="P6" s="40">
        <f>IFERROR(VLOOKUP(A:A,信息流数据源!A:T,14,FALSE),0)</f>
        <v>28.1189473684211</v>
      </c>
      <c r="Q6" s="25">
        <f>IFERROR(VLOOKUP(A:A,信息流数据源!A:T,15,FALSE),0)</f>
        <v>114</v>
      </c>
      <c r="R6" s="42">
        <f>IFERROR(VLOOKUP(A:A,信息流数据源!A:T,16,FALSE),0)</f>
        <v>32.8054385964912</v>
      </c>
      <c r="S6" s="25">
        <f>IFERROR(VLOOKUP(A:A,信息流数据源!A:T,17,FALSE),0)</f>
        <v>43</v>
      </c>
      <c r="T6" s="43">
        <f>IFERROR(VLOOKUP(A:A,信息流数据源!A:T,18,FALSE),0)</f>
        <v>86.9725581395349</v>
      </c>
      <c r="U6" s="25">
        <f>IFERROR(VLOOKUP(A:A,搜索数据源!A:T,2,FALSE),0)</f>
        <v>0</v>
      </c>
      <c r="V6" s="39">
        <f>IFERROR(VLOOKUP(A:A,搜索数据源!A:T,5,FALSE),0)</f>
        <v>0</v>
      </c>
      <c r="W6" s="40">
        <f>IFERROR(VLOOKUP(A:A,搜索数据源!A:T,6,FALSE),0)</f>
        <v>0</v>
      </c>
      <c r="X6" s="41">
        <f>IFERROR(VLOOKUP(A:A,搜索数据源!A:T,9,FALSE),0)</f>
        <v>0</v>
      </c>
      <c r="Y6" s="25">
        <f>IFERROR(VLOOKUP(A:A,搜索数据源!A:T,13,FALSE),0)</f>
        <v>0</v>
      </c>
      <c r="Z6" s="40">
        <f>IFERROR(VLOOKUP(A:A,搜索数据源!A:T,14,FALSE),0)</f>
        <v>0</v>
      </c>
      <c r="AA6" s="25">
        <f>IFERROR(VLOOKUP(A:A,搜索数据源!A:T,15,FALSE),0)</f>
        <v>0</v>
      </c>
      <c r="AB6" s="42">
        <f>IFERROR(VLOOKUP(A:A,搜索数据源!A:T,16,FALSE),0)</f>
        <v>0</v>
      </c>
      <c r="AC6" s="25">
        <f>IFERROR(VLOOKUP(A:A,搜索数据源!A:T,17,FALSE),0)</f>
        <v>0</v>
      </c>
      <c r="AD6" s="43">
        <f>IFERROR(VLOOKUP(A:A,搜索数据源!A:T,18,FALSE),0)</f>
        <v>0</v>
      </c>
      <c r="AE6" s="25">
        <f>IFERROR(VLOOKUP(A:A,全站智投数据源!A:T,2,FALSE),0)</f>
        <v>0</v>
      </c>
      <c r="AF6" s="37"/>
      <c r="AG6" s="37"/>
      <c r="AH6" s="37"/>
      <c r="AI6" s="37"/>
      <c r="AJ6" s="37"/>
      <c r="AK6" s="37"/>
      <c r="AL6" s="37"/>
      <c r="AM6" s="37"/>
      <c r="AN6" s="37"/>
    </row>
    <row r="7" ht="100" customHeight="1" spans="1:40">
      <c r="A7" s="25" t="s">
        <v>160</v>
      </c>
      <c r="B7" s="25" t="str">
        <f>VLOOKUP(A:A,笔记匹配!A:K,2,FALSE)</f>
        <v>=DISPIMG("ID_FD2FBD30D86F4F6DB11CA6568627A78A",1)</v>
      </c>
      <c r="C7" s="27" t="str">
        <f>VLOOKUP(A:A,笔记匹配!A:K,3,FALSE)</f>
        <v>第一次买满绿翡翠怎么挑？高性价比🉐‼️</v>
      </c>
      <c r="D7" s="27" t="str">
        <f>VLOOKUP(A:A,笔记匹配!A:K,4,FALSE)</f>
        <v>https://www.xiaohongshu.com/discovery/item/5f96ebbb000000000100aed1</v>
      </c>
      <c r="E7" s="36">
        <f>VLOOKUP(A:A,笔记匹配!A:K,5,FALSE)</f>
        <v>44860</v>
      </c>
      <c r="F7" s="25" t="str">
        <f>VLOOKUP(A:A,笔记匹配!A:K,6,FALSE)</f>
        <v>图文</v>
      </c>
      <c r="G7" s="37"/>
      <c r="H7" s="37"/>
      <c r="I7" s="37"/>
      <c r="J7" s="37"/>
      <c r="K7" s="25">
        <f>IFERROR(VLOOKUP(A:A,信息流数据源!A:K,2,FALSE),0)</f>
        <v>2138.87</v>
      </c>
      <c r="L7" s="39">
        <f>IFERROR(VLOOKUP(A:A,信息流数据源!A:K,5,FALSE),0)</f>
        <v>0.0762450906274777</v>
      </c>
      <c r="M7" s="40">
        <f>IFERROR(VLOOKUP(A:A,信息流数据源!A:K,6,FALSE),0)</f>
        <v>0.517259975816203</v>
      </c>
      <c r="N7" s="41">
        <f>IFERROR(VLOOKUP(A:A,信息流数据源!A:K,9,FALSE),0)</f>
        <v>9</v>
      </c>
      <c r="O7" s="25">
        <f>IFERROR(VLOOKUP(A:A,信息流数据源!A:T,13,FALSE),0)</f>
        <v>89</v>
      </c>
      <c r="P7" s="40">
        <f>IFERROR(VLOOKUP(A:A,信息流数据源!A:T,14,FALSE),0)</f>
        <v>24.0322471910112</v>
      </c>
      <c r="Q7" s="25">
        <f>IFERROR(VLOOKUP(A:A,信息流数据源!A:T,15,FALSE),0)</f>
        <v>51</v>
      </c>
      <c r="R7" s="42">
        <f>IFERROR(VLOOKUP(A:A,信息流数据源!A:T,16,FALSE),0)</f>
        <v>41.9386274509804</v>
      </c>
      <c r="S7" s="25">
        <f>IFERROR(VLOOKUP(A:A,信息流数据源!A:T,17,FALSE),0)</f>
        <v>23</v>
      </c>
      <c r="T7" s="43">
        <f>IFERROR(VLOOKUP(A:A,信息流数据源!A:T,18,FALSE),0)</f>
        <v>92.994347826087</v>
      </c>
      <c r="U7" s="25">
        <f>IFERROR(VLOOKUP(A:A,搜索数据源!A:T,2,FALSE),0)</f>
        <v>0</v>
      </c>
      <c r="V7" s="39">
        <f>IFERROR(VLOOKUP(A:A,搜索数据源!A:T,5,FALSE),0)</f>
        <v>0</v>
      </c>
      <c r="W7" s="40">
        <f>IFERROR(VLOOKUP(A:A,搜索数据源!A:T,6,FALSE),0)</f>
        <v>0</v>
      </c>
      <c r="X7" s="41">
        <f>IFERROR(VLOOKUP(A:A,搜索数据源!A:T,9,FALSE),0)</f>
        <v>0</v>
      </c>
      <c r="Y7" s="25">
        <f>IFERROR(VLOOKUP(A:A,搜索数据源!A:T,13,FALSE),0)</f>
        <v>0</v>
      </c>
      <c r="Z7" s="40">
        <f>IFERROR(VLOOKUP(A:A,搜索数据源!A:T,14,FALSE),0)</f>
        <v>0</v>
      </c>
      <c r="AA7" s="25">
        <f>IFERROR(VLOOKUP(A:A,搜索数据源!A:T,15,FALSE),0)</f>
        <v>0</v>
      </c>
      <c r="AB7" s="42">
        <f>IFERROR(VLOOKUP(A:A,搜索数据源!A:T,16,FALSE),0)</f>
        <v>0</v>
      </c>
      <c r="AC7" s="25">
        <f>IFERROR(VLOOKUP(A:A,搜索数据源!A:T,17,FALSE),0)</f>
        <v>0</v>
      </c>
      <c r="AD7" s="43">
        <f>IFERROR(VLOOKUP(A:A,搜索数据源!A:T,18,FALSE),0)</f>
        <v>0</v>
      </c>
      <c r="AE7" s="25">
        <f>IFERROR(VLOOKUP(A:A,全站智投数据源!A:T,2,FALSE),0)</f>
        <v>0</v>
      </c>
      <c r="AF7" s="37"/>
      <c r="AG7" s="37"/>
      <c r="AH7" s="37"/>
      <c r="AI7" s="37"/>
      <c r="AJ7" s="37"/>
      <c r="AK7" s="37"/>
      <c r="AL7" s="37"/>
      <c r="AM7" s="37"/>
      <c r="AN7" s="37"/>
    </row>
    <row r="8" ht="100" customHeight="1" spans="1:40">
      <c r="A8" s="25" t="s">
        <v>172</v>
      </c>
      <c r="B8" s="25" t="str">
        <f>VLOOKUP(A:A,笔记匹配!A:K,2,FALSE)</f>
        <v>=DISPIMG("ID_62E37A8B107F4D358F6D253E078C1481",1)</v>
      </c>
      <c r="C8" s="27" t="str">
        <f>VLOOKUP(A:A,笔记匹配!A:K,3,FALSE)</f>
        <v>福禄双全💕翡翠绿葫芦太适合女性了～</v>
      </c>
      <c r="D8" s="27" t="str">
        <f>VLOOKUP(A:A,笔记匹配!A:K,4,FALSE)</f>
        <v>https://www.xiaohongshu.com/discovery/item/635275d9000000001402ad88</v>
      </c>
      <c r="E8" s="36">
        <f>VLOOKUP(A:A,笔记匹配!A:K,5,FALSE)</f>
        <v>44855</v>
      </c>
      <c r="F8" s="25" t="str">
        <f>VLOOKUP(A:A,笔记匹配!A:K,6,FALSE)</f>
        <v>视频</v>
      </c>
      <c r="G8" s="37"/>
      <c r="H8" s="37"/>
      <c r="I8" s="37"/>
      <c r="J8" s="37"/>
      <c r="K8" s="25">
        <f>IFERROR(VLOOKUP(A:A,信息流数据源!A:K,2,FALSE),0)</f>
        <v>2875.6</v>
      </c>
      <c r="L8" s="39">
        <f>IFERROR(VLOOKUP(A:A,信息流数据源!A:K,5,FALSE),0)</f>
        <v>0.0644169370878258</v>
      </c>
      <c r="M8" s="40">
        <f>IFERROR(VLOOKUP(A:A,信息流数据源!A:K,6,FALSE),0)</f>
        <v>0.584115376802763</v>
      </c>
      <c r="N8" s="41">
        <f>IFERROR(VLOOKUP(A:A,信息流数据源!A:K,9,FALSE),0)</f>
        <v>25</v>
      </c>
      <c r="O8" s="25">
        <f>IFERROR(VLOOKUP(A:A,信息流数据源!A:T,13,FALSE),0)</f>
        <v>165</v>
      </c>
      <c r="P8" s="40">
        <f>IFERROR(VLOOKUP(A:A,信息流数据源!A:T,14,FALSE),0)</f>
        <v>17.4278787878788</v>
      </c>
      <c r="Q8" s="25">
        <f>IFERROR(VLOOKUP(A:A,信息流数据源!A:T,15,FALSE),0)</f>
        <v>53</v>
      </c>
      <c r="R8" s="42">
        <f>IFERROR(VLOOKUP(A:A,信息流数据源!A:T,16,FALSE),0)</f>
        <v>54.2566037735849</v>
      </c>
      <c r="S8" s="25">
        <f>IFERROR(VLOOKUP(A:A,信息流数据源!A:T,17,FALSE),0)</f>
        <v>26</v>
      </c>
      <c r="T8" s="43">
        <f>IFERROR(VLOOKUP(A:A,信息流数据源!A:T,18,FALSE),0)</f>
        <v>110.6</v>
      </c>
      <c r="U8" s="25">
        <f>IFERROR(VLOOKUP(A:A,搜索数据源!A:T,2,FALSE),0)</f>
        <v>0</v>
      </c>
      <c r="V8" s="39">
        <f>IFERROR(VLOOKUP(A:A,搜索数据源!A:T,5,FALSE),0)</f>
        <v>0</v>
      </c>
      <c r="W8" s="40">
        <f>IFERROR(VLOOKUP(A:A,搜索数据源!A:T,6,FALSE),0)</f>
        <v>0</v>
      </c>
      <c r="X8" s="41">
        <f>IFERROR(VLOOKUP(A:A,搜索数据源!A:T,9,FALSE),0)</f>
        <v>0</v>
      </c>
      <c r="Y8" s="25">
        <f>IFERROR(VLOOKUP(A:A,搜索数据源!A:T,13,FALSE),0)</f>
        <v>0</v>
      </c>
      <c r="Z8" s="40">
        <f>IFERROR(VLOOKUP(A:A,搜索数据源!A:T,14,FALSE),0)</f>
        <v>0</v>
      </c>
      <c r="AA8" s="25">
        <f>IFERROR(VLOOKUP(A:A,搜索数据源!A:T,15,FALSE),0)</f>
        <v>0</v>
      </c>
      <c r="AB8" s="42">
        <f>IFERROR(VLOOKUP(A:A,搜索数据源!A:T,16,FALSE),0)</f>
        <v>0</v>
      </c>
      <c r="AC8" s="25">
        <f>IFERROR(VLOOKUP(A:A,搜索数据源!A:T,17,FALSE),0)</f>
        <v>0</v>
      </c>
      <c r="AD8" s="43">
        <f>IFERROR(VLOOKUP(A:A,搜索数据源!A:T,18,FALSE),0)</f>
        <v>0</v>
      </c>
      <c r="AE8" s="25">
        <f>IFERROR(VLOOKUP(A:A,全站智投数据源!A:T,2,FALSE),0)</f>
        <v>0</v>
      </c>
      <c r="AF8" s="37"/>
      <c r="AG8" s="37"/>
      <c r="AH8" s="37"/>
      <c r="AI8" s="37"/>
      <c r="AJ8" s="37"/>
      <c r="AK8" s="37"/>
      <c r="AL8" s="37"/>
      <c r="AM8" s="37"/>
      <c r="AN8" s="37"/>
    </row>
    <row r="9" ht="100" customHeight="1" spans="1:40">
      <c r="A9" s="25" t="s">
        <v>156</v>
      </c>
      <c r="B9" s="25" t="str">
        <f>VLOOKUP(A:A,笔记匹配!A:K,2,FALSE)</f>
        <v>=DISPIMG("ID_AAB43EEFB3E44ADABC8028AAD765E7D1",1)</v>
      </c>
      <c r="C9" s="27" t="str">
        <f>VLOOKUP(A:A,笔记匹配!A:K,3,FALSE)</f>
        <v>这尊翡翠佛公的喜乐，谁见了谁欢喜🌱🙏</v>
      </c>
      <c r="D9" s="27" t="str">
        <f>VLOOKUP(A:A,笔记匹配!A:K,4,FALSE)</f>
        <v>https://www.xiaohongshu.com/discovery/item/611e475b000000002103d27a</v>
      </c>
      <c r="E9" s="36">
        <f>VLOOKUP(A:A,笔记匹配!A:K,5,FALSE)</f>
        <v>44792</v>
      </c>
      <c r="F9" s="25" t="str">
        <f>VLOOKUP(A:A,笔记匹配!A:K,6,FALSE)</f>
        <v>视频</v>
      </c>
      <c r="G9" s="37"/>
      <c r="H9" s="37"/>
      <c r="I9" s="37"/>
      <c r="J9" s="37"/>
      <c r="K9" s="25">
        <f>IFERROR(VLOOKUP(A:A,信息流数据源!A:K,2,FALSE),0)</f>
        <v>2032.27</v>
      </c>
      <c r="L9" s="39">
        <f>IFERROR(VLOOKUP(A:A,信息流数据源!A:K,5,FALSE),0)</f>
        <v>0.0753296922871986</v>
      </c>
      <c r="M9" s="40">
        <f>IFERROR(VLOOKUP(A:A,信息流数据源!A:K,6,FALSE),0)</f>
        <v>0.299479811376363</v>
      </c>
      <c r="N9" s="41">
        <f>IFERROR(VLOOKUP(A:A,信息流数据源!A:K,9,FALSE),0)</f>
        <v>35</v>
      </c>
      <c r="O9" s="25">
        <f>IFERROR(VLOOKUP(A:A,信息流数据源!A:T,13,FALSE),0)</f>
        <v>144</v>
      </c>
      <c r="P9" s="40">
        <f>IFERROR(VLOOKUP(A:A,信息流数据源!A:T,14,FALSE),0)</f>
        <v>14.1129861111111</v>
      </c>
      <c r="Q9" s="25">
        <f>IFERROR(VLOOKUP(A:A,信息流数据源!A:T,15,FALSE),0)</f>
        <v>88</v>
      </c>
      <c r="R9" s="42">
        <f>IFERROR(VLOOKUP(A:A,信息流数据源!A:T,16,FALSE),0)</f>
        <v>23.0939772727273</v>
      </c>
      <c r="S9" s="25">
        <f>IFERROR(VLOOKUP(A:A,信息流数据源!A:T,17,FALSE),0)</f>
        <v>31</v>
      </c>
      <c r="T9" s="43">
        <f>IFERROR(VLOOKUP(A:A,信息流数据源!A:T,18,FALSE),0)</f>
        <v>65.5570967741936</v>
      </c>
      <c r="U9" s="25">
        <f>IFERROR(VLOOKUP(A:A,搜索数据源!A:T,2,FALSE),0)</f>
        <v>0</v>
      </c>
      <c r="V9" s="39">
        <f>IFERROR(VLOOKUP(A:A,搜索数据源!A:T,5,FALSE),0)</f>
        <v>0</v>
      </c>
      <c r="W9" s="40">
        <f>IFERROR(VLOOKUP(A:A,搜索数据源!A:T,6,FALSE),0)</f>
        <v>0</v>
      </c>
      <c r="X9" s="41">
        <f>IFERROR(VLOOKUP(A:A,搜索数据源!A:T,9,FALSE),0)</f>
        <v>0</v>
      </c>
      <c r="Y9" s="25">
        <f>IFERROR(VLOOKUP(A:A,搜索数据源!A:T,13,FALSE),0)</f>
        <v>0</v>
      </c>
      <c r="Z9" s="40">
        <f>IFERROR(VLOOKUP(A:A,搜索数据源!A:T,14,FALSE),0)</f>
        <v>0</v>
      </c>
      <c r="AA9" s="25">
        <f>IFERROR(VLOOKUP(A:A,搜索数据源!A:T,15,FALSE),0)</f>
        <v>0</v>
      </c>
      <c r="AB9" s="42">
        <f>IFERROR(VLOOKUP(A:A,搜索数据源!A:T,16,FALSE),0)</f>
        <v>0</v>
      </c>
      <c r="AC9" s="25">
        <f>IFERROR(VLOOKUP(A:A,搜索数据源!A:T,17,FALSE),0)</f>
        <v>0</v>
      </c>
      <c r="AD9" s="43">
        <f>IFERROR(VLOOKUP(A:A,搜索数据源!A:T,18,FALSE),0)</f>
        <v>0</v>
      </c>
      <c r="AE9" s="25">
        <f>IFERROR(VLOOKUP(A:A,全站智投数据源!A:T,2,FALSE),0)</f>
        <v>0</v>
      </c>
      <c r="AF9" s="37"/>
      <c r="AG9" s="37"/>
      <c r="AH9" s="37"/>
      <c r="AI9" s="37"/>
      <c r="AJ9" s="37"/>
      <c r="AK9" s="37"/>
      <c r="AL9" s="37"/>
      <c r="AM9" s="37"/>
      <c r="AN9" s="37"/>
    </row>
    <row r="10" ht="100" customHeight="1" spans="1:40">
      <c r="A10" s="25" t="s">
        <v>164</v>
      </c>
      <c r="B10" s="25" t="str">
        <f>VLOOKUP(A:A,笔记匹配!A:K,2,FALSE)</f>
        <v>=DISPIMG("ID_5387A5740B324CE4A3196AB252AC3602",1)</v>
      </c>
      <c r="C10" s="27" t="str">
        <f>VLOOKUP(A:A,笔记匹配!A:K,3,FALSE)</f>
        <v>翡翠福瓜的寓意，把美好祝福送给自己</v>
      </c>
      <c r="D10" s="27" t="str">
        <f>VLOOKUP(A:A,笔记匹配!A:K,4,FALSE)</f>
        <v>https://www.xiaohongshu.com/discovery/item/63089d3b000000001b023e93</v>
      </c>
      <c r="E10" s="36">
        <f>VLOOKUP(A:A,笔记匹配!A:K,5,FALSE)</f>
        <v>44799</v>
      </c>
      <c r="F10" s="25" t="str">
        <f>VLOOKUP(A:A,笔记匹配!A:K,6,FALSE)</f>
        <v>图文</v>
      </c>
      <c r="G10" s="37"/>
      <c r="H10" s="37"/>
      <c r="I10" s="37"/>
      <c r="J10" s="37"/>
      <c r="K10" s="25">
        <f>IFERROR(VLOOKUP(A:A,信息流数据源!A:K,2,FALSE),0)</f>
        <v>1071.98</v>
      </c>
      <c r="L10" s="39">
        <f>IFERROR(VLOOKUP(A:A,信息流数据源!A:K,5,FALSE),0)</f>
        <v>0.0602844207322801</v>
      </c>
      <c r="M10" s="40">
        <f>IFERROR(VLOOKUP(A:A,信息流数据源!A:K,6,FALSE),0)</f>
        <v>0.334054222499221</v>
      </c>
      <c r="N10" s="41">
        <f>IFERROR(VLOOKUP(A:A,信息流数据源!A:K,9,FALSE),0)</f>
        <v>10</v>
      </c>
      <c r="O10" s="25">
        <f>IFERROR(VLOOKUP(A:A,信息流数据源!A:T,13,FALSE),0)</f>
        <v>49</v>
      </c>
      <c r="P10" s="40">
        <f>IFERROR(VLOOKUP(A:A,信息流数据源!A:T,14,FALSE),0)</f>
        <v>21.8771428571429</v>
      </c>
      <c r="Q10" s="25">
        <f>IFERROR(VLOOKUP(A:A,信息流数据源!A:T,15,FALSE),0)</f>
        <v>22</v>
      </c>
      <c r="R10" s="42">
        <f>IFERROR(VLOOKUP(A:A,信息流数据源!A:T,16,FALSE),0)</f>
        <v>48.7263636363636</v>
      </c>
      <c r="S10" s="25">
        <f>IFERROR(VLOOKUP(A:A,信息流数据源!A:T,17,FALSE),0)</f>
        <v>11</v>
      </c>
      <c r="T10" s="43">
        <f>IFERROR(VLOOKUP(A:A,信息流数据源!A:T,18,FALSE),0)</f>
        <v>97.4527272727273</v>
      </c>
      <c r="U10" s="25">
        <f>IFERROR(VLOOKUP(A:A,搜索数据源!A:T,2,FALSE),0)</f>
        <v>0</v>
      </c>
      <c r="V10" s="39">
        <f>IFERROR(VLOOKUP(A:A,搜索数据源!A:T,5,FALSE),0)</f>
        <v>0</v>
      </c>
      <c r="W10" s="40">
        <f>IFERROR(VLOOKUP(A:A,搜索数据源!A:T,6,FALSE),0)</f>
        <v>0</v>
      </c>
      <c r="X10" s="41">
        <f>IFERROR(VLOOKUP(A:A,搜索数据源!A:T,9,FALSE),0)</f>
        <v>0</v>
      </c>
      <c r="Y10" s="25">
        <f>IFERROR(VLOOKUP(A:A,搜索数据源!A:T,13,FALSE),0)</f>
        <v>0</v>
      </c>
      <c r="Z10" s="40">
        <f>IFERROR(VLOOKUP(A:A,搜索数据源!A:T,14,FALSE),0)</f>
        <v>0</v>
      </c>
      <c r="AA10" s="25">
        <f>IFERROR(VLOOKUP(A:A,搜索数据源!A:T,15,FALSE),0)</f>
        <v>0</v>
      </c>
      <c r="AB10" s="42">
        <f>IFERROR(VLOOKUP(A:A,搜索数据源!A:T,16,FALSE),0)</f>
        <v>0</v>
      </c>
      <c r="AC10" s="25">
        <f>IFERROR(VLOOKUP(A:A,搜索数据源!A:T,17,FALSE),0)</f>
        <v>0</v>
      </c>
      <c r="AD10" s="43">
        <f>IFERROR(VLOOKUP(A:A,搜索数据源!A:T,18,FALSE),0)</f>
        <v>0</v>
      </c>
      <c r="AE10" s="25">
        <f>IFERROR(VLOOKUP(A:A,全站智投数据源!A:T,2,FALSE),0)</f>
        <v>0</v>
      </c>
      <c r="AF10" s="37"/>
      <c r="AG10" s="37"/>
      <c r="AH10" s="37"/>
      <c r="AI10" s="37"/>
      <c r="AJ10" s="37"/>
      <c r="AK10" s="37"/>
      <c r="AL10" s="37"/>
      <c r="AM10" s="37"/>
      <c r="AN10" s="37"/>
    </row>
    <row r="11" ht="100" customHeight="1" spans="1:40">
      <c r="A11" s="25" t="s">
        <v>202</v>
      </c>
      <c r="B11" s="25" t="str">
        <f>VLOOKUP(A:A,笔记匹配!A:K,2,FALSE)</f>
        <v>=DISPIMG("ID_BF86BF593D054C94BEB00DCB5A10B354",1)</v>
      </c>
      <c r="C11" s="27" t="str">
        <f>VLOOKUP(A:A,笔记匹配!A:K,3,FALSE)</f>
        <v>翡翠佛公 | 辣色vs阳色，你站哪一队</v>
      </c>
      <c r="D11" s="27" t="str">
        <f>VLOOKUP(A:A,笔记匹配!A:K,4,FALSE)</f>
        <v>https://www.xiaohongshu.com/discovery/item/630617eb000000001800dba4</v>
      </c>
      <c r="E11" s="36">
        <f>VLOOKUP(A:A,笔记匹配!A:K,5,FALSE)</f>
        <v>44797</v>
      </c>
      <c r="F11" s="25" t="str">
        <f>VLOOKUP(A:A,笔记匹配!A:K,6,FALSE)</f>
        <v>图文</v>
      </c>
      <c r="G11" s="37"/>
      <c r="H11" s="37"/>
      <c r="I11" s="37"/>
      <c r="J11" s="37"/>
      <c r="K11" s="25">
        <f>IFERROR(VLOOKUP(A:A,信息流数据源!A:K,2,FALSE),0)</f>
        <v>497.51</v>
      </c>
      <c r="L11" s="39">
        <f>IFERROR(VLOOKUP(A:A,信息流数据源!A:K,5,FALSE),0)</f>
        <v>0.0579337150060402</v>
      </c>
      <c r="M11" s="40">
        <f>IFERROR(VLOOKUP(A:A,信息流数据源!A:K,6,FALSE),0)</f>
        <v>0.45105167724388</v>
      </c>
      <c r="N11" s="41">
        <f>IFERROR(VLOOKUP(A:A,信息流数据源!A:K,9,FALSE),0)</f>
        <v>1</v>
      </c>
      <c r="O11" s="25">
        <f>IFERROR(VLOOKUP(A:A,信息流数据源!A:T,13,FALSE),0)</f>
        <v>14</v>
      </c>
      <c r="P11" s="40">
        <f>IFERROR(VLOOKUP(A:A,信息流数据源!A:T,14,FALSE),0)</f>
        <v>35.5364285714286</v>
      </c>
      <c r="Q11" s="25">
        <f>IFERROR(VLOOKUP(A:A,信息流数据源!A:T,15,FALSE),0)</f>
        <v>10</v>
      </c>
      <c r="R11" s="42">
        <f>IFERROR(VLOOKUP(A:A,信息流数据源!A:T,16,FALSE),0)</f>
        <v>49.751</v>
      </c>
      <c r="S11" s="25">
        <f>IFERROR(VLOOKUP(A:A,信息流数据源!A:T,17,FALSE),0)</f>
        <v>2</v>
      </c>
      <c r="T11" s="43">
        <f>IFERROR(VLOOKUP(A:A,信息流数据源!A:T,18,FALSE),0)</f>
        <v>248.755</v>
      </c>
      <c r="U11" s="25">
        <f>IFERROR(VLOOKUP(A:A,搜索数据源!A:T,2,FALSE),0)</f>
        <v>0</v>
      </c>
      <c r="V11" s="39">
        <f>IFERROR(VLOOKUP(A:A,搜索数据源!A:T,5,FALSE),0)</f>
        <v>0</v>
      </c>
      <c r="W11" s="40">
        <f>IFERROR(VLOOKUP(A:A,搜索数据源!A:T,6,FALSE),0)</f>
        <v>0</v>
      </c>
      <c r="X11" s="41">
        <f>IFERROR(VLOOKUP(A:A,搜索数据源!A:T,9,FALSE),0)</f>
        <v>0</v>
      </c>
      <c r="Y11" s="25">
        <f>IFERROR(VLOOKUP(A:A,搜索数据源!A:T,13,FALSE),0)</f>
        <v>0</v>
      </c>
      <c r="Z11" s="40">
        <f>IFERROR(VLOOKUP(A:A,搜索数据源!A:T,14,FALSE),0)</f>
        <v>0</v>
      </c>
      <c r="AA11" s="25">
        <f>IFERROR(VLOOKUP(A:A,搜索数据源!A:T,15,FALSE),0)</f>
        <v>0</v>
      </c>
      <c r="AB11" s="42">
        <f>IFERROR(VLOOKUP(A:A,搜索数据源!A:T,16,FALSE),0)</f>
        <v>0</v>
      </c>
      <c r="AC11" s="25">
        <f>IFERROR(VLOOKUP(A:A,搜索数据源!A:T,17,FALSE),0)</f>
        <v>0</v>
      </c>
      <c r="AD11" s="43">
        <f>IFERROR(VLOOKUP(A:A,搜索数据源!A:T,18,FALSE),0)</f>
        <v>0</v>
      </c>
      <c r="AE11" s="25">
        <f>IFERROR(VLOOKUP(A:A,全站智投数据源!A:T,2,FALSE),0)</f>
        <v>0</v>
      </c>
      <c r="AF11" s="37"/>
      <c r="AG11" s="37"/>
      <c r="AH11" s="37"/>
      <c r="AI11" s="37"/>
      <c r="AJ11" s="37"/>
      <c r="AK11" s="37"/>
      <c r="AL11" s="37"/>
      <c r="AM11" s="37"/>
      <c r="AN11" s="37"/>
    </row>
    <row r="12" ht="100" customHeight="1" spans="1:40">
      <c r="A12" s="25" t="s">
        <v>168</v>
      </c>
      <c r="B12" s="25" t="str">
        <f>VLOOKUP(A:A,笔记匹配!A:K,2,FALSE)</f>
        <v>=DISPIMG("ID_989CB0AF1D944E7EAF5BEFB65F582E92",1)</v>
      </c>
      <c r="C12" s="27" t="str">
        <f>VLOOKUP(A:A,笔记匹配!A:K,3,FALSE)</f>
        <v>这家翡翠源头商家你还不知道吗‼️</v>
      </c>
      <c r="D12" s="27" t="str">
        <f>VLOOKUP(A:A,笔记匹配!A:K,4,FALSE)</f>
        <v>https://www.xiaohongshu.com/discovery/item/63493eda0000000007036293</v>
      </c>
      <c r="E12" s="36">
        <f>VLOOKUP(A:A,笔记匹配!A:K,5,FALSE)</f>
        <v>44848</v>
      </c>
      <c r="F12" s="25" t="str">
        <f>VLOOKUP(A:A,笔记匹配!A:K,6,FALSE)</f>
        <v>图文</v>
      </c>
      <c r="G12" s="37"/>
      <c r="H12" s="37"/>
      <c r="I12" s="37"/>
      <c r="J12" s="37"/>
      <c r="K12" s="25">
        <f>IFERROR(VLOOKUP(A:A,信息流数据源!A:K,2,FALSE),0)</f>
        <v>758.18</v>
      </c>
      <c r="L12" s="39">
        <f>IFERROR(VLOOKUP(A:A,信息流数据源!A:K,5,FALSE),0)</f>
        <v>0.0815189399260196</v>
      </c>
      <c r="M12" s="40">
        <f>IFERROR(VLOOKUP(A:A,信息流数据源!A:K,6,FALSE),0)</f>
        <v>0.435485353245261</v>
      </c>
      <c r="N12" s="41">
        <f>IFERROR(VLOOKUP(A:A,信息流数据源!A:K,9,FALSE),0)</f>
        <v>2</v>
      </c>
      <c r="O12" s="25">
        <f>IFERROR(VLOOKUP(A:A,信息流数据源!A:T,13,FALSE),0)</f>
        <v>23</v>
      </c>
      <c r="P12" s="40">
        <f>IFERROR(VLOOKUP(A:A,信息流数据源!A:T,14,FALSE),0)</f>
        <v>32.964347826087</v>
      </c>
      <c r="Q12" s="25">
        <f>IFERROR(VLOOKUP(A:A,信息流数据源!A:T,15,FALSE),0)</f>
        <v>15</v>
      </c>
      <c r="R12" s="42">
        <f>IFERROR(VLOOKUP(A:A,信息流数据源!A:T,16,FALSE),0)</f>
        <v>50.5453333333333</v>
      </c>
      <c r="S12" s="25">
        <f>IFERROR(VLOOKUP(A:A,信息流数据源!A:T,17,FALSE),0)</f>
        <v>3</v>
      </c>
      <c r="T12" s="43">
        <f>IFERROR(VLOOKUP(A:A,信息流数据源!A:T,18,FALSE),0)</f>
        <v>252.726666666667</v>
      </c>
      <c r="U12" s="25">
        <f>IFERROR(VLOOKUP(A:A,搜索数据源!A:T,2,FALSE),0)</f>
        <v>0</v>
      </c>
      <c r="V12" s="39">
        <f>IFERROR(VLOOKUP(A:A,搜索数据源!A:T,5,FALSE),0)</f>
        <v>0</v>
      </c>
      <c r="W12" s="40">
        <f>IFERROR(VLOOKUP(A:A,搜索数据源!A:T,6,FALSE),0)</f>
        <v>0</v>
      </c>
      <c r="X12" s="41">
        <f>IFERROR(VLOOKUP(A:A,搜索数据源!A:T,9,FALSE),0)</f>
        <v>0</v>
      </c>
      <c r="Y12" s="25">
        <f>IFERROR(VLOOKUP(A:A,搜索数据源!A:T,13,FALSE),0)</f>
        <v>0</v>
      </c>
      <c r="Z12" s="40">
        <f>IFERROR(VLOOKUP(A:A,搜索数据源!A:T,14,FALSE),0)</f>
        <v>0</v>
      </c>
      <c r="AA12" s="25">
        <f>IFERROR(VLOOKUP(A:A,搜索数据源!A:T,15,FALSE),0)</f>
        <v>0</v>
      </c>
      <c r="AB12" s="42">
        <f>IFERROR(VLOOKUP(A:A,搜索数据源!A:T,16,FALSE),0)</f>
        <v>0</v>
      </c>
      <c r="AC12" s="25">
        <f>IFERROR(VLOOKUP(A:A,搜索数据源!A:T,17,FALSE),0)</f>
        <v>0</v>
      </c>
      <c r="AD12" s="43">
        <f>IFERROR(VLOOKUP(A:A,搜索数据源!A:T,18,FALSE),0)</f>
        <v>0</v>
      </c>
      <c r="AE12" s="25">
        <f>IFERROR(VLOOKUP(A:A,全站智投数据源!A:T,2,FALSE),0)</f>
        <v>0</v>
      </c>
      <c r="AF12" s="37"/>
      <c r="AG12" s="37"/>
      <c r="AH12" s="37"/>
      <c r="AI12" s="37"/>
      <c r="AJ12" s="37"/>
      <c r="AK12" s="37"/>
      <c r="AL12" s="37"/>
      <c r="AM12" s="37"/>
      <c r="AN12" s="37"/>
    </row>
    <row r="13" ht="100" customHeight="1" spans="1:40">
      <c r="A13" s="25" t="s">
        <v>176</v>
      </c>
      <c r="B13" s="25" t="str">
        <f>VLOOKUP(A:A,笔记匹配!A:K,2,FALSE)</f>
        <v>=DISPIMG("ID_86F6359C29384E2697362839F0A9E11E",1)</v>
      </c>
      <c r="C13" s="27" t="str">
        <f>VLOOKUP(A:A,笔记匹配!A:K,3,FALSE)</f>
        <v>用千年等这一回，化身一道美的传说～</v>
      </c>
      <c r="D13" s="27" t="str">
        <f>VLOOKUP(A:A,笔记匹配!A:K,4,FALSE)</f>
        <v>https://www.xiaohongshu.com/discovery/item/6364e88a00000000090012cb</v>
      </c>
      <c r="E13" s="36">
        <f>VLOOKUP(A:A,笔记匹配!A:K,5,FALSE)</f>
        <v>44869</v>
      </c>
      <c r="F13" s="25" t="str">
        <f>VLOOKUP(A:A,笔记匹配!A:K,6,FALSE)</f>
        <v>图文</v>
      </c>
      <c r="G13" s="37"/>
      <c r="H13" s="37"/>
      <c r="I13" s="37"/>
      <c r="J13" s="37"/>
      <c r="K13" s="25">
        <f>IFERROR(VLOOKUP(A:A,信息流数据源!A:K,2,FALSE),0)</f>
        <v>2083.07</v>
      </c>
      <c r="L13" s="39">
        <f>IFERROR(VLOOKUP(A:A,信息流数据源!A:K,5,FALSE),0)</f>
        <v>0.0618360191313928</v>
      </c>
      <c r="M13" s="40">
        <f>IFERROR(VLOOKUP(A:A,信息流数据源!A:K,6,FALSE),0)</f>
        <v>0.294551753393665</v>
      </c>
      <c r="N13" s="41">
        <f>IFERROR(VLOOKUP(A:A,信息流数据源!A:K,9,FALSE),0)</f>
        <v>6</v>
      </c>
      <c r="O13" s="25">
        <f>IFERROR(VLOOKUP(A:A,信息流数据源!A:T,13,FALSE),0)</f>
        <v>81</v>
      </c>
      <c r="P13" s="40">
        <f>IFERROR(VLOOKUP(A:A,信息流数据源!A:T,14,FALSE),0)</f>
        <v>25.7169135802469</v>
      </c>
      <c r="Q13" s="25">
        <f>IFERROR(VLOOKUP(A:A,信息流数据源!A:T,15,FALSE),0)</f>
        <v>51</v>
      </c>
      <c r="R13" s="42">
        <f>IFERROR(VLOOKUP(A:A,信息流数据源!A:T,16,FALSE),0)</f>
        <v>40.8445098039216</v>
      </c>
      <c r="S13" s="25">
        <f>IFERROR(VLOOKUP(A:A,信息流数据源!A:T,17,FALSE),0)</f>
        <v>17</v>
      </c>
      <c r="T13" s="43">
        <f>IFERROR(VLOOKUP(A:A,信息流数据源!A:T,18,FALSE),0)</f>
        <v>122.533529411765</v>
      </c>
      <c r="U13" s="25">
        <f>IFERROR(VLOOKUP(A:A,搜索数据源!A:T,2,FALSE),0)</f>
        <v>0</v>
      </c>
      <c r="V13" s="39">
        <f>IFERROR(VLOOKUP(A:A,搜索数据源!A:T,5,FALSE),0)</f>
        <v>0</v>
      </c>
      <c r="W13" s="40">
        <f>IFERROR(VLOOKUP(A:A,搜索数据源!A:T,6,FALSE),0)</f>
        <v>0</v>
      </c>
      <c r="X13" s="41">
        <f>IFERROR(VLOOKUP(A:A,搜索数据源!A:T,9,FALSE),0)</f>
        <v>0</v>
      </c>
      <c r="Y13" s="25">
        <f>IFERROR(VLOOKUP(A:A,搜索数据源!A:T,13,FALSE),0)</f>
        <v>0</v>
      </c>
      <c r="Z13" s="40">
        <f>IFERROR(VLOOKUP(A:A,搜索数据源!A:T,14,FALSE),0)</f>
        <v>0</v>
      </c>
      <c r="AA13" s="25">
        <f>IFERROR(VLOOKUP(A:A,搜索数据源!A:T,15,FALSE),0)</f>
        <v>0</v>
      </c>
      <c r="AB13" s="42">
        <f>IFERROR(VLOOKUP(A:A,搜索数据源!A:T,16,FALSE),0)</f>
        <v>0</v>
      </c>
      <c r="AC13" s="25">
        <f>IFERROR(VLOOKUP(A:A,搜索数据源!A:T,17,FALSE),0)</f>
        <v>0</v>
      </c>
      <c r="AD13" s="43">
        <f>IFERROR(VLOOKUP(A:A,搜索数据源!A:T,18,FALSE),0)</f>
        <v>0</v>
      </c>
      <c r="AE13" s="25">
        <f>IFERROR(VLOOKUP(A:A,全站智投数据源!A:T,2,FALSE),0)</f>
        <v>0</v>
      </c>
      <c r="AF13" s="37"/>
      <c r="AG13" s="37"/>
      <c r="AH13" s="37"/>
      <c r="AI13" s="37"/>
      <c r="AJ13" s="37"/>
      <c r="AK13" s="37"/>
      <c r="AL13" s="37"/>
      <c r="AM13" s="37"/>
      <c r="AN13" s="37"/>
    </row>
    <row r="14" ht="100" customHeight="1" spans="1:40">
      <c r="A14" s="29" t="s">
        <v>162</v>
      </c>
      <c r="B14" s="25" t="str">
        <f>VLOOKUP(A:A,笔记匹配!A:K,2,FALSE)</f>
        <v>=DISPIMG("ID_3D42B33B6DDC4875952EBC8D4C2177AC",1)</v>
      </c>
      <c r="C14" s="27" t="str">
        <f>VLOOKUP(A:A,笔记匹配!A:K,3,FALSE)</f>
        <v>翡翠界的绝美仙仙耳坠都在这里‼️高级富贵</v>
      </c>
      <c r="D14" s="27" t="str">
        <f>VLOOKUP(A:A,笔记匹配!A:K,4,FALSE)</f>
        <v>https://www.xiaohongshu.com/discovery/item/62fcce0b000000000f015814</v>
      </c>
      <c r="E14" s="36">
        <f>VLOOKUP(A:A,笔记匹配!A:K,5,FALSE)</f>
        <v>44790</v>
      </c>
      <c r="F14" s="25" t="str">
        <f>VLOOKUP(A:A,笔记匹配!A:K,6,FALSE)</f>
        <v>视频</v>
      </c>
      <c r="G14" s="37"/>
      <c r="H14" s="37"/>
      <c r="I14" s="37"/>
      <c r="J14" s="37"/>
      <c r="K14" s="25">
        <f>IFERROR(VLOOKUP(A:A,信息流数据源!A:K,2,FALSE),0)</f>
        <v>889.28</v>
      </c>
      <c r="L14" s="39">
        <f>IFERROR(VLOOKUP(A:A,信息流数据源!A:K,5,FALSE),0)</f>
        <v>0.0753903106389828</v>
      </c>
      <c r="M14" s="40">
        <f>IFERROR(VLOOKUP(A:A,信息流数据源!A:K,6,FALSE),0)</f>
        <v>0.379709649871904</v>
      </c>
      <c r="N14" s="41">
        <f>IFERROR(VLOOKUP(A:A,信息流数据源!A:K,9,FALSE),0)</f>
        <v>8</v>
      </c>
      <c r="O14" s="25">
        <f>IFERROR(VLOOKUP(A:A,信息流数据源!A:T,13,FALSE),0)</f>
        <v>74</v>
      </c>
      <c r="P14" s="40">
        <f>IFERROR(VLOOKUP(A:A,信息流数据源!A:T,14,FALSE),0)</f>
        <v>12.0172972972973</v>
      </c>
      <c r="Q14" s="25">
        <f>IFERROR(VLOOKUP(A:A,信息流数据源!A:T,15,FALSE),0)</f>
        <v>18</v>
      </c>
      <c r="R14" s="42">
        <f>IFERROR(VLOOKUP(A:A,信息流数据源!A:T,16,FALSE),0)</f>
        <v>49.4044444444444</v>
      </c>
      <c r="S14" s="25">
        <f>IFERROR(VLOOKUP(A:A,信息流数据源!A:T,17,FALSE),0)</f>
        <v>7</v>
      </c>
      <c r="T14" s="43">
        <f>IFERROR(VLOOKUP(A:A,信息流数据源!A:T,18,FALSE),0)</f>
        <v>127.04</v>
      </c>
      <c r="U14" s="25">
        <f>IFERROR(VLOOKUP(A:A,搜索数据源!A:T,2,FALSE),0)</f>
        <v>0</v>
      </c>
      <c r="V14" s="39">
        <f>IFERROR(VLOOKUP(A:A,搜索数据源!A:T,5,FALSE),0)</f>
        <v>0</v>
      </c>
      <c r="W14" s="40">
        <f>IFERROR(VLOOKUP(A:A,搜索数据源!A:T,6,FALSE),0)</f>
        <v>0</v>
      </c>
      <c r="X14" s="41">
        <f>IFERROR(VLOOKUP(A:A,搜索数据源!A:T,9,FALSE),0)</f>
        <v>0</v>
      </c>
      <c r="Y14" s="25">
        <f>IFERROR(VLOOKUP(A:A,搜索数据源!A:T,13,FALSE),0)</f>
        <v>0</v>
      </c>
      <c r="Z14" s="40">
        <f>IFERROR(VLOOKUP(A:A,搜索数据源!A:T,14,FALSE),0)</f>
        <v>0</v>
      </c>
      <c r="AA14" s="25">
        <f>IFERROR(VLOOKUP(A:A,搜索数据源!A:T,15,FALSE),0)</f>
        <v>0</v>
      </c>
      <c r="AB14" s="42">
        <f>IFERROR(VLOOKUP(A:A,搜索数据源!A:T,16,FALSE),0)</f>
        <v>0</v>
      </c>
      <c r="AC14" s="25">
        <f>IFERROR(VLOOKUP(A:A,搜索数据源!A:T,17,FALSE),0)</f>
        <v>0</v>
      </c>
      <c r="AD14" s="43">
        <f>IFERROR(VLOOKUP(A:A,搜索数据源!A:T,18,FALSE),0)</f>
        <v>0</v>
      </c>
      <c r="AE14" s="25">
        <f>IFERROR(VLOOKUP(A:A,全站智投数据源!A:T,2,FALSE),0)</f>
        <v>0</v>
      </c>
      <c r="AF14" s="37"/>
      <c r="AG14" s="37"/>
      <c r="AH14" s="37"/>
      <c r="AI14" s="37"/>
      <c r="AJ14" s="37"/>
      <c r="AK14" s="37"/>
      <c r="AL14" s="37"/>
      <c r="AM14" s="37"/>
      <c r="AN14" s="37"/>
    </row>
    <row r="15" ht="100" customHeight="1" spans="1:40">
      <c r="A15" s="25" t="s">
        <v>166</v>
      </c>
      <c r="B15" s="25" t="str">
        <f>VLOOKUP(A:A,笔记匹配!A:K,2,FALSE)</f>
        <v>=DISPIMG("ID_47DE31D9C6B2465A881356232086EABD",1)</v>
      </c>
      <c r="C15" s="27" t="str">
        <f>VLOOKUP(A:A,笔记匹配!A:K,3,FALSE)</f>
        <v>性价比翡翠美货上新💖寓意都是如此美好💯</v>
      </c>
      <c r="D15" s="27" t="str">
        <f>VLOOKUP(A:A,笔记匹配!A:K,4,FALSE)</f>
        <v>https://www.xiaohongshu.com/discovery/item/632c2d10000000000800bcad</v>
      </c>
      <c r="E15" s="36">
        <f>VLOOKUP(A:A,笔记匹配!A:K,5,FALSE)</f>
        <v>44826</v>
      </c>
      <c r="F15" s="25" t="str">
        <f>VLOOKUP(A:A,笔记匹配!A:K,6,FALSE)</f>
        <v>图文</v>
      </c>
      <c r="G15" s="37"/>
      <c r="H15" s="37"/>
      <c r="I15" s="37"/>
      <c r="J15" s="37"/>
      <c r="K15" s="25">
        <f>IFERROR(VLOOKUP(A:A,信息流数据源!A:K,2,FALSE),0)</f>
        <v>669.53</v>
      </c>
      <c r="L15" s="39">
        <f>IFERROR(VLOOKUP(A:A,信息流数据源!A:K,5,FALSE),0)</f>
        <v>0.0667881610475516</v>
      </c>
      <c r="M15" s="40">
        <f>IFERROR(VLOOKUP(A:A,信息流数据源!A:K,6,FALSE),0)</f>
        <v>0.338317331985851</v>
      </c>
      <c r="N15" s="41">
        <f>IFERROR(VLOOKUP(A:A,信息流数据源!A:K,9,FALSE),0)</f>
        <v>8</v>
      </c>
      <c r="O15" s="25">
        <f>IFERROR(VLOOKUP(A:A,信息流数据源!A:T,13,FALSE),0)</f>
        <v>35</v>
      </c>
      <c r="P15" s="40">
        <f>IFERROR(VLOOKUP(A:A,信息流数据源!A:T,14,FALSE),0)</f>
        <v>19.1294285714286</v>
      </c>
      <c r="Q15" s="25">
        <f>IFERROR(VLOOKUP(A:A,信息流数据源!A:T,15,FALSE),0)</f>
        <v>26</v>
      </c>
      <c r="R15" s="42">
        <f>IFERROR(VLOOKUP(A:A,信息流数据源!A:T,16,FALSE),0)</f>
        <v>25.7511538461538</v>
      </c>
      <c r="S15" s="25">
        <f>IFERROR(VLOOKUP(A:A,信息流数据源!A:T,17,FALSE),0)</f>
        <v>12</v>
      </c>
      <c r="T15" s="43">
        <f>IFERROR(VLOOKUP(A:A,信息流数据源!A:T,18,FALSE),0)</f>
        <v>55.7941666666667</v>
      </c>
      <c r="U15" s="25">
        <f>IFERROR(VLOOKUP(A:A,搜索数据源!A:T,2,FALSE),0)</f>
        <v>0</v>
      </c>
      <c r="V15" s="39">
        <f>IFERROR(VLOOKUP(A:A,搜索数据源!A:T,5,FALSE),0)</f>
        <v>0</v>
      </c>
      <c r="W15" s="40">
        <f>IFERROR(VLOOKUP(A:A,搜索数据源!A:T,6,FALSE),0)</f>
        <v>0</v>
      </c>
      <c r="X15" s="41">
        <f>IFERROR(VLOOKUP(A:A,搜索数据源!A:T,9,FALSE),0)</f>
        <v>0</v>
      </c>
      <c r="Y15" s="25">
        <f>IFERROR(VLOOKUP(A:A,搜索数据源!A:T,13,FALSE),0)</f>
        <v>0</v>
      </c>
      <c r="Z15" s="40">
        <f>IFERROR(VLOOKUP(A:A,搜索数据源!A:T,14,FALSE),0)</f>
        <v>0</v>
      </c>
      <c r="AA15" s="25">
        <f>IFERROR(VLOOKUP(A:A,搜索数据源!A:T,15,FALSE),0)</f>
        <v>0</v>
      </c>
      <c r="AB15" s="42">
        <f>IFERROR(VLOOKUP(A:A,搜索数据源!A:T,16,FALSE),0)</f>
        <v>0</v>
      </c>
      <c r="AC15" s="25">
        <f>IFERROR(VLOOKUP(A:A,搜索数据源!A:T,17,FALSE),0)</f>
        <v>0</v>
      </c>
      <c r="AD15" s="43">
        <f>IFERROR(VLOOKUP(A:A,搜索数据源!A:T,18,FALSE),0)</f>
        <v>0</v>
      </c>
      <c r="AE15" s="25">
        <f>IFERROR(VLOOKUP(A:A,全站智投数据源!A:T,2,FALSE),0)</f>
        <v>0</v>
      </c>
      <c r="AF15" s="37"/>
      <c r="AG15" s="37"/>
      <c r="AH15" s="37"/>
      <c r="AI15" s="37"/>
      <c r="AJ15" s="37"/>
      <c r="AK15" s="37"/>
      <c r="AL15" s="37"/>
      <c r="AM15" s="37"/>
      <c r="AN15" s="37"/>
    </row>
    <row r="16" ht="100" customHeight="1" spans="1:40">
      <c r="A16" s="25" t="s">
        <v>200</v>
      </c>
      <c r="B16" s="25" t="str">
        <f>VLOOKUP(A:A,笔记匹配!A:K,2,FALSE)</f>
        <v>=DISPIMG("ID_F27EEAEB815346BA9382DF0A80BCE4C1",1)</v>
      </c>
      <c r="C16" s="27" t="str">
        <f>VLOOKUP(A:A,笔记匹配!A:K,3,FALSE)</f>
        <v>一看就是大户人家的金枝玉叶💖娇艳欲滴的美</v>
      </c>
      <c r="D16" s="27" t="str">
        <f>VLOOKUP(A:A,笔记匹配!A:K,4,FALSE)</f>
        <v>https://www.xiaohongshu.com/discovery/item/630750d6000000001d03461b</v>
      </c>
      <c r="E16" s="36">
        <f>VLOOKUP(A:A,笔记匹配!A:K,5,FALSE)</f>
        <v>44798</v>
      </c>
      <c r="F16" s="25" t="str">
        <f>VLOOKUP(A:A,笔记匹配!A:K,6,FALSE)</f>
        <v>图文</v>
      </c>
      <c r="G16" s="37"/>
      <c r="H16" s="37"/>
      <c r="I16" s="37"/>
      <c r="J16" s="37"/>
      <c r="K16" s="25">
        <f>IFERROR(VLOOKUP(A:A,信息流数据源!A:K,2,FALSE),0)</f>
        <v>331.36</v>
      </c>
      <c r="L16" s="39">
        <f>IFERROR(VLOOKUP(A:A,信息流数据源!A:K,5,FALSE),0)</f>
        <v>0.0436742536210464</v>
      </c>
      <c r="M16" s="40">
        <f>IFERROR(VLOOKUP(A:A,信息流数据源!A:K,6,FALSE),0)</f>
        <v>0.560676818950931</v>
      </c>
      <c r="N16" s="41">
        <f>IFERROR(VLOOKUP(A:A,信息流数据源!A:K,9,FALSE),0)</f>
        <v>1</v>
      </c>
      <c r="O16" s="25">
        <f>IFERROR(VLOOKUP(A:A,信息流数据源!A:T,13,FALSE),0)</f>
        <v>14</v>
      </c>
      <c r="P16" s="40">
        <f>IFERROR(VLOOKUP(A:A,信息流数据源!A:T,14,FALSE),0)</f>
        <v>23.6685714285714</v>
      </c>
      <c r="Q16" s="25">
        <f>IFERROR(VLOOKUP(A:A,信息流数据源!A:T,15,FALSE),0)</f>
        <v>6</v>
      </c>
      <c r="R16" s="42">
        <f>IFERROR(VLOOKUP(A:A,信息流数据源!A:T,16,FALSE),0)</f>
        <v>55.2266666666667</v>
      </c>
      <c r="S16" s="25">
        <f>IFERROR(VLOOKUP(A:A,信息流数据源!A:T,17,FALSE),0)</f>
        <v>0</v>
      </c>
      <c r="T16" s="43">
        <f>IFERROR(VLOOKUP(A:A,信息流数据源!A:T,18,FALSE),0)</f>
        <v>0</v>
      </c>
      <c r="U16" s="25">
        <f>IFERROR(VLOOKUP(A:A,搜索数据源!A:T,2,FALSE),0)</f>
        <v>0</v>
      </c>
      <c r="V16" s="39">
        <f>IFERROR(VLOOKUP(A:A,搜索数据源!A:T,5,FALSE),0)</f>
        <v>0</v>
      </c>
      <c r="W16" s="40">
        <f>IFERROR(VLOOKUP(A:A,搜索数据源!A:T,6,FALSE),0)</f>
        <v>0</v>
      </c>
      <c r="X16" s="41">
        <f>IFERROR(VLOOKUP(A:A,搜索数据源!A:T,9,FALSE),0)</f>
        <v>0</v>
      </c>
      <c r="Y16" s="25">
        <f>IFERROR(VLOOKUP(A:A,搜索数据源!A:T,13,FALSE),0)</f>
        <v>0</v>
      </c>
      <c r="Z16" s="40">
        <f>IFERROR(VLOOKUP(A:A,搜索数据源!A:T,14,FALSE),0)</f>
        <v>0</v>
      </c>
      <c r="AA16" s="25">
        <f>IFERROR(VLOOKUP(A:A,搜索数据源!A:T,15,FALSE),0)</f>
        <v>0</v>
      </c>
      <c r="AB16" s="42">
        <f>IFERROR(VLOOKUP(A:A,搜索数据源!A:T,16,FALSE),0)</f>
        <v>0</v>
      </c>
      <c r="AC16" s="25">
        <f>IFERROR(VLOOKUP(A:A,搜索数据源!A:T,17,FALSE),0)</f>
        <v>0</v>
      </c>
      <c r="AD16" s="43">
        <f>IFERROR(VLOOKUP(A:A,搜索数据源!A:T,18,FALSE),0)</f>
        <v>0</v>
      </c>
      <c r="AE16" s="25">
        <f>IFERROR(VLOOKUP(A:A,全站智投数据源!A:T,2,FALSE),0)</f>
        <v>0</v>
      </c>
      <c r="AF16" s="37"/>
      <c r="AG16" s="37"/>
      <c r="AH16" s="37"/>
      <c r="AI16" s="37"/>
      <c r="AJ16" s="37"/>
      <c r="AK16" s="37"/>
      <c r="AL16" s="37"/>
      <c r="AM16" s="37"/>
      <c r="AN16" s="37"/>
    </row>
    <row r="17" ht="100" customHeight="1" spans="1:40">
      <c r="A17" s="25" t="s">
        <v>190</v>
      </c>
      <c r="B17" s="25" t="str">
        <f>VLOOKUP(A:A,笔记匹配!A:K,2,FALSE)</f>
        <v>=DISPIMG("ID_127195F15D8047E48D94BA3F94BA3438",1)</v>
      </c>
      <c r="C17" s="27" t="str">
        <f>VLOOKUP(A:A,笔记匹配!A:K,3,FALSE)</f>
        <v>千呼万唤的翡翠双环耳坠🔥来啦‼️谁戴谁美</v>
      </c>
      <c r="D17" s="27" t="str">
        <f>VLOOKUP(A:A,笔记匹配!A:K,4,FALSE)</f>
        <v>https://www.xiaohongshu.com/discovery/item/62b9dede000000002103faba</v>
      </c>
      <c r="E17" s="36">
        <f>VLOOKUP(A:A,笔记匹配!A:K,5,FALSE)</f>
        <v>44740</v>
      </c>
      <c r="F17" s="25" t="str">
        <f>VLOOKUP(A:A,笔记匹配!A:K,6,FALSE)</f>
        <v>图文</v>
      </c>
      <c r="G17" s="37"/>
      <c r="H17" s="37"/>
      <c r="I17" s="37"/>
      <c r="J17" s="37"/>
      <c r="K17" s="25">
        <f>IFERROR(VLOOKUP(A:A,信息流数据源!A:K,2,FALSE),0)</f>
        <v>283.34</v>
      </c>
      <c r="L17" s="39">
        <f>IFERROR(VLOOKUP(A:A,信息流数据源!A:K,5,FALSE),0)</f>
        <v>0.0669967601931659</v>
      </c>
      <c r="M17" s="40">
        <f>IFERROR(VLOOKUP(A:A,信息流数据源!A:K,6,FALSE),0)</f>
        <v>0.258521897810219</v>
      </c>
      <c r="N17" s="41">
        <f>IFERROR(VLOOKUP(A:A,信息流数据源!A:K,9,FALSE),0)</f>
        <v>3</v>
      </c>
      <c r="O17" s="25">
        <f>IFERROR(VLOOKUP(A:A,信息流数据源!A:T,13,FALSE),0)</f>
        <v>11</v>
      </c>
      <c r="P17" s="40">
        <f>IFERROR(VLOOKUP(A:A,信息流数据源!A:T,14,FALSE),0)</f>
        <v>25.7581818181818</v>
      </c>
      <c r="Q17" s="25">
        <f>IFERROR(VLOOKUP(A:A,信息流数据源!A:T,15,FALSE),0)</f>
        <v>11</v>
      </c>
      <c r="R17" s="42">
        <f>IFERROR(VLOOKUP(A:A,信息流数据源!A:T,16,FALSE),0)</f>
        <v>25.7581818181818</v>
      </c>
      <c r="S17" s="25">
        <f>IFERROR(VLOOKUP(A:A,信息流数据源!A:T,17,FALSE),0)</f>
        <v>2</v>
      </c>
      <c r="T17" s="43">
        <f>IFERROR(VLOOKUP(A:A,信息流数据源!A:T,18,FALSE),0)</f>
        <v>141.67</v>
      </c>
      <c r="U17" s="25">
        <f>IFERROR(VLOOKUP(A:A,搜索数据源!A:T,2,FALSE),0)</f>
        <v>0</v>
      </c>
      <c r="V17" s="39">
        <f>IFERROR(VLOOKUP(A:A,搜索数据源!A:T,5,FALSE),0)</f>
        <v>0</v>
      </c>
      <c r="W17" s="40">
        <f>IFERROR(VLOOKUP(A:A,搜索数据源!A:T,6,FALSE),0)</f>
        <v>0</v>
      </c>
      <c r="X17" s="41">
        <f>IFERROR(VLOOKUP(A:A,搜索数据源!A:T,9,FALSE),0)</f>
        <v>0</v>
      </c>
      <c r="Y17" s="25">
        <f>IFERROR(VLOOKUP(A:A,搜索数据源!A:T,13,FALSE),0)</f>
        <v>0</v>
      </c>
      <c r="Z17" s="40">
        <f>IFERROR(VLOOKUP(A:A,搜索数据源!A:T,14,FALSE),0)</f>
        <v>0</v>
      </c>
      <c r="AA17" s="25">
        <f>IFERROR(VLOOKUP(A:A,搜索数据源!A:T,15,FALSE),0)</f>
        <v>0</v>
      </c>
      <c r="AB17" s="42">
        <f>IFERROR(VLOOKUP(A:A,搜索数据源!A:T,16,FALSE),0)</f>
        <v>0</v>
      </c>
      <c r="AC17" s="25">
        <f>IFERROR(VLOOKUP(A:A,搜索数据源!A:T,17,FALSE),0)</f>
        <v>0</v>
      </c>
      <c r="AD17" s="43">
        <f>IFERROR(VLOOKUP(A:A,搜索数据源!A:T,18,FALSE),0)</f>
        <v>0</v>
      </c>
      <c r="AE17" s="25">
        <f>IFERROR(VLOOKUP(A:A,全站智投数据源!A:T,2,FALSE),0)</f>
        <v>0</v>
      </c>
      <c r="AF17" s="37"/>
      <c r="AG17" s="37"/>
      <c r="AH17" s="37"/>
      <c r="AI17" s="37"/>
      <c r="AJ17" s="37"/>
      <c r="AK17" s="37"/>
      <c r="AL17" s="37"/>
      <c r="AM17" s="37"/>
      <c r="AN17" s="37"/>
    </row>
    <row r="18" ht="100" customHeight="1" spans="1:40">
      <c r="A18" s="25" t="s">
        <v>186</v>
      </c>
      <c r="B18" s="25" t="str">
        <f>VLOOKUP(A:A,笔记匹配!A:K,2,FALSE)</f>
        <v>=DISPIMG("ID_CFEA79B646F14B65838880BFB6D0F2BB",1)</v>
      </c>
      <c r="C18" s="27" t="str">
        <f>VLOOKUP(A:A,笔记匹配!A:K,3,FALSE)</f>
        <v>女人的首饰盒里，永远都少一件珠宝～</v>
      </c>
      <c r="D18" s="27" t="str">
        <f>VLOOKUP(A:A,笔记匹配!A:K,4,FALSE)</f>
        <v>https://www.xiaohongshu.com/discovery/item/636e1b54000000001b00c417</v>
      </c>
      <c r="E18" s="36">
        <f>VLOOKUP(A:A,笔记匹配!A:K,5,FALSE)</f>
        <v>44876</v>
      </c>
      <c r="F18" s="25" t="str">
        <f>VLOOKUP(A:A,笔记匹配!A:K,6,FALSE)</f>
        <v>视频</v>
      </c>
      <c r="G18" s="37"/>
      <c r="H18" s="37"/>
      <c r="I18" s="37"/>
      <c r="J18" s="37"/>
      <c r="K18" s="25">
        <f>IFERROR(VLOOKUP(A:A,信息流数据源!A:K,2,FALSE),0)</f>
        <v>238.16</v>
      </c>
      <c r="L18" s="39">
        <f>IFERROR(VLOOKUP(A:A,信息流数据源!A:K,5,FALSE),0)</f>
        <v>0.0698937153419593</v>
      </c>
      <c r="M18" s="40">
        <f>IFERROR(VLOOKUP(A:A,信息流数据源!A:K,6,FALSE),0)</f>
        <v>0.393652892561984</v>
      </c>
      <c r="N18" s="41">
        <f>IFERROR(VLOOKUP(A:A,信息流数据源!A:K,9,FALSE),0)</f>
        <v>0</v>
      </c>
      <c r="O18" s="25">
        <f>IFERROR(VLOOKUP(A:A,信息流数据源!A:T,13,FALSE),0)</f>
        <v>5</v>
      </c>
      <c r="P18" s="40">
        <f>IFERROR(VLOOKUP(A:A,信息流数据源!A:T,14,FALSE),0)</f>
        <v>47.632</v>
      </c>
      <c r="Q18" s="25">
        <f>IFERROR(VLOOKUP(A:A,信息流数据源!A:T,15,FALSE),0)</f>
        <v>1</v>
      </c>
      <c r="R18" s="42">
        <f>IFERROR(VLOOKUP(A:A,信息流数据源!A:T,16,FALSE),0)</f>
        <v>238.16</v>
      </c>
      <c r="S18" s="25">
        <f>IFERROR(VLOOKUP(A:A,信息流数据源!A:T,17,FALSE),0)</f>
        <v>0</v>
      </c>
      <c r="T18" s="43">
        <f>IFERROR(VLOOKUP(A:A,信息流数据源!A:T,18,FALSE),0)</f>
        <v>0</v>
      </c>
      <c r="U18" s="25">
        <f>IFERROR(VLOOKUP(A:A,搜索数据源!A:T,2,FALSE),0)</f>
        <v>0</v>
      </c>
      <c r="V18" s="39">
        <f>IFERROR(VLOOKUP(A:A,搜索数据源!A:T,5,FALSE),0)</f>
        <v>0</v>
      </c>
      <c r="W18" s="40">
        <f>IFERROR(VLOOKUP(A:A,搜索数据源!A:T,6,FALSE),0)</f>
        <v>0</v>
      </c>
      <c r="X18" s="41">
        <f>IFERROR(VLOOKUP(A:A,搜索数据源!A:T,9,FALSE),0)</f>
        <v>0</v>
      </c>
      <c r="Y18" s="25">
        <f>IFERROR(VLOOKUP(A:A,搜索数据源!A:T,13,FALSE),0)</f>
        <v>0</v>
      </c>
      <c r="Z18" s="40">
        <f>IFERROR(VLOOKUP(A:A,搜索数据源!A:T,14,FALSE),0)</f>
        <v>0</v>
      </c>
      <c r="AA18" s="25">
        <f>IFERROR(VLOOKUP(A:A,搜索数据源!A:T,15,FALSE),0)</f>
        <v>0</v>
      </c>
      <c r="AB18" s="42">
        <f>IFERROR(VLOOKUP(A:A,搜索数据源!A:T,16,FALSE),0)</f>
        <v>0</v>
      </c>
      <c r="AC18" s="25">
        <f>IFERROR(VLOOKUP(A:A,搜索数据源!A:T,17,FALSE),0)</f>
        <v>0</v>
      </c>
      <c r="AD18" s="43">
        <f>IFERROR(VLOOKUP(A:A,搜索数据源!A:T,18,FALSE),0)</f>
        <v>0</v>
      </c>
      <c r="AE18" s="25">
        <f>IFERROR(VLOOKUP(A:A,全站智投数据源!A:T,2,FALSE),0)</f>
        <v>0</v>
      </c>
      <c r="AF18" s="37"/>
      <c r="AG18" s="37"/>
      <c r="AH18" s="37"/>
      <c r="AI18" s="37"/>
      <c r="AJ18" s="37"/>
      <c r="AK18" s="37"/>
      <c r="AL18" s="37"/>
      <c r="AM18" s="37"/>
      <c r="AN18" s="37"/>
    </row>
    <row r="19" ht="100" customHeight="1" spans="1:40">
      <c r="A19" s="25" t="s">
        <v>196</v>
      </c>
      <c r="B19" s="25" t="str">
        <f>VLOOKUP(A:A,笔记匹配!A:K,2,FALSE)</f>
        <v>=DISPIMG("ID_D938CD87AB6044D6BF4413ACEED75C9C",1)</v>
      </c>
      <c r="C19" s="27" t="str">
        <f>VLOOKUP(A:A,笔记匹配!A:K,3,FALSE)</f>
        <v>什么珠宝单品，让人一看就知道你是高阶玩家</v>
      </c>
      <c r="D19" s="27" t="str">
        <f>VLOOKUP(A:A,笔记匹配!A:K,4,FALSE)</f>
        <v>https://www.xiaohongshu.com/discovery/item/62cfb7b6000000000f00538c</v>
      </c>
      <c r="E19" s="36">
        <f>VLOOKUP(A:A,笔记匹配!A:K,5,FALSE)</f>
        <v>44756</v>
      </c>
      <c r="F19" s="25" t="str">
        <f>VLOOKUP(A:A,笔记匹配!A:K,6,FALSE)</f>
        <v>图文</v>
      </c>
      <c r="G19" s="37"/>
      <c r="H19" s="37"/>
      <c r="I19" s="37"/>
      <c r="J19" s="37"/>
      <c r="K19" s="25">
        <f>IFERROR(VLOOKUP(A:A,信息流数据源!A:K,2,FALSE),0)</f>
        <v>79.05</v>
      </c>
      <c r="L19" s="39">
        <f>IFERROR(VLOOKUP(A:A,信息流数据源!A:K,5,FALSE),0)</f>
        <v>0.0697211155378486</v>
      </c>
      <c r="M19" s="40">
        <f>IFERROR(VLOOKUP(A:A,信息流数据源!A:K,6,FALSE),0)</f>
        <v>0.225857142857143</v>
      </c>
      <c r="N19" s="41">
        <f>IFERROR(VLOOKUP(A:A,信息流数据源!A:K,9,FALSE),0)</f>
        <v>1</v>
      </c>
      <c r="O19" s="25">
        <f>IFERROR(VLOOKUP(A:A,信息流数据源!A:T,13,FALSE),0)</f>
        <v>3</v>
      </c>
      <c r="P19" s="40">
        <f>IFERROR(VLOOKUP(A:A,信息流数据源!A:T,14,FALSE),0)</f>
        <v>26.35</v>
      </c>
      <c r="Q19" s="25">
        <f>IFERROR(VLOOKUP(A:A,信息流数据源!A:T,15,FALSE),0)</f>
        <v>2</v>
      </c>
      <c r="R19" s="42">
        <f>IFERROR(VLOOKUP(A:A,信息流数据源!A:T,16,FALSE),0)</f>
        <v>39.525</v>
      </c>
      <c r="S19" s="25">
        <f>IFERROR(VLOOKUP(A:A,信息流数据源!A:T,17,FALSE),0)</f>
        <v>1</v>
      </c>
      <c r="T19" s="43">
        <f>IFERROR(VLOOKUP(A:A,信息流数据源!A:T,18,FALSE),0)</f>
        <v>79.05</v>
      </c>
      <c r="U19" s="25">
        <f>IFERROR(VLOOKUP(A:A,搜索数据源!A:T,2,FALSE),0)</f>
        <v>0</v>
      </c>
      <c r="V19" s="39">
        <f>IFERROR(VLOOKUP(A:A,搜索数据源!A:T,5,FALSE),0)</f>
        <v>0</v>
      </c>
      <c r="W19" s="40">
        <f>IFERROR(VLOOKUP(A:A,搜索数据源!A:T,6,FALSE),0)</f>
        <v>0</v>
      </c>
      <c r="X19" s="41">
        <f>IFERROR(VLOOKUP(A:A,搜索数据源!A:T,9,FALSE),0)</f>
        <v>0</v>
      </c>
      <c r="Y19" s="25">
        <f>IFERROR(VLOOKUP(A:A,搜索数据源!A:T,13,FALSE),0)</f>
        <v>0</v>
      </c>
      <c r="Z19" s="40">
        <f>IFERROR(VLOOKUP(A:A,搜索数据源!A:T,14,FALSE),0)</f>
        <v>0</v>
      </c>
      <c r="AA19" s="25">
        <f>IFERROR(VLOOKUP(A:A,搜索数据源!A:T,15,FALSE),0)</f>
        <v>0</v>
      </c>
      <c r="AB19" s="42">
        <f>IFERROR(VLOOKUP(A:A,搜索数据源!A:T,16,FALSE),0)</f>
        <v>0</v>
      </c>
      <c r="AC19" s="25">
        <f>IFERROR(VLOOKUP(A:A,搜索数据源!A:T,17,FALSE),0)</f>
        <v>0</v>
      </c>
      <c r="AD19" s="43">
        <f>IFERROR(VLOOKUP(A:A,搜索数据源!A:T,18,FALSE),0)</f>
        <v>0</v>
      </c>
      <c r="AE19" s="25">
        <f>IFERROR(VLOOKUP(A:A,全站智投数据源!A:T,2,FALSE),0)</f>
        <v>0</v>
      </c>
      <c r="AF19" s="37"/>
      <c r="AG19" s="37"/>
      <c r="AH19" s="37"/>
      <c r="AI19" s="37"/>
      <c r="AJ19" s="37"/>
      <c r="AK19" s="37"/>
      <c r="AL19" s="37"/>
      <c r="AM19" s="37"/>
      <c r="AN19" s="37"/>
    </row>
    <row r="20" ht="100" customHeight="1" spans="1:40">
      <c r="A20" s="25" t="s">
        <v>194</v>
      </c>
      <c r="B20" s="25" t="str">
        <f>VLOOKUP(A:A,笔记匹配!A:K,2,FALSE)</f>
        <v>=DISPIMG("ID_90C0D567F7524BAFB54C20A3A48D30A4",1)</v>
      </c>
      <c r="C20" s="27" t="str">
        <f>VLOOKUP(A:A,笔记匹配!A:K,3,FALSE)</f>
        <v>取悦自己，惊艳时光 | 满绿翡翠双环</v>
      </c>
      <c r="D20" s="27" t="str">
        <f>VLOOKUP(A:A,笔记匹配!A:K,4,FALSE)</f>
        <v>https://www.xiaohongshu.com/discovery/item/62bacf8a0000000004000de4</v>
      </c>
      <c r="E20" s="36">
        <f>VLOOKUP(A:A,笔记匹配!A:K,5,FALSE)</f>
        <v>44740</v>
      </c>
      <c r="F20" s="25" t="str">
        <f>VLOOKUP(A:A,笔记匹配!A:K,6,FALSE)</f>
        <v>视频</v>
      </c>
      <c r="G20" s="37"/>
      <c r="H20" s="37"/>
      <c r="I20" s="37"/>
      <c r="J20" s="37"/>
      <c r="K20" s="25">
        <f>IFERROR(VLOOKUP(A:A,信息流数据源!A:K,2,FALSE),0)</f>
        <v>16.6</v>
      </c>
      <c r="L20" s="39">
        <f>IFERROR(VLOOKUP(A:A,信息流数据源!A:K,5,FALSE),0)</f>
        <v>0.0660264105642257</v>
      </c>
      <c r="M20" s="40">
        <f>IFERROR(VLOOKUP(A:A,信息流数据源!A:K,6,FALSE),0)</f>
        <v>0.301818181818182</v>
      </c>
      <c r="N20" s="41">
        <f>IFERROR(VLOOKUP(A:A,信息流数据源!A:K,9,FALSE),0)</f>
        <v>0</v>
      </c>
      <c r="O20" s="25">
        <f>IFERROR(VLOOKUP(A:A,信息流数据源!A:T,13,FALSE),0)</f>
        <v>1</v>
      </c>
      <c r="P20" s="40">
        <f>IFERROR(VLOOKUP(A:A,信息流数据源!A:T,14,FALSE),0)</f>
        <v>16.6</v>
      </c>
      <c r="Q20" s="25">
        <f>IFERROR(VLOOKUP(A:A,信息流数据源!A:T,15,FALSE),0)</f>
        <v>2</v>
      </c>
      <c r="R20" s="42">
        <f>IFERROR(VLOOKUP(A:A,信息流数据源!A:T,16,FALSE),0)</f>
        <v>8.3</v>
      </c>
      <c r="S20" s="25">
        <f>IFERROR(VLOOKUP(A:A,信息流数据源!A:T,17,FALSE),0)</f>
        <v>0</v>
      </c>
      <c r="T20" s="43">
        <f>IFERROR(VLOOKUP(A:A,信息流数据源!A:T,18,FALSE),0)</f>
        <v>0</v>
      </c>
      <c r="U20" s="25">
        <f>IFERROR(VLOOKUP(A:A,搜索数据源!A:T,2,FALSE),0)</f>
        <v>0</v>
      </c>
      <c r="V20" s="39">
        <f>IFERROR(VLOOKUP(A:A,搜索数据源!A:T,5,FALSE),0)</f>
        <v>0</v>
      </c>
      <c r="W20" s="40">
        <f>IFERROR(VLOOKUP(A:A,搜索数据源!A:T,6,FALSE),0)</f>
        <v>0</v>
      </c>
      <c r="X20" s="41">
        <f>IFERROR(VLOOKUP(A:A,搜索数据源!A:T,9,FALSE),0)</f>
        <v>0</v>
      </c>
      <c r="Y20" s="25">
        <f>IFERROR(VLOOKUP(A:A,搜索数据源!A:T,13,FALSE),0)</f>
        <v>0</v>
      </c>
      <c r="Z20" s="40">
        <f>IFERROR(VLOOKUP(A:A,搜索数据源!A:T,14,FALSE),0)</f>
        <v>0</v>
      </c>
      <c r="AA20" s="25">
        <f>IFERROR(VLOOKUP(A:A,搜索数据源!A:T,15,FALSE),0)</f>
        <v>0</v>
      </c>
      <c r="AB20" s="42">
        <f>IFERROR(VLOOKUP(A:A,搜索数据源!A:T,16,FALSE),0)</f>
        <v>0</v>
      </c>
      <c r="AC20" s="25">
        <f>IFERROR(VLOOKUP(A:A,搜索数据源!A:T,17,FALSE),0)</f>
        <v>0</v>
      </c>
      <c r="AD20" s="43">
        <f>IFERROR(VLOOKUP(A:A,搜索数据源!A:T,18,FALSE),0)</f>
        <v>0</v>
      </c>
      <c r="AE20" s="25">
        <f>IFERROR(VLOOKUP(A:A,全站智投数据源!A:T,2,FALSE),0)</f>
        <v>0</v>
      </c>
      <c r="AF20" s="37"/>
      <c r="AG20" s="37"/>
      <c r="AH20" s="37"/>
      <c r="AI20" s="37"/>
      <c r="AJ20" s="37"/>
      <c r="AK20" s="37"/>
      <c r="AL20" s="37"/>
      <c r="AM20" s="37"/>
      <c r="AN20" s="37"/>
    </row>
    <row r="21" ht="100" customHeight="1" spans="1:40">
      <c r="A21" s="25" t="s">
        <v>228</v>
      </c>
      <c r="B21" s="25" t="str">
        <f>VLOOKUP(A:A,笔记匹配!A:K,2,FALSE)</f>
        <v>=DISPIMG("ID_43379FF48CBC42AAA59A2FB4357A1876",1)</v>
      </c>
      <c r="C21" s="27" t="str">
        <f>VLOOKUP(A:A,笔记匹配!A:K,3,FALSE)</f>
        <v>遇到这样平安扣，真的不要犹豫</v>
      </c>
      <c r="D21" s="27" t="str">
        <f>VLOOKUP(A:A,笔记匹配!A:K,4,FALSE)</f>
        <v>https://www.xiaohongshu.com/discovery/item/62a066ca000000001b0359e1</v>
      </c>
      <c r="E21" s="36">
        <f>VLOOKUP(A:A,笔记匹配!A:K,5,FALSE)</f>
        <v>44720</v>
      </c>
      <c r="F21" s="25" t="str">
        <f>VLOOKUP(A:A,笔记匹配!A:K,6,FALSE)</f>
        <v>图文</v>
      </c>
      <c r="G21" s="37"/>
      <c r="H21" s="37"/>
      <c r="I21" s="37"/>
      <c r="J21" s="37"/>
      <c r="K21" s="25">
        <f>IFERROR(VLOOKUP(A:A,信息流数据源!A:K,2,FALSE),0)</f>
        <v>0</v>
      </c>
      <c r="L21" s="39">
        <f>IFERROR(VLOOKUP(A:A,信息流数据源!A:K,5,FALSE),0)</f>
        <v>0</v>
      </c>
      <c r="M21" s="40">
        <f>IFERROR(VLOOKUP(A:A,信息流数据源!A:K,6,FALSE),0)</f>
        <v>0</v>
      </c>
      <c r="N21" s="41">
        <f>IFERROR(VLOOKUP(A:A,信息流数据源!A:K,9,FALSE),0)</f>
        <v>0</v>
      </c>
      <c r="O21" s="25">
        <f>IFERROR(VLOOKUP(A:A,信息流数据源!A:T,13,FALSE),0)</f>
        <v>0</v>
      </c>
      <c r="P21" s="40">
        <f>IFERROR(VLOOKUP(A:A,信息流数据源!A:T,14,FALSE),0)</f>
        <v>0</v>
      </c>
      <c r="Q21" s="25">
        <f>IFERROR(VLOOKUP(A:A,信息流数据源!A:T,15,FALSE),0)</f>
        <v>0</v>
      </c>
      <c r="R21" s="42">
        <f>IFERROR(VLOOKUP(A:A,信息流数据源!A:T,16,FALSE),0)</f>
        <v>0</v>
      </c>
      <c r="S21" s="25">
        <f>IFERROR(VLOOKUP(A:A,信息流数据源!A:T,17,FALSE),0)</f>
        <v>0</v>
      </c>
      <c r="T21" s="43">
        <f>IFERROR(VLOOKUP(A:A,信息流数据源!A:T,18,FALSE),0)</f>
        <v>0</v>
      </c>
      <c r="U21" s="25">
        <f>IFERROR(VLOOKUP(A:A,搜索数据源!A:T,2,FALSE),0)</f>
        <v>0</v>
      </c>
      <c r="V21" s="39">
        <f>IFERROR(VLOOKUP(A:A,搜索数据源!A:T,5,FALSE),0)</f>
        <v>0</v>
      </c>
      <c r="W21" s="40">
        <f>IFERROR(VLOOKUP(A:A,搜索数据源!A:T,6,FALSE),0)</f>
        <v>0</v>
      </c>
      <c r="X21" s="41">
        <f>IFERROR(VLOOKUP(A:A,搜索数据源!A:T,9,FALSE),0)</f>
        <v>0</v>
      </c>
      <c r="Y21" s="25">
        <f>IFERROR(VLOOKUP(A:A,搜索数据源!A:T,13,FALSE),0)</f>
        <v>0</v>
      </c>
      <c r="Z21" s="40">
        <f>IFERROR(VLOOKUP(A:A,搜索数据源!A:T,14,FALSE),0)</f>
        <v>0</v>
      </c>
      <c r="AA21" s="25">
        <f>IFERROR(VLOOKUP(A:A,搜索数据源!A:T,15,FALSE),0)</f>
        <v>0</v>
      </c>
      <c r="AB21" s="42">
        <f>IFERROR(VLOOKUP(A:A,搜索数据源!A:T,16,FALSE),0)</f>
        <v>0</v>
      </c>
      <c r="AC21" s="25">
        <f>IFERROR(VLOOKUP(A:A,搜索数据源!A:T,17,FALSE),0)</f>
        <v>0</v>
      </c>
      <c r="AD21" s="43">
        <f>IFERROR(VLOOKUP(A:A,搜索数据源!A:T,18,FALSE),0)</f>
        <v>0</v>
      </c>
      <c r="AE21" s="25">
        <f>IFERROR(VLOOKUP(A:A,全站智投数据源!A:T,2,FALSE),0)</f>
        <v>0</v>
      </c>
      <c r="AF21" s="37"/>
      <c r="AG21" s="37"/>
      <c r="AH21" s="37"/>
      <c r="AI21" s="37"/>
      <c r="AJ21" s="37"/>
      <c r="AK21" s="37"/>
      <c r="AL21" s="37"/>
      <c r="AM21" s="37"/>
      <c r="AN21" s="37"/>
    </row>
    <row r="22" ht="100" customHeight="1" spans="1:40">
      <c r="A22" s="25" t="s">
        <v>229</v>
      </c>
      <c r="B22" s="25" t="str">
        <f>VLOOKUP(A:A,笔记匹配!A:K,2,FALSE)</f>
        <v>=DISPIMG("ID_AA446A12D840413BA23DAD1991664C8A",1)</v>
      </c>
      <c r="C22" s="27" t="str">
        <f>VLOOKUP(A:A,笔记匹配!A:K,3,FALSE)</f>
        <v>女人要“贵”一点💕 配得上你的翡翠珠宝</v>
      </c>
      <c r="D22" s="27" t="str">
        <f>VLOOKUP(A:A,笔记匹配!A:K,4,FALSE)</f>
        <v>https://www.xiaohongshu.com/discovery/item/600e761b0000000001000616</v>
      </c>
      <c r="E22" s="36">
        <f>VLOOKUP(A:A,笔记匹配!A:K,5,FALSE)</f>
        <v>44221</v>
      </c>
      <c r="F22" s="25" t="str">
        <f>VLOOKUP(A:A,笔记匹配!A:K,6,FALSE)</f>
        <v>图文</v>
      </c>
      <c r="G22" s="37"/>
      <c r="H22" s="37"/>
      <c r="I22" s="37"/>
      <c r="J22" s="37"/>
      <c r="K22" s="25">
        <f>IFERROR(VLOOKUP(A:A,信息流数据源!A:K,2,FALSE),0)</f>
        <v>0</v>
      </c>
      <c r="L22" s="39">
        <f>IFERROR(VLOOKUP(A:A,信息流数据源!A:K,5,FALSE),0)</f>
        <v>0</v>
      </c>
      <c r="M22" s="40">
        <f>IFERROR(VLOOKUP(A:A,信息流数据源!A:K,6,FALSE),0)</f>
        <v>0</v>
      </c>
      <c r="N22" s="41">
        <f>IFERROR(VLOOKUP(A:A,信息流数据源!A:K,9,FALSE),0)</f>
        <v>0</v>
      </c>
      <c r="O22" s="25">
        <f>IFERROR(VLOOKUP(A:A,信息流数据源!A:T,13,FALSE),0)</f>
        <v>0</v>
      </c>
      <c r="P22" s="40">
        <f>IFERROR(VLOOKUP(A:A,信息流数据源!A:T,14,FALSE),0)</f>
        <v>0</v>
      </c>
      <c r="Q22" s="25">
        <f>IFERROR(VLOOKUP(A:A,信息流数据源!A:T,15,FALSE),0)</f>
        <v>0</v>
      </c>
      <c r="R22" s="42">
        <f>IFERROR(VLOOKUP(A:A,信息流数据源!A:T,16,FALSE),0)</f>
        <v>0</v>
      </c>
      <c r="S22" s="25">
        <f>IFERROR(VLOOKUP(A:A,信息流数据源!A:T,17,FALSE),0)</f>
        <v>0</v>
      </c>
      <c r="T22" s="43">
        <f>IFERROR(VLOOKUP(A:A,信息流数据源!A:T,18,FALSE),0)</f>
        <v>0</v>
      </c>
      <c r="U22" s="25">
        <f>IFERROR(VLOOKUP(A:A,搜索数据源!A:T,2,FALSE),0)</f>
        <v>0</v>
      </c>
      <c r="V22" s="39">
        <f>IFERROR(VLOOKUP(A:A,搜索数据源!A:T,5,FALSE),0)</f>
        <v>0</v>
      </c>
      <c r="W22" s="40">
        <f>IFERROR(VLOOKUP(A:A,搜索数据源!A:T,6,FALSE),0)</f>
        <v>0</v>
      </c>
      <c r="X22" s="41">
        <f>IFERROR(VLOOKUP(A:A,搜索数据源!A:T,9,FALSE),0)</f>
        <v>0</v>
      </c>
      <c r="Y22" s="25">
        <f>IFERROR(VLOOKUP(A:A,搜索数据源!A:T,13,FALSE),0)</f>
        <v>0</v>
      </c>
      <c r="Z22" s="40">
        <f>IFERROR(VLOOKUP(A:A,搜索数据源!A:T,14,FALSE),0)</f>
        <v>0</v>
      </c>
      <c r="AA22" s="25">
        <f>IFERROR(VLOOKUP(A:A,搜索数据源!A:T,15,FALSE),0)</f>
        <v>0</v>
      </c>
      <c r="AB22" s="42">
        <f>IFERROR(VLOOKUP(A:A,搜索数据源!A:T,16,FALSE),0)</f>
        <v>0</v>
      </c>
      <c r="AC22" s="25">
        <f>IFERROR(VLOOKUP(A:A,搜索数据源!A:T,17,FALSE),0)</f>
        <v>0</v>
      </c>
      <c r="AD22" s="43">
        <f>IFERROR(VLOOKUP(A:A,搜索数据源!A:T,18,FALSE),0)</f>
        <v>0</v>
      </c>
      <c r="AE22" s="25">
        <f>IFERROR(VLOOKUP(A:A,全站智投数据源!A:T,2,FALSE),0)</f>
        <v>0</v>
      </c>
      <c r="AF22" s="37"/>
      <c r="AG22" s="37"/>
      <c r="AH22" s="37"/>
      <c r="AI22" s="37"/>
      <c r="AJ22" s="37"/>
      <c r="AK22" s="37"/>
      <c r="AL22" s="37"/>
      <c r="AM22" s="37"/>
      <c r="AN22" s="37"/>
    </row>
    <row r="23" ht="100" customHeight="1" spans="1:40">
      <c r="A23" s="25" t="s">
        <v>230</v>
      </c>
      <c r="B23" s="25" t="str">
        <f>VLOOKUP(A:A,笔记匹配!A:K,2,FALSE)</f>
        <v>=DISPIMG("ID_698D91D136CA45F59A185B65E86ADBCD",1)</v>
      </c>
      <c r="C23" s="27" t="str">
        <f>VLOOKUP(A:A,笔记匹配!A:K,3,FALSE)</f>
        <v>小万起💰拿下甜美可人的翡翠葫芦💘有品有颜</v>
      </c>
      <c r="D23" s="27" t="str">
        <f>VLOOKUP(A:A,笔记匹配!A:K,4,FALSE)</f>
        <v>https://www.xiaohongshu.com/discovery/item/62980e23000000002103c31a</v>
      </c>
      <c r="E23" s="36">
        <f>VLOOKUP(A:A,笔记匹配!A:K,5,FALSE)</f>
        <v>44714</v>
      </c>
      <c r="F23" s="25" t="str">
        <f>VLOOKUP(A:A,笔记匹配!A:K,6,FALSE)</f>
        <v>图文</v>
      </c>
      <c r="G23" s="37"/>
      <c r="H23" s="37"/>
      <c r="I23" s="37"/>
      <c r="J23" s="37"/>
      <c r="K23" s="25">
        <f>IFERROR(VLOOKUP(A:A,信息流数据源!A:K,2,FALSE),0)</f>
        <v>0</v>
      </c>
      <c r="L23" s="39">
        <f>IFERROR(VLOOKUP(A:A,信息流数据源!A:K,5,FALSE),0)</f>
        <v>0</v>
      </c>
      <c r="M23" s="40">
        <f>IFERROR(VLOOKUP(A:A,信息流数据源!A:K,6,FALSE),0)</f>
        <v>0</v>
      </c>
      <c r="N23" s="41">
        <f>IFERROR(VLOOKUP(A:A,信息流数据源!A:K,9,FALSE),0)</f>
        <v>0</v>
      </c>
      <c r="O23" s="25">
        <f>IFERROR(VLOOKUP(A:A,信息流数据源!A:T,13,FALSE),0)</f>
        <v>0</v>
      </c>
      <c r="P23" s="40">
        <f>IFERROR(VLOOKUP(A:A,信息流数据源!A:T,14,FALSE),0)</f>
        <v>0</v>
      </c>
      <c r="Q23" s="25">
        <f>IFERROR(VLOOKUP(A:A,信息流数据源!A:T,15,FALSE),0)</f>
        <v>0</v>
      </c>
      <c r="R23" s="42">
        <f>IFERROR(VLOOKUP(A:A,信息流数据源!A:T,16,FALSE),0)</f>
        <v>0</v>
      </c>
      <c r="S23" s="25">
        <f>IFERROR(VLOOKUP(A:A,信息流数据源!A:T,17,FALSE),0)</f>
        <v>0</v>
      </c>
      <c r="T23" s="43">
        <f>IFERROR(VLOOKUP(A:A,信息流数据源!A:T,18,FALSE),0)</f>
        <v>0</v>
      </c>
      <c r="U23" s="25">
        <f>IFERROR(VLOOKUP(A:A,搜索数据源!A:T,2,FALSE),0)</f>
        <v>0</v>
      </c>
      <c r="V23" s="39">
        <f>IFERROR(VLOOKUP(A:A,搜索数据源!A:T,5,FALSE),0)</f>
        <v>0</v>
      </c>
      <c r="W23" s="40">
        <f>IFERROR(VLOOKUP(A:A,搜索数据源!A:T,6,FALSE),0)</f>
        <v>0</v>
      </c>
      <c r="X23" s="41">
        <f>IFERROR(VLOOKUP(A:A,搜索数据源!A:T,9,FALSE),0)</f>
        <v>0</v>
      </c>
      <c r="Y23" s="25">
        <f>IFERROR(VLOOKUP(A:A,搜索数据源!A:T,13,FALSE),0)</f>
        <v>0</v>
      </c>
      <c r="Z23" s="40">
        <f>IFERROR(VLOOKUP(A:A,搜索数据源!A:T,14,FALSE),0)</f>
        <v>0</v>
      </c>
      <c r="AA23" s="25">
        <f>IFERROR(VLOOKUP(A:A,搜索数据源!A:T,15,FALSE),0)</f>
        <v>0</v>
      </c>
      <c r="AB23" s="42">
        <f>IFERROR(VLOOKUP(A:A,搜索数据源!A:T,16,FALSE),0)</f>
        <v>0</v>
      </c>
      <c r="AC23" s="25">
        <f>IFERROR(VLOOKUP(A:A,搜索数据源!A:T,17,FALSE),0)</f>
        <v>0</v>
      </c>
      <c r="AD23" s="43">
        <f>IFERROR(VLOOKUP(A:A,搜索数据源!A:T,18,FALSE),0)</f>
        <v>0</v>
      </c>
      <c r="AE23" s="25">
        <f>IFERROR(VLOOKUP(A:A,全站智投数据源!A:T,2,FALSE),0)</f>
        <v>0</v>
      </c>
      <c r="AF23" s="37"/>
      <c r="AG23" s="37"/>
      <c r="AH23" s="37"/>
      <c r="AI23" s="37"/>
      <c r="AJ23" s="37"/>
      <c r="AK23" s="37"/>
      <c r="AL23" s="37"/>
      <c r="AM23" s="37"/>
      <c r="AN23" s="37"/>
    </row>
    <row r="24" ht="100" customHeight="1" spans="1:40">
      <c r="A24" s="25" t="s">
        <v>198</v>
      </c>
      <c r="B24" s="25" t="str">
        <f>VLOOKUP(A:A,笔记匹配!A:K,2,FALSE)</f>
        <v>=DISPIMG("ID_6FEB14C415334A7FB6A1CA6F2EB11BFB",1)</v>
      </c>
      <c r="C24" s="27" t="str">
        <f>VLOOKUP(A:A,笔记匹配!A:K,3,FALSE)</f>
        <v>翡翠纠结选种还是选色❓看完这篇你就懂</v>
      </c>
      <c r="D24" s="27" t="str">
        <f>VLOOKUP(A:A,笔记匹配!A:K,4,FALSE)</f>
        <v>https://www.xiaohongshu.com/discovery/item/623b0832000000000102605e</v>
      </c>
      <c r="E24" s="36">
        <f>VLOOKUP(A:A,笔记匹配!A:K,5,FALSE)</f>
        <v>44643</v>
      </c>
      <c r="F24" s="25" t="str">
        <f>VLOOKUP(A:A,笔记匹配!A:K,6,FALSE)</f>
        <v>视频</v>
      </c>
      <c r="G24" s="37"/>
      <c r="H24" s="37"/>
      <c r="I24" s="37"/>
      <c r="J24" s="37"/>
      <c r="K24" s="25">
        <f>IFERROR(VLOOKUP(A:A,信息流数据源!A:K,2,FALSE),0)</f>
        <v>0</v>
      </c>
      <c r="L24" s="39">
        <f>IFERROR(VLOOKUP(A:A,信息流数据源!A:K,5,FALSE),0)</f>
        <v>0</v>
      </c>
      <c r="M24" s="40">
        <f>IFERROR(VLOOKUP(A:A,信息流数据源!A:K,6,FALSE),0)</f>
        <v>0</v>
      </c>
      <c r="N24" s="41">
        <f>IFERROR(VLOOKUP(A:A,信息流数据源!A:K,9,FALSE),0)</f>
        <v>0</v>
      </c>
      <c r="O24" s="25">
        <f>IFERROR(VLOOKUP(A:A,信息流数据源!A:T,13,FALSE),0)</f>
        <v>0</v>
      </c>
      <c r="P24" s="40">
        <f>IFERROR(VLOOKUP(A:A,信息流数据源!A:T,14,FALSE),0)</f>
        <v>0</v>
      </c>
      <c r="Q24" s="25">
        <f>IFERROR(VLOOKUP(A:A,信息流数据源!A:T,15,FALSE),0)</f>
        <v>0</v>
      </c>
      <c r="R24" s="42">
        <f>IFERROR(VLOOKUP(A:A,信息流数据源!A:T,16,FALSE),0)</f>
        <v>0</v>
      </c>
      <c r="S24" s="25">
        <f>IFERROR(VLOOKUP(A:A,信息流数据源!A:T,17,FALSE),0)</f>
        <v>0</v>
      </c>
      <c r="T24" s="43">
        <f>IFERROR(VLOOKUP(A:A,信息流数据源!A:T,18,FALSE),0)</f>
        <v>0</v>
      </c>
      <c r="U24" s="25">
        <f>IFERROR(VLOOKUP(A:A,搜索数据源!A:T,2,FALSE),0)</f>
        <v>0</v>
      </c>
      <c r="V24" s="39">
        <f>IFERROR(VLOOKUP(A:A,搜索数据源!A:T,5,FALSE),0)</f>
        <v>0</v>
      </c>
      <c r="W24" s="40">
        <f>IFERROR(VLOOKUP(A:A,搜索数据源!A:T,6,FALSE),0)</f>
        <v>0</v>
      </c>
      <c r="X24" s="41">
        <f>IFERROR(VLOOKUP(A:A,搜索数据源!A:T,9,FALSE),0)</f>
        <v>0</v>
      </c>
      <c r="Y24" s="25">
        <f>IFERROR(VLOOKUP(A:A,搜索数据源!A:T,13,FALSE),0)</f>
        <v>0</v>
      </c>
      <c r="Z24" s="40">
        <f>IFERROR(VLOOKUP(A:A,搜索数据源!A:T,14,FALSE),0)</f>
        <v>0</v>
      </c>
      <c r="AA24" s="25">
        <f>IFERROR(VLOOKUP(A:A,搜索数据源!A:T,15,FALSE),0)</f>
        <v>0</v>
      </c>
      <c r="AB24" s="42">
        <f>IFERROR(VLOOKUP(A:A,搜索数据源!A:T,16,FALSE),0)</f>
        <v>0</v>
      </c>
      <c r="AC24" s="25">
        <f>IFERROR(VLOOKUP(A:A,搜索数据源!A:T,17,FALSE),0)</f>
        <v>0</v>
      </c>
      <c r="AD24" s="43">
        <f>IFERROR(VLOOKUP(A:A,搜索数据源!A:T,18,FALSE),0)</f>
        <v>0</v>
      </c>
      <c r="AE24" s="25">
        <f>IFERROR(VLOOKUP(A:A,全站智投数据源!A:T,2,FALSE),0)</f>
        <v>0</v>
      </c>
      <c r="AF24" s="37"/>
      <c r="AG24" s="37"/>
      <c r="AH24" s="37"/>
      <c r="AI24" s="37"/>
      <c r="AJ24" s="37"/>
      <c r="AK24" s="37"/>
      <c r="AL24" s="37"/>
      <c r="AM24" s="37"/>
      <c r="AN24" s="37"/>
    </row>
    <row r="25" ht="100" customHeight="1" spans="1:40">
      <c r="A25" s="25" t="s">
        <v>231</v>
      </c>
      <c r="B25" s="25" t="str">
        <f>VLOOKUP(A:A,笔记匹配!A:K,2,FALSE)</f>
        <v>=DISPIMG("ID_77210EACB0A5446A80A1657636061099",1)</v>
      </c>
      <c r="C25" s="27" t="str">
        <f>VLOOKUP(A:A,笔记匹配!A:K,3,FALSE)</f>
        <v>真香预警‼️当家少奶奶的戒指们都在这里💖</v>
      </c>
      <c r="D25" s="27" t="str">
        <f>VLOOKUP(A:A,笔记匹配!A:K,4,FALSE)</f>
        <v>https://www.xiaohongshu.com/discovery/item/626bb4440000000021039bc1</v>
      </c>
      <c r="E25" s="36">
        <f>VLOOKUP(A:A,笔记匹配!A:K,5,FALSE)</f>
        <v>44680</v>
      </c>
      <c r="F25" s="25" t="str">
        <f>VLOOKUP(A:A,笔记匹配!A:K,6,FALSE)</f>
        <v>图文</v>
      </c>
      <c r="G25" s="37"/>
      <c r="H25" s="37"/>
      <c r="I25" s="37"/>
      <c r="J25" s="37"/>
      <c r="K25" s="25">
        <f>IFERROR(VLOOKUP(A:A,信息流数据源!A:K,2,FALSE),0)</f>
        <v>0</v>
      </c>
      <c r="L25" s="39">
        <f>IFERROR(VLOOKUP(A:A,信息流数据源!A:K,5,FALSE),0)</f>
        <v>0</v>
      </c>
      <c r="M25" s="40">
        <f>IFERROR(VLOOKUP(A:A,信息流数据源!A:K,6,FALSE),0)</f>
        <v>0</v>
      </c>
      <c r="N25" s="41">
        <f>IFERROR(VLOOKUP(A:A,信息流数据源!A:K,9,FALSE),0)</f>
        <v>0</v>
      </c>
      <c r="O25" s="25">
        <f>IFERROR(VLOOKUP(A:A,信息流数据源!A:T,13,FALSE),0)</f>
        <v>0</v>
      </c>
      <c r="P25" s="40">
        <f>IFERROR(VLOOKUP(A:A,信息流数据源!A:T,14,FALSE),0)</f>
        <v>0</v>
      </c>
      <c r="Q25" s="25">
        <f>IFERROR(VLOOKUP(A:A,信息流数据源!A:T,15,FALSE),0)</f>
        <v>0</v>
      </c>
      <c r="R25" s="42">
        <f>IFERROR(VLOOKUP(A:A,信息流数据源!A:T,16,FALSE),0)</f>
        <v>0</v>
      </c>
      <c r="S25" s="25">
        <f>IFERROR(VLOOKUP(A:A,信息流数据源!A:T,17,FALSE),0)</f>
        <v>0</v>
      </c>
      <c r="T25" s="43">
        <f>IFERROR(VLOOKUP(A:A,信息流数据源!A:T,18,FALSE),0)</f>
        <v>0</v>
      </c>
      <c r="U25" s="25">
        <f>IFERROR(VLOOKUP(A:A,搜索数据源!A:T,2,FALSE),0)</f>
        <v>0</v>
      </c>
      <c r="V25" s="39">
        <f>IFERROR(VLOOKUP(A:A,搜索数据源!A:T,5,FALSE),0)</f>
        <v>0</v>
      </c>
      <c r="W25" s="40">
        <f>IFERROR(VLOOKUP(A:A,搜索数据源!A:T,6,FALSE),0)</f>
        <v>0</v>
      </c>
      <c r="X25" s="41">
        <f>IFERROR(VLOOKUP(A:A,搜索数据源!A:T,9,FALSE),0)</f>
        <v>0</v>
      </c>
      <c r="Y25" s="25">
        <f>IFERROR(VLOOKUP(A:A,搜索数据源!A:T,13,FALSE),0)</f>
        <v>0</v>
      </c>
      <c r="Z25" s="40">
        <f>IFERROR(VLOOKUP(A:A,搜索数据源!A:T,14,FALSE),0)</f>
        <v>0</v>
      </c>
      <c r="AA25" s="25">
        <f>IFERROR(VLOOKUP(A:A,搜索数据源!A:T,15,FALSE),0)</f>
        <v>0</v>
      </c>
      <c r="AB25" s="42">
        <f>IFERROR(VLOOKUP(A:A,搜索数据源!A:T,16,FALSE),0)</f>
        <v>0</v>
      </c>
      <c r="AC25" s="25">
        <f>IFERROR(VLOOKUP(A:A,搜索数据源!A:T,17,FALSE),0)</f>
        <v>0</v>
      </c>
      <c r="AD25" s="43">
        <f>IFERROR(VLOOKUP(A:A,搜索数据源!A:T,18,FALSE),0)</f>
        <v>0</v>
      </c>
      <c r="AE25" s="25">
        <f>IFERROR(VLOOKUP(A:A,全站智投数据源!A:T,2,FALSE),0)</f>
        <v>0</v>
      </c>
      <c r="AF25" s="37"/>
      <c r="AG25" s="37"/>
      <c r="AH25" s="37"/>
      <c r="AI25" s="37"/>
      <c r="AJ25" s="37"/>
      <c r="AK25" s="37"/>
      <c r="AL25" s="37"/>
      <c r="AM25" s="37"/>
      <c r="AN25" s="37"/>
    </row>
    <row r="26" ht="100" customHeight="1" spans="1:40">
      <c r="A26" s="25" t="s">
        <v>232</v>
      </c>
      <c r="B26" s="25" t="str">
        <f>VLOOKUP(A:A,笔记匹配!A:K,2,FALSE)</f>
        <v>=DISPIMG("ID_30C2A4EDBC194B3EA2AEE7F1B23EE73A",1)</v>
      </c>
      <c r="C26" s="27" t="str">
        <f>VLOOKUP(A:A,笔记匹配!A:K,3,FALSE)</f>
        <v>超显气质的基础款翡翠耳钉，美到炸街‼️</v>
      </c>
      <c r="D26" s="27" t="str">
        <f>VLOOKUP(A:A,笔记匹配!A:K,4,FALSE)</f>
        <v>https://www.xiaohongshu.com/discovery/item/6308a496000000001702cfe8</v>
      </c>
      <c r="E26" s="36">
        <f>VLOOKUP(A:A,笔记匹配!A:K,5,FALSE)</f>
        <v>44799</v>
      </c>
      <c r="F26" s="25" t="str">
        <f>VLOOKUP(A:A,笔记匹配!A:K,6,FALSE)</f>
        <v>图文</v>
      </c>
      <c r="G26" s="37"/>
      <c r="H26" s="37"/>
      <c r="I26" s="37"/>
      <c r="J26" s="37"/>
      <c r="K26" s="25">
        <f>IFERROR(VLOOKUP(A:A,信息流数据源!A:K,2,FALSE),0)</f>
        <v>0</v>
      </c>
      <c r="L26" s="39">
        <f>IFERROR(VLOOKUP(A:A,信息流数据源!A:K,5,FALSE),0)</f>
        <v>0</v>
      </c>
      <c r="M26" s="40">
        <f>IFERROR(VLOOKUP(A:A,信息流数据源!A:K,6,FALSE),0)</f>
        <v>0</v>
      </c>
      <c r="N26" s="41">
        <f>IFERROR(VLOOKUP(A:A,信息流数据源!A:K,9,FALSE),0)</f>
        <v>0</v>
      </c>
      <c r="O26" s="25">
        <f>IFERROR(VLOOKUP(A:A,信息流数据源!A:T,13,FALSE),0)</f>
        <v>0</v>
      </c>
      <c r="P26" s="40">
        <f>IFERROR(VLOOKUP(A:A,信息流数据源!A:T,14,FALSE),0)</f>
        <v>0</v>
      </c>
      <c r="Q26" s="25">
        <f>IFERROR(VLOOKUP(A:A,信息流数据源!A:T,15,FALSE),0)</f>
        <v>0</v>
      </c>
      <c r="R26" s="42">
        <f>IFERROR(VLOOKUP(A:A,信息流数据源!A:T,16,FALSE),0)</f>
        <v>0</v>
      </c>
      <c r="S26" s="25">
        <f>IFERROR(VLOOKUP(A:A,信息流数据源!A:T,17,FALSE),0)</f>
        <v>0</v>
      </c>
      <c r="T26" s="43">
        <f>IFERROR(VLOOKUP(A:A,信息流数据源!A:T,18,FALSE),0)</f>
        <v>0</v>
      </c>
      <c r="U26" s="25">
        <f>IFERROR(VLOOKUP(A:A,搜索数据源!A:T,2,FALSE),0)</f>
        <v>0</v>
      </c>
      <c r="V26" s="39">
        <f>IFERROR(VLOOKUP(A:A,搜索数据源!A:T,5,FALSE),0)</f>
        <v>0</v>
      </c>
      <c r="W26" s="40">
        <f>IFERROR(VLOOKUP(A:A,搜索数据源!A:T,6,FALSE),0)</f>
        <v>0</v>
      </c>
      <c r="X26" s="41">
        <f>IFERROR(VLOOKUP(A:A,搜索数据源!A:T,9,FALSE),0)</f>
        <v>0</v>
      </c>
      <c r="Y26" s="25">
        <f>IFERROR(VLOOKUP(A:A,搜索数据源!A:T,13,FALSE),0)</f>
        <v>0</v>
      </c>
      <c r="Z26" s="40">
        <f>IFERROR(VLOOKUP(A:A,搜索数据源!A:T,14,FALSE),0)</f>
        <v>0</v>
      </c>
      <c r="AA26" s="25">
        <f>IFERROR(VLOOKUP(A:A,搜索数据源!A:T,15,FALSE),0)</f>
        <v>0</v>
      </c>
      <c r="AB26" s="42">
        <f>IFERROR(VLOOKUP(A:A,搜索数据源!A:T,16,FALSE),0)</f>
        <v>0</v>
      </c>
      <c r="AC26" s="25">
        <f>IFERROR(VLOOKUP(A:A,搜索数据源!A:T,17,FALSE),0)</f>
        <v>0</v>
      </c>
      <c r="AD26" s="43">
        <f>IFERROR(VLOOKUP(A:A,搜索数据源!A:T,18,FALSE),0)</f>
        <v>0</v>
      </c>
      <c r="AE26" s="25">
        <f>IFERROR(VLOOKUP(A:A,全站智投数据源!A:T,2,FALSE),0)</f>
        <v>0</v>
      </c>
      <c r="AF26" s="37"/>
      <c r="AG26" s="37"/>
      <c r="AH26" s="37"/>
      <c r="AI26" s="37"/>
      <c r="AJ26" s="37"/>
      <c r="AK26" s="37"/>
      <c r="AL26" s="37"/>
      <c r="AM26" s="37"/>
      <c r="AN26" s="37"/>
    </row>
    <row r="27" ht="100" customHeight="1" spans="1:40">
      <c r="A27" s="25" t="s">
        <v>233</v>
      </c>
      <c r="B27" s="25" t="str">
        <f>VLOOKUP(A:A,笔记匹配!A:K,2,FALSE)</f>
        <v>=DISPIMG("ID_2EA86618393C4F6ABE215975FC711DD0",1)</v>
      </c>
      <c r="C27" s="27" t="str">
        <f>VLOOKUP(A:A,笔记匹配!A:K,3,FALSE)</f>
        <v>翡翠的“春夏秋冬”，你喜欢哪个季节？</v>
      </c>
      <c r="D27" s="27" t="str">
        <f>VLOOKUP(A:A,笔记匹配!A:K,4,FALSE)</f>
        <v>https://www.xiaohongshu.com/discovery/item/62a1d3bb0000000001029b89</v>
      </c>
      <c r="E27" s="36">
        <f>VLOOKUP(A:A,笔记匹配!A:K,5,FALSE)</f>
        <v>44721</v>
      </c>
      <c r="F27" s="25" t="str">
        <f>VLOOKUP(A:A,笔记匹配!A:K,6,FALSE)</f>
        <v>图文</v>
      </c>
      <c r="G27" s="37"/>
      <c r="H27" s="37"/>
      <c r="I27" s="37"/>
      <c r="J27" s="37"/>
      <c r="K27" s="25">
        <f>IFERROR(VLOOKUP(A:A,信息流数据源!A:K,2,FALSE),0)</f>
        <v>0</v>
      </c>
      <c r="L27" s="39">
        <f>IFERROR(VLOOKUP(A:A,信息流数据源!A:K,5,FALSE),0)</f>
        <v>0</v>
      </c>
      <c r="M27" s="40">
        <f>IFERROR(VLOOKUP(A:A,信息流数据源!A:K,6,FALSE),0)</f>
        <v>0</v>
      </c>
      <c r="N27" s="41">
        <f>IFERROR(VLOOKUP(A:A,信息流数据源!A:K,9,FALSE),0)</f>
        <v>0</v>
      </c>
      <c r="O27" s="25">
        <f>IFERROR(VLOOKUP(A:A,信息流数据源!A:T,13,FALSE),0)</f>
        <v>0</v>
      </c>
      <c r="P27" s="40">
        <f>IFERROR(VLOOKUP(A:A,信息流数据源!A:T,14,FALSE),0)</f>
        <v>0</v>
      </c>
      <c r="Q27" s="25">
        <f>IFERROR(VLOOKUP(A:A,信息流数据源!A:T,15,FALSE),0)</f>
        <v>0</v>
      </c>
      <c r="R27" s="42">
        <f>IFERROR(VLOOKUP(A:A,信息流数据源!A:T,16,FALSE),0)</f>
        <v>0</v>
      </c>
      <c r="S27" s="25">
        <f>IFERROR(VLOOKUP(A:A,信息流数据源!A:T,17,FALSE),0)</f>
        <v>0</v>
      </c>
      <c r="T27" s="43">
        <f>IFERROR(VLOOKUP(A:A,信息流数据源!A:T,18,FALSE),0)</f>
        <v>0</v>
      </c>
      <c r="U27" s="25">
        <f>IFERROR(VLOOKUP(A:A,搜索数据源!A:T,2,FALSE),0)</f>
        <v>0</v>
      </c>
      <c r="V27" s="39">
        <f>IFERROR(VLOOKUP(A:A,搜索数据源!A:T,5,FALSE),0)</f>
        <v>0</v>
      </c>
      <c r="W27" s="40">
        <f>IFERROR(VLOOKUP(A:A,搜索数据源!A:T,6,FALSE),0)</f>
        <v>0</v>
      </c>
      <c r="X27" s="41">
        <f>IFERROR(VLOOKUP(A:A,搜索数据源!A:T,9,FALSE),0)</f>
        <v>0</v>
      </c>
      <c r="Y27" s="25">
        <f>IFERROR(VLOOKUP(A:A,搜索数据源!A:T,13,FALSE),0)</f>
        <v>0</v>
      </c>
      <c r="Z27" s="40">
        <f>IFERROR(VLOOKUP(A:A,搜索数据源!A:T,14,FALSE),0)</f>
        <v>0</v>
      </c>
      <c r="AA27" s="25">
        <f>IFERROR(VLOOKUP(A:A,搜索数据源!A:T,15,FALSE),0)</f>
        <v>0</v>
      </c>
      <c r="AB27" s="42">
        <f>IFERROR(VLOOKUP(A:A,搜索数据源!A:T,16,FALSE),0)</f>
        <v>0</v>
      </c>
      <c r="AC27" s="25">
        <f>IFERROR(VLOOKUP(A:A,搜索数据源!A:T,17,FALSE),0)</f>
        <v>0</v>
      </c>
      <c r="AD27" s="43">
        <f>IFERROR(VLOOKUP(A:A,搜索数据源!A:T,18,FALSE),0)</f>
        <v>0</v>
      </c>
      <c r="AE27" s="25">
        <f>IFERROR(VLOOKUP(A:A,全站智投数据源!A:T,2,FALSE),0)</f>
        <v>0</v>
      </c>
      <c r="AF27" s="37"/>
      <c r="AG27" s="37"/>
      <c r="AH27" s="37"/>
      <c r="AI27" s="37"/>
      <c r="AJ27" s="37"/>
      <c r="AK27" s="37"/>
      <c r="AL27" s="37"/>
      <c r="AM27" s="37"/>
      <c r="AN27" s="37"/>
    </row>
    <row r="28" ht="100" customHeight="1" spans="1:40">
      <c r="A28" s="25" t="s">
        <v>234</v>
      </c>
      <c r="B28" s="25" t="str">
        <f>VLOOKUP(A:A,笔记匹配!A:K,2,FALSE)</f>
        <v>=DISPIMG("ID_0417EA65913642839E8A0C8F8019B2E5",1)</v>
      </c>
      <c r="C28" s="27" t="str">
        <f>VLOOKUP(A:A,笔记匹配!A:K,3,FALSE)</f>
        <v>是会被闺蜜和同事狂夸的翡翠手链呀‼️</v>
      </c>
      <c r="D28" s="27" t="str">
        <f>VLOOKUP(A:A,笔记匹配!A:K,4,FALSE)</f>
        <v>https://www.xiaohongshu.com/discovery/item/62989a0d000000002103fb10</v>
      </c>
      <c r="E28" s="36">
        <f>VLOOKUP(A:A,笔记匹配!A:K,5,FALSE)</f>
        <v>44714</v>
      </c>
      <c r="F28" s="25" t="str">
        <f>VLOOKUP(A:A,笔记匹配!A:K,6,FALSE)</f>
        <v>视频</v>
      </c>
      <c r="G28" s="37"/>
      <c r="H28" s="37"/>
      <c r="I28" s="37"/>
      <c r="J28" s="37"/>
      <c r="K28" s="25">
        <f>IFERROR(VLOOKUP(A:A,信息流数据源!A:K,2,FALSE),0)</f>
        <v>0</v>
      </c>
      <c r="L28" s="39">
        <f>IFERROR(VLOOKUP(A:A,信息流数据源!A:K,5,FALSE),0)</f>
        <v>0</v>
      </c>
      <c r="M28" s="40">
        <f>IFERROR(VLOOKUP(A:A,信息流数据源!A:K,6,FALSE),0)</f>
        <v>0</v>
      </c>
      <c r="N28" s="41">
        <f>IFERROR(VLOOKUP(A:A,信息流数据源!A:K,9,FALSE),0)</f>
        <v>0</v>
      </c>
      <c r="O28" s="25">
        <f>IFERROR(VLOOKUP(A:A,信息流数据源!A:T,13,FALSE),0)</f>
        <v>0</v>
      </c>
      <c r="P28" s="40">
        <f>IFERROR(VLOOKUP(A:A,信息流数据源!A:T,14,FALSE),0)</f>
        <v>0</v>
      </c>
      <c r="Q28" s="25">
        <f>IFERROR(VLOOKUP(A:A,信息流数据源!A:T,15,FALSE),0)</f>
        <v>0</v>
      </c>
      <c r="R28" s="42">
        <f>IFERROR(VLOOKUP(A:A,信息流数据源!A:T,16,FALSE),0)</f>
        <v>0</v>
      </c>
      <c r="S28" s="25">
        <f>IFERROR(VLOOKUP(A:A,信息流数据源!A:T,17,FALSE),0)</f>
        <v>0</v>
      </c>
      <c r="T28" s="43">
        <f>IFERROR(VLOOKUP(A:A,信息流数据源!A:T,18,FALSE),0)</f>
        <v>0</v>
      </c>
      <c r="U28" s="25">
        <f>IFERROR(VLOOKUP(A:A,搜索数据源!A:T,2,FALSE),0)</f>
        <v>0</v>
      </c>
      <c r="V28" s="39">
        <f>IFERROR(VLOOKUP(A:A,搜索数据源!A:T,5,FALSE),0)</f>
        <v>0</v>
      </c>
      <c r="W28" s="40">
        <f>IFERROR(VLOOKUP(A:A,搜索数据源!A:T,6,FALSE),0)</f>
        <v>0</v>
      </c>
      <c r="X28" s="41">
        <f>IFERROR(VLOOKUP(A:A,搜索数据源!A:T,9,FALSE),0)</f>
        <v>0</v>
      </c>
      <c r="Y28" s="25">
        <f>IFERROR(VLOOKUP(A:A,搜索数据源!A:T,13,FALSE),0)</f>
        <v>0</v>
      </c>
      <c r="Z28" s="40">
        <f>IFERROR(VLOOKUP(A:A,搜索数据源!A:T,14,FALSE),0)</f>
        <v>0</v>
      </c>
      <c r="AA28" s="25">
        <f>IFERROR(VLOOKUP(A:A,搜索数据源!A:T,15,FALSE),0)</f>
        <v>0</v>
      </c>
      <c r="AB28" s="42">
        <f>IFERROR(VLOOKUP(A:A,搜索数据源!A:T,16,FALSE),0)</f>
        <v>0</v>
      </c>
      <c r="AC28" s="25">
        <f>IFERROR(VLOOKUP(A:A,搜索数据源!A:T,17,FALSE),0)</f>
        <v>0</v>
      </c>
      <c r="AD28" s="43">
        <f>IFERROR(VLOOKUP(A:A,搜索数据源!A:T,18,FALSE),0)</f>
        <v>0</v>
      </c>
      <c r="AE28" s="25">
        <f>IFERROR(VLOOKUP(A:A,全站智投数据源!A:T,2,FALSE),0)</f>
        <v>0</v>
      </c>
      <c r="AF28" s="37"/>
      <c r="AG28" s="37"/>
      <c r="AH28" s="37"/>
      <c r="AI28" s="37"/>
      <c r="AJ28" s="37"/>
      <c r="AK28" s="37"/>
      <c r="AL28" s="37"/>
      <c r="AM28" s="37"/>
      <c r="AN28" s="37"/>
    </row>
    <row r="29" ht="100" customHeight="1" spans="1:40">
      <c r="A29" s="25" t="s">
        <v>235</v>
      </c>
      <c r="B29" s="25" t="str">
        <f>VLOOKUP(A:A,笔记匹配!A:K,2,FALSE)</f>
        <v>=DISPIMG("ID_C32F08EFA9A84AE5A5B1225AAE0316AF",1)</v>
      </c>
      <c r="C29" s="27" t="str">
        <f>VLOOKUP(A:A,笔记匹配!A:K,3,FALSE)</f>
        <v>说它是银河之眼不过分吧💫老坑玻璃种大灯泡</v>
      </c>
      <c r="D29" s="27" t="str">
        <f>VLOOKUP(A:A,笔记匹配!A:K,4,FALSE)</f>
        <v>https://www.xiaohongshu.com/discovery/item/63243f55000000000801aaa5</v>
      </c>
      <c r="E29" s="36">
        <f>VLOOKUP(A:A,笔记匹配!A:K,5,FALSE)</f>
        <v>44820</v>
      </c>
      <c r="F29" s="25" t="str">
        <f>VLOOKUP(A:A,笔记匹配!A:K,6,FALSE)</f>
        <v>视频</v>
      </c>
      <c r="G29" s="37"/>
      <c r="H29" s="37"/>
      <c r="I29" s="37"/>
      <c r="J29" s="37"/>
      <c r="K29" s="25">
        <f>IFERROR(VLOOKUP(A:A,信息流数据源!A:K,2,FALSE),0)</f>
        <v>0</v>
      </c>
      <c r="L29" s="39">
        <f>IFERROR(VLOOKUP(A:A,信息流数据源!A:K,5,FALSE),0)</f>
        <v>0</v>
      </c>
      <c r="M29" s="40">
        <f>IFERROR(VLOOKUP(A:A,信息流数据源!A:K,6,FALSE),0)</f>
        <v>0</v>
      </c>
      <c r="N29" s="41">
        <f>IFERROR(VLOOKUP(A:A,信息流数据源!A:K,9,FALSE),0)</f>
        <v>0</v>
      </c>
      <c r="O29" s="25">
        <f>IFERROR(VLOOKUP(A:A,信息流数据源!A:T,13,FALSE),0)</f>
        <v>0</v>
      </c>
      <c r="P29" s="40">
        <f>IFERROR(VLOOKUP(A:A,信息流数据源!A:T,14,FALSE),0)</f>
        <v>0</v>
      </c>
      <c r="Q29" s="25">
        <f>IFERROR(VLOOKUP(A:A,信息流数据源!A:T,15,FALSE),0)</f>
        <v>0</v>
      </c>
      <c r="R29" s="42">
        <f>IFERROR(VLOOKUP(A:A,信息流数据源!A:T,16,FALSE),0)</f>
        <v>0</v>
      </c>
      <c r="S29" s="25">
        <f>IFERROR(VLOOKUP(A:A,信息流数据源!A:T,17,FALSE),0)</f>
        <v>0</v>
      </c>
      <c r="T29" s="43">
        <f>IFERROR(VLOOKUP(A:A,信息流数据源!A:T,18,FALSE),0)</f>
        <v>0</v>
      </c>
      <c r="U29" s="25">
        <f>IFERROR(VLOOKUP(A:A,搜索数据源!A:T,2,FALSE),0)</f>
        <v>0</v>
      </c>
      <c r="V29" s="39">
        <f>IFERROR(VLOOKUP(A:A,搜索数据源!A:T,5,FALSE),0)</f>
        <v>0</v>
      </c>
      <c r="W29" s="40">
        <f>IFERROR(VLOOKUP(A:A,搜索数据源!A:T,6,FALSE),0)</f>
        <v>0</v>
      </c>
      <c r="X29" s="41">
        <f>IFERROR(VLOOKUP(A:A,搜索数据源!A:T,9,FALSE),0)</f>
        <v>0</v>
      </c>
      <c r="Y29" s="25">
        <f>IFERROR(VLOOKUP(A:A,搜索数据源!A:T,13,FALSE),0)</f>
        <v>0</v>
      </c>
      <c r="Z29" s="40">
        <f>IFERROR(VLOOKUP(A:A,搜索数据源!A:T,14,FALSE),0)</f>
        <v>0</v>
      </c>
      <c r="AA29" s="25">
        <f>IFERROR(VLOOKUP(A:A,搜索数据源!A:T,15,FALSE),0)</f>
        <v>0</v>
      </c>
      <c r="AB29" s="42">
        <f>IFERROR(VLOOKUP(A:A,搜索数据源!A:T,16,FALSE),0)</f>
        <v>0</v>
      </c>
      <c r="AC29" s="25">
        <f>IFERROR(VLOOKUP(A:A,搜索数据源!A:T,17,FALSE),0)</f>
        <v>0</v>
      </c>
      <c r="AD29" s="43">
        <f>IFERROR(VLOOKUP(A:A,搜索数据源!A:T,18,FALSE),0)</f>
        <v>0</v>
      </c>
      <c r="AE29" s="25">
        <f>IFERROR(VLOOKUP(A:A,全站智投数据源!A:T,2,FALSE),0)</f>
        <v>0</v>
      </c>
      <c r="AF29" s="37"/>
      <c r="AG29" s="37"/>
      <c r="AH29" s="37"/>
      <c r="AI29" s="37"/>
      <c r="AJ29" s="37"/>
      <c r="AK29" s="37"/>
      <c r="AL29" s="37"/>
      <c r="AM29" s="37"/>
      <c r="AN29" s="37"/>
    </row>
    <row r="30" ht="100" customHeight="1" spans="1:40">
      <c r="A30" s="25" t="s">
        <v>236</v>
      </c>
      <c r="B30" s="25" t="str">
        <f>VLOOKUP(A:A,笔记匹配!A:K,2,FALSE)</f>
        <v>=DISPIMG("ID_FC2FF4E99F964C9AA55C0D6B0C949FAD",1)</v>
      </c>
      <c r="C30" s="27" t="str">
        <f>VLOOKUP(A:A,笔记匹配!A:K,3,FALSE)</f>
        <v>无事是贵人，男女都适合佩戴的翡翠无事牌‼️</v>
      </c>
      <c r="D30" s="27" t="str">
        <f>VLOOKUP(A:A,笔记匹配!A:K,4,FALSE)</f>
        <v>https://www.xiaohongshu.com/discovery/item/62c7f12f000000000f0049c7</v>
      </c>
      <c r="E30" s="36">
        <f>VLOOKUP(A:A,笔记匹配!A:K,5,FALSE)</f>
        <v>44750</v>
      </c>
      <c r="F30" s="25" t="str">
        <f>VLOOKUP(A:A,笔记匹配!A:K,6,FALSE)</f>
        <v>图文</v>
      </c>
      <c r="G30" s="37"/>
      <c r="H30" s="37"/>
      <c r="I30" s="37"/>
      <c r="J30" s="37"/>
      <c r="K30" s="25">
        <f>IFERROR(VLOOKUP(A:A,信息流数据源!A:K,2,FALSE),0)</f>
        <v>0</v>
      </c>
      <c r="L30" s="39">
        <f>IFERROR(VLOOKUP(A:A,信息流数据源!A:K,5,FALSE),0)</f>
        <v>0</v>
      </c>
      <c r="M30" s="40">
        <f>IFERROR(VLOOKUP(A:A,信息流数据源!A:K,6,FALSE),0)</f>
        <v>0</v>
      </c>
      <c r="N30" s="41">
        <f>IFERROR(VLOOKUP(A:A,信息流数据源!A:K,9,FALSE),0)</f>
        <v>0</v>
      </c>
      <c r="O30" s="25">
        <f>IFERROR(VLOOKUP(A:A,信息流数据源!A:T,13,FALSE),0)</f>
        <v>0</v>
      </c>
      <c r="P30" s="40">
        <f>IFERROR(VLOOKUP(A:A,信息流数据源!A:T,14,FALSE),0)</f>
        <v>0</v>
      </c>
      <c r="Q30" s="25">
        <f>IFERROR(VLOOKUP(A:A,信息流数据源!A:T,15,FALSE),0)</f>
        <v>0</v>
      </c>
      <c r="R30" s="42">
        <f>IFERROR(VLOOKUP(A:A,信息流数据源!A:T,16,FALSE),0)</f>
        <v>0</v>
      </c>
      <c r="S30" s="25">
        <f>IFERROR(VLOOKUP(A:A,信息流数据源!A:T,17,FALSE),0)</f>
        <v>0</v>
      </c>
      <c r="T30" s="43">
        <f>IFERROR(VLOOKUP(A:A,信息流数据源!A:T,18,FALSE),0)</f>
        <v>0</v>
      </c>
      <c r="U30" s="25">
        <f>IFERROR(VLOOKUP(A:A,搜索数据源!A:T,2,FALSE),0)</f>
        <v>0</v>
      </c>
      <c r="V30" s="39">
        <f>IFERROR(VLOOKUP(A:A,搜索数据源!A:T,5,FALSE),0)</f>
        <v>0</v>
      </c>
      <c r="W30" s="40">
        <f>IFERROR(VLOOKUP(A:A,搜索数据源!A:T,6,FALSE),0)</f>
        <v>0</v>
      </c>
      <c r="X30" s="41">
        <f>IFERROR(VLOOKUP(A:A,搜索数据源!A:T,9,FALSE),0)</f>
        <v>0</v>
      </c>
      <c r="Y30" s="25">
        <f>IFERROR(VLOOKUP(A:A,搜索数据源!A:T,13,FALSE),0)</f>
        <v>0</v>
      </c>
      <c r="Z30" s="40">
        <f>IFERROR(VLOOKUP(A:A,搜索数据源!A:T,14,FALSE),0)</f>
        <v>0</v>
      </c>
      <c r="AA30" s="25">
        <f>IFERROR(VLOOKUP(A:A,搜索数据源!A:T,15,FALSE),0)</f>
        <v>0</v>
      </c>
      <c r="AB30" s="42">
        <f>IFERROR(VLOOKUP(A:A,搜索数据源!A:T,16,FALSE),0)</f>
        <v>0</v>
      </c>
      <c r="AC30" s="25">
        <f>IFERROR(VLOOKUP(A:A,搜索数据源!A:T,17,FALSE),0)</f>
        <v>0</v>
      </c>
      <c r="AD30" s="43">
        <f>IFERROR(VLOOKUP(A:A,搜索数据源!A:T,18,FALSE),0)</f>
        <v>0</v>
      </c>
      <c r="AE30" s="25">
        <f>IFERROR(VLOOKUP(A:A,全站智投数据源!A:T,2,FALSE),0)</f>
        <v>0</v>
      </c>
      <c r="AF30" s="37"/>
      <c r="AG30" s="37"/>
      <c r="AH30" s="37"/>
      <c r="AI30" s="37"/>
      <c r="AJ30" s="37"/>
      <c r="AK30" s="37"/>
      <c r="AL30" s="37"/>
      <c r="AM30" s="37"/>
      <c r="AN30" s="37"/>
    </row>
    <row r="31" ht="100" customHeight="1" spans="1:40">
      <c r="A31" s="25" t="s">
        <v>237</v>
      </c>
      <c r="B31" s="25" t="str">
        <f>VLOOKUP(A:A,笔记匹配!A:K,2,FALSE)</f>
        <v>=DISPIMG("ID_143C2AAED97B4F30996E3A633CD1C948",1)</v>
      </c>
      <c r="C31" s="27" t="str">
        <f>VLOOKUP(A:A,笔记匹配!A:K,3,FALSE)</f>
        <v>上百公斤原石筛选出的翡翠如意，戴一整天都</v>
      </c>
      <c r="D31" s="27" t="str">
        <f>VLOOKUP(A:A,笔记匹配!A:K,4,FALSE)</f>
        <v>https://www.xiaohongshu.com/discovery/item/62bd8b6a0000000006030d25</v>
      </c>
      <c r="E31" s="36">
        <f>VLOOKUP(A:A,笔记匹配!A:K,5,FALSE)</f>
        <v>44742</v>
      </c>
      <c r="F31" s="25" t="str">
        <f>VLOOKUP(A:A,笔记匹配!A:K,6,FALSE)</f>
        <v>图文</v>
      </c>
      <c r="G31" s="37"/>
      <c r="H31" s="37"/>
      <c r="I31" s="37"/>
      <c r="J31" s="37"/>
      <c r="K31" s="25">
        <f>IFERROR(VLOOKUP(A:A,信息流数据源!A:K,2,FALSE),0)</f>
        <v>0</v>
      </c>
      <c r="L31" s="39">
        <f>IFERROR(VLOOKUP(A:A,信息流数据源!A:K,5,FALSE),0)</f>
        <v>0</v>
      </c>
      <c r="M31" s="40">
        <f>IFERROR(VLOOKUP(A:A,信息流数据源!A:K,6,FALSE),0)</f>
        <v>0</v>
      </c>
      <c r="N31" s="41">
        <f>IFERROR(VLOOKUP(A:A,信息流数据源!A:K,9,FALSE),0)</f>
        <v>0</v>
      </c>
      <c r="O31" s="25">
        <f>IFERROR(VLOOKUP(A:A,信息流数据源!A:T,13,FALSE),0)</f>
        <v>0</v>
      </c>
      <c r="P31" s="40">
        <f>IFERROR(VLOOKUP(A:A,信息流数据源!A:T,14,FALSE),0)</f>
        <v>0</v>
      </c>
      <c r="Q31" s="25">
        <f>IFERROR(VLOOKUP(A:A,信息流数据源!A:T,15,FALSE),0)</f>
        <v>0</v>
      </c>
      <c r="R31" s="42">
        <f>IFERROR(VLOOKUP(A:A,信息流数据源!A:T,16,FALSE),0)</f>
        <v>0</v>
      </c>
      <c r="S31" s="25">
        <f>IFERROR(VLOOKUP(A:A,信息流数据源!A:T,17,FALSE),0)</f>
        <v>0</v>
      </c>
      <c r="T31" s="43">
        <f>IFERROR(VLOOKUP(A:A,信息流数据源!A:T,18,FALSE),0)</f>
        <v>0</v>
      </c>
      <c r="U31" s="25">
        <f>IFERROR(VLOOKUP(A:A,搜索数据源!A:T,2,FALSE),0)</f>
        <v>0</v>
      </c>
      <c r="V31" s="39">
        <f>IFERROR(VLOOKUP(A:A,搜索数据源!A:T,5,FALSE),0)</f>
        <v>0</v>
      </c>
      <c r="W31" s="40">
        <f>IFERROR(VLOOKUP(A:A,搜索数据源!A:T,6,FALSE),0)</f>
        <v>0</v>
      </c>
      <c r="X31" s="41">
        <f>IFERROR(VLOOKUP(A:A,搜索数据源!A:T,9,FALSE),0)</f>
        <v>0</v>
      </c>
      <c r="Y31" s="25">
        <f>IFERROR(VLOOKUP(A:A,搜索数据源!A:T,13,FALSE),0)</f>
        <v>0</v>
      </c>
      <c r="Z31" s="40">
        <f>IFERROR(VLOOKUP(A:A,搜索数据源!A:T,14,FALSE),0)</f>
        <v>0</v>
      </c>
      <c r="AA31" s="25">
        <f>IFERROR(VLOOKUP(A:A,搜索数据源!A:T,15,FALSE),0)</f>
        <v>0</v>
      </c>
      <c r="AB31" s="42">
        <f>IFERROR(VLOOKUP(A:A,搜索数据源!A:T,16,FALSE),0)</f>
        <v>0</v>
      </c>
      <c r="AC31" s="25">
        <f>IFERROR(VLOOKUP(A:A,搜索数据源!A:T,17,FALSE),0)</f>
        <v>0</v>
      </c>
      <c r="AD31" s="43">
        <f>IFERROR(VLOOKUP(A:A,搜索数据源!A:T,18,FALSE),0)</f>
        <v>0</v>
      </c>
      <c r="AE31" s="25">
        <f>IFERROR(VLOOKUP(A:A,全站智投数据源!A:T,2,FALSE),0)</f>
        <v>0</v>
      </c>
      <c r="AF31" s="37"/>
      <c r="AG31" s="37"/>
      <c r="AH31" s="37"/>
      <c r="AI31" s="37"/>
      <c r="AJ31" s="37"/>
      <c r="AK31" s="37"/>
      <c r="AL31" s="37"/>
      <c r="AM31" s="37"/>
      <c r="AN31" s="37"/>
    </row>
    <row r="32" ht="100" customHeight="1" spans="1:40">
      <c r="A32" s="25" t="s">
        <v>238</v>
      </c>
      <c r="B32" s="25" t="str">
        <f>VLOOKUP(A:A,笔记匹配!A:K,2,FALSE)</f>
        <v>=DISPIMG("ID_968980E8726041C7A12659652E04FA5E",1)</v>
      </c>
      <c r="C32" s="27" t="str">
        <f>VLOOKUP(A:A,笔记匹配!A:K,3,FALSE)</f>
        <v>你以为用边角料做的珠链，其实是豪门象征</v>
      </c>
      <c r="D32" s="27" t="str">
        <f>VLOOKUP(A:A,笔记匹配!A:K,4,FALSE)</f>
        <v>https://www.xiaohongshu.com/discovery/item/6242b491000000002103b3de</v>
      </c>
      <c r="E32" s="36">
        <f>VLOOKUP(A:A,笔记匹配!A:K,5,FALSE)</f>
        <v>44649</v>
      </c>
      <c r="F32" s="25" t="str">
        <f>VLOOKUP(A:A,笔记匹配!A:K,6,FALSE)</f>
        <v>图文</v>
      </c>
      <c r="G32" s="37"/>
      <c r="H32" s="37"/>
      <c r="I32" s="37"/>
      <c r="J32" s="37"/>
      <c r="K32" s="25">
        <f>IFERROR(VLOOKUP(A:A,信息流数据源!A:K,2,FALSE),0)</f>
        <v>0</v>
      </c>
      <c r="L32" s="39">
        <f>IFERROR(VLOOKUP(A:A,信息流数据源!A:K,5,FALSE),0)</f>
        <v>0</v>
      </c>
      <c r="M32" s="40">
        <f>IFERROR(VLOOKUP(A:A,信息流数据源!A:K,6,FALSE),0)</f>
        <v>0</v>
      </c>
      <c r="N32" s="41">
        <f>IFERROR(VLOOKUP(A:A,信息流数据源!A:K,9,FALSE),0)</f>
        <v>0</v>
      </c>
      <c r="O32" s="25">
        <f>IFERROR(VLOOKUP(A:A,信息流数据源!A:T,13,FALSE),0)</f>
        <v>0</v>
      </c>
      <c r="P32" s="40">
        <f>IFERROR(VLOOKUP(A:A,信息流数据源!A:T,14,FALSE),0)</f>
        <v>0</v>
      </c>
      <c r="Q32" s="25">
        <f>IFERROR(VLOOKUP(A:A,信息流数据源!A:T,15,FALSE),0)</f>
        <v>0</v>
      </c>
      <c r="R32" s="42">
        <f>IFERROR(VLOOKUP(A:A,信息流数据源!A:T,16,FALSE),0)</f>
        <v>0</v>
      </c>
      <c r="S32" s="25">
        <f>IFERROR(VLOOKUP(A:A,信息流数据源!A:T,17,FALSE),0)</f>
        <v>0</v>
      </c>
      <c r="T32" s="43">
        <f>IFERROR(VLOOKUP(A:A,信息流数据源!A:T,18,FALSE),0)</f>
        <v>0</v>
      </c>
      <c r="U32" s="25">
        <f>IFERROR(VLOOKUP(A:A,搜索数据源!A:T,2,FALSE),0)</f>
        <v>0</v>
      </c>
      <c r="V32" s="39">
        <f>IFERROR(VLOOKUP(A:A,搜索数据源!A:T,5,FALSE),0)</f>
        <v>0</v>
      </c>
      <c r="W32" s="40">
        <f>IFERROR(VLOOKUP(A:A,搜索数据源!A:T,6,FALSE),0)</f>
        <v>0</v>
      </c>
      <c r="X32" s="41">
        <f>IFERROR(VLOOKUP(A:A,搜索数据源!A:T,9,FALSE),0)</f>
        <v>0</v>
      </c>
      <c r="Y32" s="25">
        <f>IFERROR(VLOOKUP(A:A,搜索数据源!A:T,13,FALSE),0)</f>
        <v>0</v>
      </c>
      <c r="Z32" s="40">
        <f>IFERROR(VLOOKUP(A:A,搜索数据源!A:T,14,FALSE),0)</f>
        <v>0</v>
      </c>
      <c r="AA32" s="25">
        <f>IFERROR(VLOOKUP(A:A,搜索数据源!A:T,15,FALSE),0)</f>
        <v>0</v>
      </c>
      <c r="AB32" s="42">
        <f>IFERROR(VLOOKUP(A:A,搜索数据源!A:T,16,FALSE),0)</f>
        <v>0</v>
      </c>
      <c r="AC32" s="25">
        <f>IFERROR(VLOOKUP(A:A,搜索数据源!A:T,17,FALSE),0)</f>
        <v>0</v>
      </c>
      <c r="AD32" s="43">
        <f>IFERROR(VLOOKUP(A:A,搜索数据源!A:T,18,FALSE),0)</f>
        <v>0</v>
      </c>
      <c r="AE32" s="25">
        <f>IFERROR(VLOOKUP(A:A,全站智投数据源!A:T,2,FALSE),0)</f>
        <v>0</v>
      </c>
      <c r="AF32" s="37"/>
      <c r="AG32" s="37"/>
      <c r="AH32" s="37"/>
      <c r="AI32" s="37"/>
      <c r="AJ32" s="37"/>
      <c r="AK32" s="37"/>
      <c r="AL32" s="37"/>
      <c r="AM32" s="37"/>
      <c r="AN32" s="37"/>
    </row>
    <row r="33" ht="100" customHeight="1" spans="1:40">
      <c r="A33" s="25" t="s">
        <v>239</v>
      </c>
      <c r="B33" s="25" t="str">
        <f>VLOOKUP(A:A,笔记匹配!A:K,2,FALSE)</f>
        <v>=DISPIMG("ID_0EA79199B5B741959BE3705A0A776969",1)</v>
      </c>
      <c r="C33" s="27" t="str">
        <f>VLOOKUP(A:A,笔记匹配!A:K,3,FALSE)</f>
        <v>高级翡翠才有的珠宝感✨✨你get到了吗‼️</v>
      </c>
      <c r="D33" s="27" t="str">
        <f>VLOOKUP(A:A,笔记匹配!A:K,4,FALSE)</f>
        <v>https://www.xiaohongshu.com/discovery/item/62ac49980000000021035c6e</v>
      </c>
      <c r="E33" s="36">
        <f>VLOOKUP(A:A,笔记匹配!A:K,5,FALSE)</f>
        <v>44729</v>
      </c>
      <c r="F33" s="25" t="str">
        <f>VLOOKUP(A:A,笔记匹配!A:K,6,FALSE)</f>
        <v>图文</v>
      </c>
      <c r="G33" s="37"/>
      <c r="H33" s="37"/>
      <c r="I33" s="37"/>
      <c r="J33" s="37"/>
      <c r="K33" s="25">
        <f>IFERROR(VLOOKUP(A:A,信息流数据源!A:K,2,FALSE),0)</f>
        <v>0</v>
      </c>
      <c r="L33" s="39">
        <f>IFERROR(VLOOKUP(A:A,信息流数据源!A:K,5,FALSE),0)</f>
        <v>0</v>
      </c>
      <c r="M33" s="40">
        <f>IFERROR(VLOOKUP(A:A,信息流数据源!A:K,6,FALSE),0)</f>
        <v>0</v>
      </c>
      <c r="N33" s="41">
        <f>IFERROR(VLOOKUP(A:A,信息流数据源!A:K,9,FALSE),0)</f>
        <v>0</v>
      </c>
      <c r="O33" s="25">
        <f>IFERROR(VLOOKUP(A:A,信息流数据源!A:T,13,FALSE),0)</f>
        <v>0</v>
      </c>
      <c r="P33" s="40">
        <f>IFERROR(VLOOKUP(A:A,信息流数据源!A:T,14,FALSE),0)</f>
        <v>0</v>
      </c>
      <c r="Q33" s="25">
        <f>IFERROR(VLOOKUP(A:A,信息流数据源!A:T,15,FALSE),0)</f>
        <v>0</v>
      </c>
      <c r="R33" s="42">
        <f>IFERROR(VLOOKUP(A:A,信息流数据源!A:T,16,FALSE),0)</f>
        <v>0</v>
      </c>
      <c r="S33" s="25">
        <f>IFERROR(VLOOKUP(A:A,信息流数据源!A:T,17,FALSE),0)</f>
        <v>0</v>
      </c>
      <c r="T33" s="43">
        <f>IFERROR(VLOOKUP(A:A,信息流数据源!A:T,18,FALSE),0)</f>
        <v>0</v>
      </c>
      <c r="U33" s="25">
        <f>IFERROR(VLOOKUP(A:A,搜索数据源!A:T,2,FALSE),0)</f>
        <v>0</v>
      </c>
      <c r="V33" s="39">
        <f>IFERROR(VLOOKUP(A:A,搜索数据源!A:T,5,FALSE),0)</f>
        <v>0</v>
      </c>
      <c r="W33" s="40">
        <f>IFERROR(VLOOKUP(A:A,搜索数据源!A:T,6,FALSE),0)</f>
        <v>0</v>
      </c>
      <c r="X33" s="41">
        <f>IFERROR(VLOOKUP(A:A,搜索数据源!A:T,9,FALSE),0)</f>
        <v>0</v>
      </c>
      <c r="Y33" s="25">
        <f>IFERROR(VLOOKUP(A:A,搜索数据源!A:T,13,FALSE),0)</f>
        <v>0</v>
      </c>
      <c r="Z33" s="40">
        <f>IFERROR(VLOOKUP(A:A,搜索数据源!A:T,14,FALSE),0)</f>
        <v>0</v>
      </c>
      <c r="AA33" s="25">
        <f>IFERROR(VLOOKUP(A:A,搜索数据源!A:T,15,FALSE),0)</f>
        <v>0</v>
      </c>
      <c r="AB33" s="42">
        <f>IFERROR(VLOOKUP(A:A,搜索数据源!A:T,16,FALSE),0)</f>
        <v>0</v>
      </c>
      <c r="AC33" s="25">
        <f>IFERROR(VLOOKUP(A:A,搜索数据源!A:T,17,FALSE),0)</f>
        <v>0</v>
      </c>
      <c r="AD33" s="43">
        <f>IFERROR(VLOOKUP(A:A,搜索数据源!A:T,18,FALSE),0)</f>
        <v>0</v>
      </c>
      <c r="AE33" s="25">
        <f>IFERROR(VLOOKUP(A:A,全站智投数据源!A:T,2,FALSE),0)</f>
        <v>0</v>
      </c>
      <c r="AF33" s="37"/>
      <c r="AG33" s="37"/>
      <c r="AH33" s="37"/>
      <c r="AI33" s="37"/>
      <c r="AJ33" s="37"/>
      <c r="AK33" s="37"/>
      <c r="AL33" s="37"/>
      <c r="AM33" s="37"/>
      <c r="AN33" s="37"/>
    </row>
    <row r="34" ht="100" customHeight="1" spans="1:40">
      <c r="A34" s="25" t="s">
        <v>205</v>
      </c>
      <c r="B34" s="25" t="str">
        <f>VLOOKUP(A:A,笔记匹配!A:K,2,FALSE)</f>
        <v>=DISPIMG("ID_D9110D7FEE764A29B30BA62FA89D8797",1)</v>
      </c>
      <c r="C34" s="27" t="str">
        <f>VLOOKUP(A:A,笔记匹配!A:K,3,FALSE)</f>
        <v>鉴赏 | 顶峰相见的翡翠无事牌，真香‼️</v>
      </c>
      <c r="D34" s="27" t="str">
        <f>VLOOKUP(A:A,笔记匹配!A:K,4,FALSE)</f>
        <v>https://www.xiaohongshu.com/discovery/item/632d777d000000001801b9ac</v>
      </c>
      <c r="E34" s="36">
        <f>VLOOKUP(A:A,笔记匹配!A:K,5,FALSE)</f>
        <v>44827</v>
      </c>
      <c r="F34" s="25" t="str">
        <f>VLOOKUP(A:A,笔记匹配!A:K,6,FALSE)</f>
        <v>视频</v>
      </c>
      <c r="G34" s="37"/>
      <c r="H34" s="37"/>
      <c r="I34" s="37"/>
      <c r="J34" s="37"/>
      <c r="K34" s="25">
        <f>IFERROR(VLOOKUP(A:A,信息流数据源!A:K,2,FALSE),0)</f>
        <v>0</v>
      </c>
      <c r="L34" s="39">
        <f>IFERROR(VLOOKUP(A:A,信息流数据源!A:K,5,FALSE),0)</f>
        <v>0</v>
      </c>
      <c r="M34" s="40">
        <f>IFERROR(VLOOKUP(A:A,信息流数据源!A:K,6,FALSE),0)</f>
        <v>0</v>
      </c>
      <c r="N34" s="41">
        <f>IFERROR(VLOOKUP(A:A,信息流数据源!A:K,9,FALSE),0)</f>
        <v>0</v>
      </c>
      <c r="O34" s="25">
        <f>IFERROR(VLOOKUP(A:A,信息流数据源!A:T,13,FALSE),0)</f>
        <v>0</v>
      </c>
      <c r="P34" s="40">
        <f>IFERROR(VLOOKUP(A:A,信息流数据源!A:T,14,FALSE),0)</f>
        <v>0</v>
      </c>
      <c r="Q34" s="25">
        <f>IFERROR(VLOOKUP(A:A,信息流数据源!A:T,15,FALSE),0)</f>
        <v>0</v>
      </c>
      <c r="R34" s="42">
        <f>IFERROR(VLOOKUP(A:A,信息流数据源!A:T,16,FALSE),0)</f>
        <v>0</v>
      </c>
      <c r="S34" s="25">
        <f>IFERROR(VLOOKUP(A:A,信息流数据源!A:T,17,FALSE),0)</f>
        <v>0</v>
      </c>
      <c r="T34" s="43">
        <f>IFERROR(VLOOKUP(A:A,信息流数据源!A:T,18,FALSE),0)</f>
        <v>0</v>
      </c>
      <c r="U34" s="25">
        <f>IFERROR(VLOOKUP(A:A,搜索数据源!A:T,2,FALSE),0)</f>
        <v>0</v>
      </c>
      <c r="V34" s="39">
        <f>IFERROR(VLOOKUP(A:A,搜索数据源!A:T,5,FALSE),0)</f>
        <v>0</v>
      </c>
      <c r="W34" s="40">
        <f>IFERROR(VLOOKUP(A:A,搜索数据源!A:T,6,FALSE),0)</f>
        <v>0</v>
      </c>
      <c r="X34" s="41">
        <f>IFERROR(VLOOKUP(A:A,搜索数据源!A:T,9,FALSE),0)</f>
        <v>0</v>
      </c>
      <c r="Y34" s="25">
        <f>IFERROR(VLOOKUP(A:A,搜索数据源!A:T,13,FALSE),0)</f>
        <v>0</v>
      </c>
      <c r="Z34" s="40">
        <f>IFERROR(VLOOKUP(A:A,搜索数据源!A:T,14,FALSE),0)</f>
        <v>0</v>
      </c>
      <c r="AA34" s="25">
        <f>IFERROR(VLOOKUP(A:A,搜索数据源!A:T,15,FALSE),0)</f>
        <v>0</v>
      </c>
      <c r="AB34" s="42">
        <f>IFERROR(VLOOKUP(A:A,搜索数据源!A:T,16,FALSE),0)</f>
        <v>0</v>
      </c>
      <c r="AC34" s="25">
        <f>IFERROR(VLOOKUP(A:A,搜索数据源!A:T,17,FALSE),0)</f>
        <v>0</v>
      </c>
      <c r="AD34" s="43">
        <f>IFERROR(VLOOKUP(A:A,搜索数据源!A:T,18,FALSE),0)</f>
        <v>0</v>
      </c>
      <c r="AE34" s="25">
        <f>IFERROR(VLOOKUP(A:A,全站智投数据源!A:T,2,FALSE),0)</f>
        <v>0</v>
      </c>
      <c r="AF34" s="37"/>
      <c r="AG34" s="37"/>
      <c r="AH34" s="37"/>
      <c r="AI34" s="37"/>
      <c r="AJ34" s="37"/>
      <c r="AK34" s="37"/>
      <c r="AL34" s="37"/>
      <c r="AM34" s="37"/>
      <c r="AN34" s="37"/>
    </row>
    <row r="35" ht="100" customHeight="1" spans="1:40">
      <c r="A35" s="25" t="s">
        <v>240</v>
      </c>
      <c r="B35" s="25" t="str">
        <f>VLOOKUP(A:A,笔记匹配!A:K,2,FALSE)</f>
        <v>=DISPIMG("ID_F71EB19F104E4A87B1C5A35793EB2DE1",1)</v>
      </c>
      <c r="C35" s="27" t="str">
        <f>VLOOKUP(A:A,笔记匹配!A:K,3,FALSE)</f>
        <v>翠友们把小米珠都安排🉐明明白白了‼️</v>
      </c>
      <c r="D35" s="27" t="str">
        <f>VLOOKUP(A:A,笔记匹配!A:K,4,FALSE)</f>
        <v>https://www.xiaohongshu.com/discovery/item/62c3f238000000000903a314</v>
      </c>
      <c r="E35" s="36">
        <f>VLOOKUP(A:A,笔记匹配!A:K,5,FALSE)</f>
        <v>44747</v>
      </c>
      <c r="F35" s="25" t="str">
        <f>VLOOKUP(A:A,笔记匹配!A:K,6,FALSE)</f>
        <v>图文</v>
      </c>
      <c r="G35" s="37"/>
      <c r="H35" s="37"/>
      <c r="I35" s="37"/>
      <c r="J35" s="37"/>
      <c r="K35" s="25">
        <f>IFERROR(VLOOKUP(A:A,信息流数据源!A:K,2,FALSE),0)</f>
        <v>0</v>
      </c>
      <c r="L35" s="39">
        <f>IFERROR(VLOOKUP(A:A,信息流数据源!A:K,5,FALSE),0)</f>
        <v>0</v>
      </c>
      <c r="M35" s="40">
        <f>IFERROR(VLOOKUP(A:A,信息流数据源!A:K,6,FALSE),0)</f>
        <v>0</v>
      </c>
      <c r="N35" s="41">
        <f>IFERROR(VLOOKUP(A:A,信息流数据源!A:K,9,FALSE),0)</f>
        <v>0</v>
      </c>
      <c r="O35" s="25">
        <f>IFERROR(VLOOKUP(A:A,信息流数据源!A:T,13,FALSE),0)</f>
        <v>0</v>
      </c>
      <c r="P35" s="40">
        <f>IFERROR(VLOOKUP(A:A,信息流数据源!A:T,14,FALSE),0)</f>
        <v>0</v>
      </c>
      <c r="Q35" s="25">
        <f>IFERROR(VLOOKUP(A:A,信息流数据源!A:T,15,FALSE),0)</f>
        <v>0</v>
      </c>
      <c r="R35" s="42">
        <f>IFERROR(VLOOKUP(A:A,信息流数据源!A:T,16,FALSE),0)</f>
        <v>0</v>
      </c>
      <c r="S35" s="25">
        <f>IFERROR(VLOOKUP(A:A,信息流数据源!A:T,17,FALSE),0)</f>
        <v>0</v>
      </c>
      <c r="T35" s="43">
        <f>IFERROR(VLOOKUP(A:A,信息流数据源!A:T,18,FALSE),0)</f>
        <v>0</v>
      </c>
      <c r="U35" s="25">
        <f>IFERROR(VLOOKUP(A:A,搜索数据源!A:T,2,FALSE),0)</f>
        <v>0</v>
      </c>
      <c r="V35" s="39">
        <f>IFERROR(VLOOKUP(A:A,搜索数据源!A:T,5,FALSE),0)</f>
        <v>0</v>
      </c>
      <c r="W35" s="40">
        <f>IFERROR(VLOOKUP(A:A,搜索数据源!A:T,6,FALSE),0)</f>
        <v>0</v>
      </c>
      <c r="X35" s="41">
        <f>IFERROR(VLOOKUP(A:A,搜索数据源!A:T,9,FALSE),0)</f>
        <v>0</v>
      </c>
      <c r="Y35" s="25">
        <f>IFERROR(VLOOKUP(A:A,搜索数据源!A:T,13,FALSE),0)</f>
        <v>0</v>
      </c>
      <c r="Z35" s="40">
        <f>IFERROR(VLOOKUP(A:A,搜索数据源!A:T,14,FALSE),0)</f>
        <v>0</v>
      </c>
      <c r="AA35" s="25">
        <f>IFERROR(VLOOKUP(A:A,搜索数据源!A:T,15,FALSE),0)</f>
        <v>0</v>
      </c>
      <c r="AB35" s="42">
        <f>IFERROR(VLOOKUP(A:A,搜索数据源!A:T,16,FALSE),0)</f>
        <v>0</v>
      </c>
      <c r="AC35" s="25">
        <f>IFERROR(VLOOKUP(A:A,搜索数据源!A:T,17,FALSE),0)</f>
        <v>0</v>
      </c>
      <c r="AD35" s="43">
        <f>IFERROR(VLOOKUP(A:A,搜索数据源!A:T,18,FALSE),0)</f>
        <v>0</v>
      </c>
      <c r="AE35" s="25">
        <f>IFERROR(VLOOKUP(A:A,全站智投数据源!A:T,2,FALSE),0)</f>
        <v>0</v>
      </c>
      <c r="AF35" s="37"/>
      <c r="AG35" s="37"/>
      <c r="AH35" s="37"/>
      <c r="AI35" s="37"/>
      <c r="AJ35" s="37"/>
      <c r="AK35" s="37"/>
      <c r="AL35" s="37"/>
      <c r="AM35" s="37"/>
      <c r="AN35" s="37"/>
    </row>
    <row r="36" ht="100" customHeight="1" spans="1:40">
      <c r="A36" s="25" t="s">
        <v>241</v>
      </c>
      <c r="B36" s="25" t="str">
        <f>VLOOKUP(A:A,笔记匹配!A:K,2,FALSE)</f>
        <v>=DISPIMG("ID_29727144206A453AB639AA6675DC1F3F",1)</v>
      </c>
      <c r="C36" s="27" t="str">
        <f>VLOOKUP(A:A,笔记匹配!A:K,3,FALSE)</f>
        <v>大肚能容天下事，笑口常开好事来😊翡翠佛公</v>
      </c>
      <c r="D36" s="27" t="str">
        <f>VLOOKUP(A:A,笔记匹配!A:K,4,FALSE)</f>
        <v>https://www.xiaohongshu.com/discovery/item/62da7bc70000000012005e2a</v>
      </c>
      <c r="E36" s="36">
        <f>VLOOKUP(A:A,笔记匹配!A:K,5,FALSE)</f>
        <v>44764</v>
      </c>
      <c r="F36" s="25" t="str">
        <f>VLOOKUP(A:A,笔记匹配!A:K,6,FALSE)</f>
        <v>图文</v>
      </c>
      <c r="G36" s="37"/>
      <c r="H36" s="37"/>
      <c r="I36" s="37"/>
      <c r="J36" s="37"/>
      <c r="K36" s="25">
        <f>IFERROR(VLOOKUP(A:A,信息流数据源!A:K,2,FALSE),0)</f>
        <v>0</v>
      </c>
      <c r="L36" s="39">
        <f>IFERROR(VLOOKUP(A:A,信息流数据源!A:K,5,FALSE),0)</f>
        <v>0</v>
      </c>
      <c r="M36" s="40">
        <f>IFERROR(VLOOKUP(A:A,信息流数据源!A:K,6,FALSE),0)</f>
        <v>0</v>
      </c>
      <c r="N36" s="41">
        <f>IFERROR(VLOOKUP(A:A,信息流数据源!A:K,9,FALSE),0)</f>
        <v>0</v>
      </c>
      <c r="O36" s="25">
        <f>IFERROR(VLOOKUP(A:A,信息流数据源!A:T,13,FALSE),0)</f>
        <v>0</v>
      </c>
      <c r="P36" s="40">
        <f>IFERROR(VLOOKUP(A:A,信息流数据源!A:T,14,FALSE),0)</f>
        <v>0</v>
      </c>
      <c r="Q36" s="25">
        <f>IFERROR(VLOOKUP(A:A,信息流数据源!A:T,15,FALSE),0)</f>
        <v>0</v>
      </c>
      <c r="R36" s="42">
        <f>IFERROR(VLOOKUP(A:A,信息流数据源!A:T,16,FALSE),0)</f>
        <v>0</v>
      </c>
      <c r="S36" s="25">
        <f>IFERROR(VLOOKUP(A:A,信息流数据源!A:T,17,FALSE),0)</f>
        <v>0</v>
      </c>
      <c r="T36" s="43">
        <f>IFERROR(VLOOKUP(A:A,信息流数据源!A:T,18,FALSE),0)</f>
        <v>0</v>
      </c>
      <c r="U36" s="25">
        <f>IFERROR(VLOOKUP(A:A,搜索数据源!A:T,2,FALSE),0)</f>
        <v>0</v>
      </c>
      <c r="V36" s="39">
        <f>IFERROR(VLOOKUP(A:A,搜索数据源!A:T,5,FALSE),0)</f>
        <v>0</v>
      </c>
      <c r="W36" s="40">
        <f>IFERROR(VLOOKUP(A:A,搜索数据源!A:T,6,FALSE),0)</f>
        <v>0</v>
      </c>
      <c r="X36" s="41">
        <f>IFERROR(VLOOKUP(A:A,搜索数据源!A:T,9,FALSE),0)</f>
        <v>0</v>
      </c>
      <c r="Y36" s="25">
        <f>IFERROR(VLOOKUP(A:A,搜索数据源!A:T,13,FALSE),0)</f>
        <v>0</v>
      </c>
      <c r="Z36" s="40">
        <f>IFERROR(VLOOKUP(A:A,搜索数据源!A:T,14,FALSE),0)</f>
        <v>0</v>
      </c>
      <c r="AA36" s="25">
        <f>IFERROR(VLOOKUP(A:A,搜索数据源!A:T,15,FALSE),0)</f>
        <v>0</v>
      </c>
      <c r="AB36" s="42">
        <f>IFERROR(VLOOKUP(A:A,搜索数据源!A:T,16,FALSE),0)</f>
        <v>0</v>
      </c>
      <c r="AC36" s="25">
        <f>IFERROR(VLOOKUP(A:A,搜索数据源!A:T,17,FALSE),0)</f>
        <v>0</v>
      </c>
      <c r="AD36" s="43">
        <f>IFERROR(VLOOKUP(A:A,搜索数据源!A:T,18,FALSE),0)</f>
        <v>0</v>
      </c>
      <c r="AE36" s="25">
        <f>IFERROR(VLOOKUP(A:A,全站智投数据源!A:T,2,FALSE),0)</f>
        <v>0</v>
      </c>
      <c r="AF36" s="37"/>
      <c r="AG36" s="37"/>
      <c r="AH36" s="37"/>
      <c r="AI36" s="37"/>
      <c r="AJ36" s="37"/>
      <c r="AK36" s="37"/>
      <c r="AL36" s="37"/>
      <c r="AM36" s="37"/>
      <c r="AN36" s="37"/>
    </row>
    <row r="37" ht="100" customHeight="1" spans="1:40">
      <c r="A37" s="25" t="s">
        <v>242</v>
      </c>
      <c r="B37" s="25" t="str">
        <f>VLOOKUP(A:A,笔记匹配!A:K,2,FALSE)</f>
        <v>=DISPIMG("ID_4D95E318FCFD4BD999D8157ACB5C6B6D",1)</v>
      </c>
      <c r="C37" s="27" t="str">
        <f>VLOOKUP(A:A,笔记匹配!A:K,3,FALSE)</f>
        <v>不允许有人不知道翡翠手链这么时尚好看‼️</v>
      </c>
      <c r="D37" s="27" t="str">
        <f>VLOOKUP(A:A,笔记匹配!A:K,4,FALSE)</f>
        <v>https://www.xiaohongshu.com/discovery/item/62ac5d460000000021039f1c</v>
      </c>
      <c r="E37" s="36">
        <f>VLOOKUP(A:A,笔记匹配!A:K,5,FALSE)</f>
        <v>44729</v>
      </c>
      <c r="F37" s="25" t="str">
        <f>VLOOKUP(A:A,笔记匹配!A:K,6,FALSE)</f>
        <v>图文</v>
      </c>
      <c r="G37" s="37"/>
      <c r="H37" s="37"/>
      <c r="I37" s="37"/>
      <c r="J37" s="37"/>
      <c r="K37" s="25">
        <f>IFERROR(VLOOKUP(A:A,信息流数据源!A:K,2,FALSE),0)</f>
        <v>0</v>
      </c>
      <c r="L37" s="39">
        <f>IFERROR(VLOOKUP(A:A,信息流数据源!A:K,5,FALSE),0)</f>
        <v>0</v>
      </c>
      <c r="M37" s="40">
        <f>IFERROR(VLOOKUP(A:A,信息流数据源!A:K,6,FALSE),0)</f>
        <v>0</v>
      </c>
      <c r="N37" s="41">
        <f>IFERROR(VLOOKUP(A:A,信息流数据源!A:K,9,FALSE),0)</f>
        <v>0</v>
      </c>
      <c r="O37" s="25">
        <f>IFERROR(VLOOKUP(A:A,信息流数据源!A:T,13,FALSE),0)</f>
        <v>0</v>
      </c>
      <c r="P37" s="40">
        <f>IFERROR(VLOOKUP(A:A,信息流数据源!A:T,14,FALSE),0)</f>
        <v>0</v>
      </c>
      <c r="Q37" s="25">
        <f>IFERROR(VLOOKUP(A:A,信息流数据源!A:T,15,FALSE),0)</f>
        <v>0</v>
      </c>
      <c r="R37" s="42">
        <f>IFERROR(VLOOKUP(A:A,信息流数据源!A:T,16,FALSE),0)</f>
        <v>0</v>
      </c>
      <c r="S37" s="25">
        <f>IFERROR(VLOOKUP(A:A,信息流数据源!A:T,17,FALSE),0)</f>
        <v>0</v>
      </c>
      <c r="T37" s="43">
        <f>IFERROR(VLOOKUP(A:A,信息流数据源!A:T,18,FALSE),0)</f>
        <v>0</v>
      </c>
      <c r="U37" s="25">
        <f>IFERROR(VLOOKUP(A:A,搜索数据源!A:T,2,FALSE),0)</f>
        <v>0</v>
      </c>
      <c r="V37" s="39">
        <f>IFERROR(VLOOKUP(A:A,搜索数据源!A:T,5,FALSE),0)</f>
        <v>0</v>
      </c>
      <c r="W37" s="40">
        <f>IFERROR(VLOOKUP(A:A,搜索数据源!A:T,6,FALSE),0)</f>
        <v>0</v>
      </c>
      <c r="X37" s="41">
        <f>IFERROR(VLOOKUP(A:A,搜索数据源!A:T,9,FALSE),0)</f>
        <v>0</v>
      </c>
      <c r="Y37" s="25">
        <f>IFERROR(VLOOKUP(A:A,搜索数据源!A:T,13,FALSE),0)</f>
        <v>0</v>
      </c>
      <c r="Z37" s="40">
        <f>IFERROR(VLOOKUP(A:A,搜索数据源!A:T,14,FALSE),0)</f>
        <v>0</v>
      </c>
      <c r="AA37" s="25">
        <f>IFERROR(VLOOKUP(A:A,搜索数据源!A:T,15,FALSE),0)</f>
        <v>0</v>
      </c>
      <c r="AB37" s="42">
        <f>IFERROR(VLOOKUP(A:A,搜索数据源!A:T,16,FALSE),0)</f>
        <v>0</v>
      </c>
      <c r="AC37" s="25">
        <f>IFERROR(VLOOKUP(A:A,搜索数据源!A:T,17,FALSE),0)</f>
        <v>0</v>
      </c>
      <c r="AD37" s="43">
        <f>IFERROR(VLOOKUP(A:A,搜索数据源!A:T,18,FALSE),0)</f>
        <v>0</v>
      </c>
      <c r="AE37" s="25">
        <f>IFERROR(VLOOKUP(A:A,全站智投数据源!A:T,2,FALSE),0)</f>
        <v>0</v>
      </c>
      <c r="AF37" s="37"/>
      <c r="AG37" s="37"/>
      <c r="AH37" s="37"/>
      <c r="AI37" s="37"/>
      <c r="AJ37" s="37"/>
      <c r="AK37" s="37"/>
      <c r="AL37" s="37"/>
      <c r="AM37" s="37"/>
      <c r="AN37" s="37"/>
    </row>
    <row r="38" ht="100" customHeight="1" spans="1:40">
      <c r="A38" s="25" t="s">
        <v>243</v>
      </c>
      <c r="B38" s="25" t="str">
        <f>VLOOKUP(A:A,笔记匹配!A:K,2,FALSE)</f>
        <v>=DISPIMG("ID_B3A2B183A65A4C65AE2253B9436F991F",1)</v>
      </c>
      <c r="C38" s="27" t="str">
        <f>VLOOKUP(A:A,笔记匹配!A:K,3,FALSE)</f>
        <v>双十一不可错过的翡翠佛公‼️一个比一个美</v>
      </c>
      <c r="D38" s="27" t="str">
        <f>VLOOKUP(A:A,笔记匹配!A:K,4,FALSE)</f>
        <v>https://www.xiaohongshu.com/discovery/item/61729005000000002103f15b</v>
      </c>
      <c r="E38" s="36">
        <f>VLOOKUP(A:A,笔记匹配!A:K,5,FALSE)</f>
        <v>44491</v>
      </c>
      <c r="F38" s="25" t="str">
        <f>VLOOKUP(A:A,笔记匹配!A:K,6,FALSE)</f>
        <v>图文</v>
      </c>
      <c r="G38" s="37"/>
      <c r="H38" s="37"/>
      <c r="I38" s="37"/>
      <c r="J38" s="37"/>
      <c r="K38" s="25">
        <f>IFERROR(VLOOKUP(A:A,信息流数据源!A:K,2,FALSE),0)</f>
        <v>0</v>
      </c>
      <c r="L38" s="39">
        <f>IFERROR(VLOOKUP(A:A,信息流数据源!A:K,5,FALSE),0)</f>
        <v>0</v>
      </c>
      <c r="M38" s="40">
        <f>IFERROR(VLOOKUP(A:A,信息流数据源!A:K,6,FALSE),0)</f>
        <v>0</v>
      </c>
      <c r="N38" s="41">
        <f>IFERROR(VLOOKUP(A:A,信息流数据源!A:K,9,FALSE),0)</f>
        <v>0</v>
      </c>
      <c r="O38" s="25">
        <f>IFERROR(VLOOKUP(A:A,信息流数据源!A:T,13,FALSE),0)</f>
        <v>0</v>
      </c>
      <c r="P38" s="40">
        <f>IFERROR(VLOOKUP(A:A,信息流数据源!A:T,14,FALSE),0)</f>
        <v>0</v>
      </c>
      <c r="Q38" s="25">
        <f>IFERROR(VLOOKUP(A:A,信息流数据源!A:T,15,FALSE),0)</f>
        <v>0</v>
      </c>
      <c r="R38" s="42">
        <f>IFERROR(VLOOKUP(A:A,信息流数据源!A:T,16,FALSE),0)</f>
        <v>0</v>
      </c>
      <c r="S38" s="25">
        <f>IFERROR(VLOOKUP(A:A,信息流数据源!A:T,17,FALSE),0)</f>
        <v>0</v>
      </c>
      <c r="T38" s="43">
        <f>IFERROR(VLOOKUP(A:A,信息流数据源!A:T,18,FALSE),0)</f>
        <v>0</v>
      </c>
      <c r="U38" s="25">
        <f>IFERROR(VLOOKUP(A:A,搜索数据源!A:T,2,FALSE),0)</f>
        <v>0</v>
      </c>
      <c r="V38" s="39">
        <f>IFERROR(VLOOKUP(A:A,搜索数据源!A:T,5,FALSE),0)</f>
        <v>0</v>
      </c>
      <c r="W38" s="40">
        <f>IFERROR(VLOOKUP(A:A,搜索数据源!A:T,6,FALSE),0)</f>
        <v>0</v>
      </c>
      <c r="X38" s="41">
        <f>IFERROR(VLOOKUP(A:A,搜索数据源!A:T,9,FALSE),0)</f>
        <v>0</v>
      </c>
      <c r="Y38" s="25">
        <f>IFERROR(VLOOKUP(A:A,搜索数据源!A:T,13,FALSE),0)</f>
        <v>0</v>
      </c>
      <c r="Z38" s="40">
        <f>IFERROR(VLOOKUP(A:A,搜索数据源!A:T,14,FALSE),0)</f>
        <v>0</v>
      </c>
      <c r="AA38" s="25">
        <f>IFERROR(VLOOKUP(A:A,搜索数据源!A:T,15,FALSE),0)</f>
        <v>0</v>
      </c>
      <c r="AB38" s="42">
        <f>IFERROR(VLOOKUP(A:A,搜索数据源!A:T,16,FALSE),0)</f>
        <v>0</v>
      </c>
      <c r="AC38" s="25">
        <f>IFERROR(VLOOKUP(A:A,搜索数据源!A:T,17,FALSE),0)</f>
        <v>0</v>
      </c>
      <c r="AD38" s="43">
        <f>IFERROR(VLOOKUP(A:A,搜索数据源!A:T,18,FALSE),0)</f>
        <v>0</v>
      </c>
      <c r="AE38" s="25">
        <f>IFERROR(VLOOKUP(A:A,全站智投数据源!A:T,2,FALSE),0)</f>
        <v>0</v>
      </c>
      <c r="AF38" s="37"/>
      <c r="AG38" s="37"/>
      <c r="AH38" s="37"/>
      <c r="AI38" s="37"/>
      <c r="AJ38" s="37"/>
      <c r="AK38" s="37"/>
      <c r="AL38" s="37"/>
      <c r="AM38" s="37"/>
      <c r="AN38" s="37"/>
    </row>
    <row r="39" ht="100" customHeight="1" spans="1:40">
      <c r="A39" s="25" t="s">
        <v>244</v>
      </c>
      <c r="B39" s="25" t="str">
        <f>VLOOKUP(A:A,笔记匹配!A:K,2,FALSE)</f>
        <v>=DISPIMG("ID_DE418A7F7FA4470BA07B7C8862D54C77",1)</v>
      </c>
      <c r="C39" s="27" t="str">
        <f>VLOOKUP(A:A,笔记匹配!A:K,3,FALSE)</f>
        <v>翡翠盛宴💖目光所及 皆是美艳～</v>
      </c>
      <c r="D39" s="27" t="str">
        <f>VLOOKUP(A:A,笔记匹配!A:K,4,FALSE)</f>
        <v>https://www.xiaohongshu.com/discovery/item/62fcd0b9000000000f01bb4c</v>
      </c>
      <c r="E39" s="36">
        <f>VLOOKUP(A:A,笔记匹配!A:K,5,FALSE)</f>
        <v>44790</v>
      </c>
      <c r="F39" s="25" t="str">
        <f>VLOOKUP(A:A,笔记匹配!A:K,6,FALSE)</f>
        <v>视频</v>
      </c>
      <c r="G39" s="37"/>
      <c r="H39" s="37"/>
      <c r="I39" s="37"/>
      <c r="J39" s="37"/>
      <c r="K39" s="25">
        <f>IFERROR(VLOOKUP(A:A,信息流数据源!A:K,2,FALSE),0)</f>
        <v>0</v>
      </c>
      <c r="L39" s="39">
        <f>IFERROR(VLOOKUP(A:A,信息流数据源!A:K,5,FALSE),0)</f>
        <v>0</v>
      </c>
      <c r="M39" s="40">
        <f>IFERROR(VLOOKUP(A:A,信息流数据源!A:K,6,FALSE),0)</f>
        <v>0</v>
      </c>
      <c r="N39" s="41">
        <f>IFERROR(VLOOKUP(A:A,信息流数据源!A:K,9,FALSE),0)</f>
        <v>0</v>
      </c>
      <c r="O39" s="25">
        <f>IFERROR(VLOOKUP(A:A,信息流数据源!A:T,13,FALSE),0)</f>
        <v>0</v>
      </c>
      <c r="P39" s="40">
        <f>IFERROR(VLOOKUP(A:A,信息流数据源!A:T,14,FALSE),0)</f>
        <v>0</v>
      </c>
      <c r="Q39" s="25">
        <f>IFERROR(VLOOKUP(A:A,信息流数据源!A:T,15,FALSE),0)</f>
        <v>0</v>
      </c>
      <c r="R39" s="42">
        <f>IFERROR(VLOOKUP(A:A,信息流数据源!A:T,16,FALSE),0)</f>
        <v>0</v>
      </c>
      <c r="S39" s="25">
        <f>IFERROR(VLOOKUP(A:A,信息流数据源!A:T,17,FALSE),0)</f>
        <v>0</v>
      </c>
      <c r="T39" s="43">
        <f>IFERROR(VLOOKUP(A:A,信息流数据源!A:T,18,FALSE),0)</f>
        <v>0</v>
      </c>
      <c r="U39" s="25">
        <f>IFERROR(VLOOKUP(A:A,搜索数据源!A:T,2,FALSE),0)</f>
        <v>0</v>
      </c>
      <c r="V39" s="39">
        <f>IFERROR(VLOOKUP(A:A,搜索数据源!A:T,5,FALSE),0)</f>
        <v>0</v>
      </c>
      <c r="W39" s="40">
        <f>IFERROR(VLOOKUP(A:A,搜索数据源!A:T,6,FALSE),0)</f>
        <v>0</v>
      </c>
      <c r="X39" s="41">
        <f>IFERROR(VLOOKUP(A:A,搜索数据源!A:T,9,FALSE),0)</f>
        <v>0</v>
      </c>
      <c r="Y39" s="25">
        <f>IFERROR(VLOOKUP(A:A,搜索数据源!A:T,13,FALSE),0)</f>
        <v>0</v>
      </c>
      <c r="Z39" s="40">
        <f>IFERROR(VLOOKUP(A:A,搜索数据源!A:T,14,FALSE),0)</f>
        <v>0</v>
      </c>
      <c r="AA39" s="25">
        <f>IFERROR(VLOOKUP(A:A,搜索数据源!A:T,15,FALSE),0)</f>
        <v>0</v>
      </c>
      <c r="AB39" s="42">
        <f>IFERROR(VLOOKUP(A:A,搜索数据源!A:T,16,FALSE),0)</f>
        <v>0</v>
      </c>
      <c r="AC39" s="25">
        <f>IFERROR(VLOOKUP(A:A,搜索数据源!A:T,17,FALSE),0)</f>
        <v>0</v>
      </c>
      <c r="AD39" s="43">
        <f>IFERROR(VLOOKUP(A:A,搜索数据源!A:T,18,FALSE),0)</f>
        <v>0</v>
      </c>
      <c r="AE39" s="25">
        <f>IFERROR(VLOOKUP(A:A,全站智投数据源!A:T,2,FALSE),0)</f>
        <v>0</v>
      </c>
      <c r="AF39" s="37"/>
      <c r="AG39" s="37"/>
      <c r="AH39" s="37"/>
      <c r="AI39" s="37"/>
      <c r="AJ39" s="37"/>
      <c r="AK39" s="37"/>
      <c r="AL39" s="37"/>
      <c r="AM39" s="37"/>
      <c r="AN39" s="37"/>
    </row>
    <row r="40" ht="100" customHeight="1" spans="1:40">
      <c r="A40" s="25" t="s">
        <v>245</v>
      </c>
      <c r="B40" s="25" t="str">
        <f>VLOOKUP(A:A,笔记匹配!A:K,2,FALSE)</f>
        <v>=DISPIMG("ID_62C4BAD962494A8EB3B628312E21161B",1)</v>
      </c>
      <c r="C40" s="27" t="str">
        <f>VLOOKUP(A:A,笔记匹配!A:K,3,FALSE)</f>
        <v>向您发起“保险柜开箱”翡翠鉴赏邀请</v>
      </c>
      <c r="D40" s="27" t="str">
        <f>VLOOKUP(A:A,笔记匹配!A:K,4,FALSE)</f>
        <v>https://www.xiaohongshu.com/discovery/item/62da868800000000120108fc</v>
      </c>
      <c r="E40" s="36">
        <f>VLOOKUP(A:A,笔记匹配!A:K,5,FALSE)</f>
        <v>44764</v>
      </c>
      <c r="F40" s="25" t="str">
        <f>VLOOKUP(A:A,笔记匹配!A:K,6,FALSE)</f>
        <v>图文</v>
      </c>
      <c r="G40" s="37"/>
      <c r="H40" s="37"/>
      <c r="I40" s="37"/>
      <c r="J40" s="37"/>
      <c r="K40" s="25">
        <f>IFERROR(VLOOKUP(A:A,信息流数据源!A:K,2,FALSE),0)</f>
        <v>0</v>
      </c>
      <c r="L40" s="39">
        <f>IFERROR(VLOOKUP(A:A,信息流数据源!A:K,5,FALSE),0)</f>
        <v>0</v>
      </c>
      <c r="M40" s="40">
        <f>IFERROR(VLOOKUP(A:A,信息流数据源!A:K,6,FALSE),0)</f>
        <v>0</v>
      </c>
      <c r="N40" s="41">
        <f>IFERROR(VLOOKUP(A:A,信息流数据源!A:K,9,FALSE),0)</f>
        <v>0</v>
      </c>
      <c r="O40" s="25">
        <f>IFERROR(VLOOKUP(A:A,信息流数据源!A:T,13,FALSE),0)</f>
        <v>0</v>
      </c>
      <c r="P40" s="40">
        <f>IFERROR(VLOOKUP(A:A,信息流数据源!A:T,14,FALSE),0)</f>
        <v>0</v>
      </c>
      <c r="Q40" s="25">
        <f>IFERROR(VLOOKUP(A:A,信息流数据源!A:T,15,FALSE),0)</f>
        <v>0</v>
      </c>
      <c r="R40" s="42">
        <f>IFERROR(VLOOKUP(A:A,信息流数据源!A:T,16,FALSE),0)</f>
        <v>0</v>
      </c>
      <c r="S40" s="25">
        <f>IFERROR(VLOOKUP(A:A,信息流数据源!A:T,17,FALSE),0)</f>
        <v>0</v>
      </c>
      <c r="T40" s="43">
        <f>IFERROR(VLOOKUP(A:A,信息流数据源!A:T,18,FALSE),0)</f>
        <v>0</v>
      </c>
      <c r="U40" s="25">
        <f>IFERROR(VLOOKUP(A:A,搜索数据源!A:T,2,FALSE),0)</f>
        <v>0</v>
      </c>
      <c r="V40" s="39">
        <f>IFERROR(VLOOKUP(A:A,搜索数据源!A:T,5,FALSE),0)</f>
        <v>0</v>
      </c>
      <c r="W40" s="40">
        <f>IFERROR(VLOOKUP(A:A,搜索数据源!A:T,6,FALSE),0)</f>
        <v>0</v>
      </c>
      <c r="X40" s="41">
        <f>IFERROR(VLOOKUP(A:A,搜索数据源!A:T,9,FALSE),0)</f>
        <v>0</v>
      </c>
      <c r="Y40" s="25">
        <f>IFERROR(VLOOKUP(A:A,搜索数据源!A:T,13,FALSE),0)</f>
        <v>0</v>
      </c>
      <c r="Z40" s="40">
        <f>IFERROR(VLOOKUP(A:A,搜索数据源!A:T,14,FALSE),0)</f>
        <v>0</v>
      </c>
      <c r="AA40" s="25">
        <f>IFERROR(VLOOKUP(A:A,搜索数据源!A:T,15,FALSE),0)</f>
        <v>0</v>
      </c>
      <c r="AB40" s="42">
        <f>IFERROR(VLOOKUP(A:A,搜索数据源!A:T,16,FALSE),0)</f>
        <v>0</v>
      </c>
      <c r="AC40" s="25">
        <f>IFERROR(VLOOKUP(A:A,搜索数据源!A:T,17,FALSE),0)</f>
        <v>0</v>
      </c>
      <c r="AD40" s="43">
        <f>IFERROR(VLOOKUP(A:A,搜索数据源!A:T,18,FALSE),0)</f>
        <v>0</v>
      </c>
      <c r="AE40" s="25">
        <f>IFERROR(VLOOKUP(A:A,全站智投数据源!A:T,2,FALSE),0)</f>
        <v>0</v>
      </c>
      <c r="AF40" s="37"/>
      <c r="AG40" s="37"/>
      <c r="AH40" s="37"/>
      <c r="AI40" s="37"/>
      <c r="AJ40" s="37"/>
      <c r="AK40" s="37"/>
      <c r="AL40" s="37"/>
      <c r="AM40" s="37"/>
      <c r="AN40" s="37"/>
    </row>
    <row r="41" ht="100" customHeight="1" spans="1:40">
      <c r="A41" s="25" t="s">
        <v>246</v>
      </c>
      <c r="B41" s="25" t="str">
        <f>VLOOKUP(A:A,笔记匹配!A:K,2,FALSE)</f>
        <v>=DISPIMG("ID_38C748CA17254AC1800E6779DA93E2DB",1)</v>
      </c>
      <c r="C41" s="27" t="str">
        <f>VLOOKUP(A:A,笔记匹配!A:K,3,FALSE)</f>
        <v>想请一尊满绿翡翠观音，请注意这4个细节‼️</v>
      </c>
      <c r="D41" s="27" t="str">
        <f>VLOOKUP(A:A,笔记匹配!A:K,4,FALSE)</f>
        <v>https://www.xiaohongshu.com/discovery/item/62cbf7c9000000000102b991</v>
      </c>
      <c r="E41" s="36">
        <f>VLOOKUP(A:A,笔记匹配!A:K,5,FALSE)</f>
        <v>44753</v>
      </c>
      <c r="F41" s="25" t="str">
        <f>VLOOKUP(A:A,笔记匹配!A:K,6,FALSE)</f>
        <v>图文</v>
      </c>
      <c r="G41" s="37"/>
      <c r="H41" s="37"/>
      <c r="I41" s="37"/>
      <c r="J41" s="37"/>
      <c r="K41" s="25">
        <f>IFERROR(VLOOKUP(A:A,信息流数据源!A:K,2,FALSE),0)</f>
        <v>0</v>
      </c>
      <c r="L41" s="39">
        <f>IFERROR(VLOOKUP(A:A,信息流数据源!A:K,5,FALSE),0)</f>
        <v>0</v>
      </c>
      <c r="M41" s="40">
        <f>IFERROR(VLOOKUP(A:A,信息流数据源!A:K,6,FALSE),0)</f>
        <v>0</v>
      </c>
      <c r="N41" s="41">
        <f>IFERROR(VLOOKUP(A:A,信息流数据源!A:K,9,FALSE),0)</f>
        <v>0</v>
      </c>
      <c r="O41" s="25">
        <f>IFERROR(VLOOKUP(A:A,信息流数据源!A:T,13,FALSE),0)</f>
        <v>0</v>
      </c>
      <c r="P41" s="40">
        <f>IFERROR(VLOOKUP(A:A,信息流数据源!A:T,14,FALSE),0)</f>
        <v>0</v>
      </c>
      <c r="Q41" s="25">
        <f>IFERROR(VLOOKUP(A:A,信息流数据源!A:T,15,FALSE),0)</f>
        <v>0</v>
      </c>
      <c r="R41" s="42">
        <f>IFERROR(VLOOKUP(A:A,信息流数据源!A:T,16,FALSE),0)</f>
        <v>0</v>
      </c>
      <c r="S41" s="25">
        <f>IFERROR(VLOOKUP(A:A,信息流数据源!A:T,17,FALSE),0)</f>
        <v>0</v>
      </c>
      <c r="T41" s="43">
        <f>IFERROR(VLOOKUP(A:A,信息流数据源!A:T,18,FALSE),0)</f>
        <v>0</v>
      </c>
      <c r="U41" s="25">
        <f>IFERROR(VLOOKUP(A:A,搜索数据源!A:T,2,FALSE),0)</f>
        <v>0</v>
      </c>
      <c r="V41" s="39">
        <f>IFERROR(VLOOKUP(A:A,搜索数据源!A:T,5,FALSE),0)</f>
        <v>0</v>
      </c>
      <c r="W41" s="40">
        <f>IFERROR(VLOOKUP(A:A,搜索数据源!A:T,6,FALSE),0)</f>
        <v>0</v>
      </c>
      <c r="X41" s="41">
        <f>IFERROR(VLOOKUP(A:A,搜索数据源!A:T,9,FALSE),0)</f>
        <v>0</v>
      </c>
      <c r="Y41" s="25">
        <f>IFERROR(VLOOKUP(A:A,搜索数据源!A:T,13,FALSE),0)</f>
        <v>0</v>
      </c>
      <c r="Z41" s="40">
        <f>IFERROR(VLOOKUP(A:A,搜索数据源!A:T,14,FALSE),0)</f>
        <v>0</v>
      </c>
      <c r="AA41" s="25">
        <f>IFERROR(VLOOKUP(A:A,搜索数据源!A:T,15,FALSE),0)</f>
        <v>0</v>
      </c>
      <c r="AB41" s="42">
        <f>IFERROR(VLOOKUP(A:A,搜索数据源!A:T,16,FALSE),0)</f>
        <v>0</v>
      </c>
      <c r="AC41" s="25">
        <f>IFERROR(VLOOKUP(A:A,搜索数据源!A:T,17,FALSE),0)</f>
        <v>0</v>
      </c>
      <c r="AD41" s="43">
        <f>IFERROR(VLOOKUP(A:A,搜索数据源!A:T,18,FALSE),0)</f>
        <v>0</v>
      </c>
      <c r="AE41" s="25">
        <f>IFERROR(VLOOKUP(A:A,全站智投数据源!A:T,2,FALSE),0)</f>
        <v>0</v>
      </c>
      <c r="AF41" s="37"/>
      <c r="AG41" s="37"/>
      <c r="AH41" s="37"/>
      <c r="AI41" s="37"/>
      <c r="AJ41" s="37"/>
      <c r="AK41" s="37"/>
      <c r="AL41" s="37"/>
      <c r="AM41" s="37"/>
      <c r="AN41" s="37"/>
    </row>
    <row r="42" ht="100" customHeight="1" spans="1:40">
      <c r="A42" s="25" t="s">
        <v>247</v>
      </c>
      <c r="B42" s="25" t="str">
        <f>VLOOKUP(A:A,笔记匹配!A:K,2,FALSE)</f>
        <v>=DISPIMG("ID_7BB09F72921042BEA656DCF0D0D2790B",1)</v>
      </c>
      <c r="C42" s="27" t="str">
        <f>VLOOKUP(A:A,笔记匹配!A:K,3,FALSE)</f>
        <v>性价比翡翠佛公🈴集，入手满绿无压力</v>
      </c>
      <c r="D42" s="27" t="str">
        <f>VLOOKUP(A:A,笔记匹配!A:K,4,FALSE)</f>
        <v>https://www.xiaohongshu.com/discovery/item/62fe1a07000000001d03520e</v>
      </c>
      <c r="E42" s="36">
        <f>VLOOKUP(A:A,笔记匹配!A:K,5,FALSE)</f>
        <v>44791</v>
      </c>
      <c r="F42" s="25" t="str">
        <f>VLOOKUP(A:A,笔记匹配!A:K,6,FALSE)</f>
        <v>图文</v>
      </c>
      <c r="G42" s="37"/>
      <c r="H42" s="37"/>
      <c r="I42" s="37"/>
      <c r="J42" s="37"/>
      <c r="K42" s="25">
        <f>IFERROR(VLOOKUP(A:A,信息流数据源!A:K,2,FALSE),0)</f>
        <v>0</v>
      </c>
      <c r="L42" s="39">
        <f>IFERROR(VLOOKUP(A:A,信息流数据源!A:K,5,FALSE),0)</f>
        <v>0</v>
      </c>
      <c r="M42" s="40">
        <f>IFERROR(VLOOKUP(A:A,信息流数据源!A:K,6,FALSE),0)</f>
        <v>0</v>
      </c>
      <c r="N42" s="41">
        <f>IFERROR(VLOOKUP(A:A,信息流数据源!A:K,9,FALSE),0)</f>
        <v>0</v>
      </c>
      <c r="O42" s="25">
        <f>IFERROR(VLOOKUP(A:A,信息流数据源!A:T,13,FALSE),0)</f>
        <v>0</v>
      </c>
      <c r="P42" s="40">
        <f>IFERROR(VLOOKUP(A:A,信息流数据源!A:T,14,FALSE),0)</f>
        <v>0</v>
      </c>
      <c r="Q42" s="25">
        <f>IFERROR(VLOOKUP(A:A,信息流数据源!A:T,15,FALSE),0)</f>
        <v>0</v>
      </c>
      <c r="R42" s="42">
        <f>IFERROR(VLOOKUP(A:A,信息流数据源!A:T,16,FALSE),0)</f>
        <v>0</v>
      </c>
      <c r="S42" s="25">
        <f>IFERROR(VLOOKUP(A:A,信息流数据源!A:T,17,FALSE),0)</f>
        <v>0</v>
      </c>
      <c r="T42" s="43">
        <f>IFERROR(VLOOKUP(A:A,信息流数据源!A:T,18,FALSE),0)</f>
        <v>0</v>
      </c>
      <c r="U42" s="25">
        <f>IFERROR(VLOOKUP(A:A,搜索数据源!A:T,2,FALSE),0)</f>
        <v>0</v>
      </c>
      <c r="V42" s="39">
        <f>IFERROR(VLOOKUP(A:A,搜索数据源!A:T,5,FALSE),0)</f>
        <v>0</v>
      </c>
      <c r="W42" s="40">
        <f>IFERROR(VLOOKUP(A:A,搜索数据源!A:T,6,FALSE),0)</f>
        <v>0</v>
      </c>
      <c r="X42" s="41">
        <f>IFERROR(VLOOKUP(A:A,搜索数据源!A:T,9,FALSE),0)</f>
        <v>0</v>
      </c>
      <c r="Y42" s="25">
        <f>IFERROR(VLOOKUP(A:A,搜索数据源!A:T,13,FALSE),0)</f>
        <v>0</v>
      </c>
      <c r="Z42" s="40">
        <f>IFERROR(VLOOKUP(A:A,搜索数据源!A:T,14,FALSE),0)</f>
        <v>0</v>
      </c>
      <c r="AA42" s="25">
        <f>IFERROR(VLOOKUP(A:A,搜索数据源!A:T,15,FALSE),0)</f>
        <v>0</v>
      </c>
      <c r="AB42" s="42">
        <f>IFERROR(VLOOKUP(A:A,搜索数据源!A:T,16,FALSE),0)</f>
        <v>0</v>
      </c>
      <c r="AC42" s="25">
        <f>IFERROR(VLOOKUP(A:A,搜索数据源!A:T,17,FALSE),0)</f>
        <v>0</v>
      </c>
      <c r="AD42" s="43">
        <f>IFERROR(VLOOKUP(A:A,搜索数据源!A:T,18,FALSE),0)</f>
        <v>0</v>
      </c>
      <c r="AE42" s="25">
        <f>IFERROR(VLOOKUP(A:A,全站智投数据源!A:T,2,FALSE),0)</f>
        <v>0</v>
      </c>
      <c r="AF42" s="37"/>
      <c r="AG42" s="37"/>
      <c r="AH42" s="37"/>
      <c r="AI42" s="37"/>
      <c r="AJ42" s="37"/>
      <c r="AK42" s="37"/>
      <c r="AL42" s="37"/>
      <c r="AM42" s="37"/>
      <c r="AN42" s="37"/>
    </row>
    <row r="43" ht="100" customHeight="1" spans="1:40">
      <c r="A43" s="25" t="s">
        <v>248</v>
      </c>
      <c r="B43" s="25" t="str">
        <f>VLOOKUP(A:A,笔记匹配!A:K,2,FALSE)</f>
        <v>=DISPIMG("ID_7F6B04BAAEBD4BA7B1CEC84BEFB30EC4",1)</v>
      </c>
      <c r="C43" s="27" t="str">
        <f>VLOOKUP(A:A,笔记匹配!A:K,3,FALSE)</f>
        <v>萃玥珠宝|爱·戴一生 珍·藏一世</v>
      </c>
      <c r="D43" s="27" t="str">
        <f>VLOOKUP(A:A,笔记匹配!A:K,4,FALSE)</f>
        <v>https://www.xiaohongshu.com/discovery/item/62c53fc50000000009038127</v>
      </c>
      <c r="E43" s="36">
        <f>VLOOKUP(A:A,笔记匹配!A:K,5,FALSE)</f>
        <v>44748</v>
      </c>
      <c r="F43" s="25" t="str">
        <f>VLOOKUP(A:A,笔记匹配!A:K,6,FALSE)</f>
        <v>视频</v>
      </c>
      <c r="G43" s="37"/>
      <c r="H43" s="37"/>
      <c r="I43" s="37"/>
      <c r="J43" s="37"/>
      <c r="K43" s="25">
        <f>IFERROR(VLOOKUP(A:A,信息流数据源!A:K,2,FALSE),0)</f>
        <v>0</v>
      </c>
      <c r="L43" s="39">
        <f>IFERROR(VLOOKUP(A:A,信息流数据源!A:K,5,FALSE),0)</f>
        <v>0</v>
      </c>
      <c r="M43" s="40">
        <f>IFERROR(VLOOKUP(A:A,信息流数据源!A:K,6,FALSE),0)</f>
        <v>0</v>
      </c>
      <c r="N43" s="41">
        <f>IFERROR(VLOOKUP(A:A,信息流数据源!A:K,9,FALSE),0)</f>
        <v>0</v>
      </c>
      <c r="O43" s="25">
        <f>IFERROR(VLOOKUP(A:A,信息流数据源!A:T,13,FALSE),0)</f>
        <v>0</v>
      </c>
      <c r="P43" s="40">
        <f>IFERROR(VLOOKUP(A:A,信息流数据源!A:T,14,FALSE),0)</f>
        <v>0</v>
      </c>
      <c r="Q43" s="25">
        <f>IFERROR(VLOOKUP(A:A,信息流数据源!A:T,15,FALSE),0)</f>
        <v>0</v>
      </c>
      <c r="R43" s="42">
        <f>IFERROR(VLOOKUP(A:A,信息流数据源!A:T,16,FALSE),0)</f>
        <v>0</v>
      </c>
      <c r="S43" s="25">
        <f>IFERROR(VLOOKUP(A:A,信息流数据源!A:T,17,FALSE),0)</f>
        <v>0</v>
      </c>
      <c r="T43" s="43">
        <f>IFERROR(VLOOKUP(A:A,信息流数据源!A:T,18,FALSE),0)</f>
        <v>0</v>
      </c>
      <c r="U43" s="25">
        <f>IFERROR(VLOOKUP(A:A,搜索数据源!A:T,2,FALSE),0)</f>
        <v>0</v>
      </c>
      <c r="V43" s="39">
        <f>IFERROR(VLOOKUP(A:A,搜索数据源!A:T,5,FALSE),0)</f>
        <v>0</v>
      </c>
      <c r="W43" s="40">
        <f>IFERROR(VLOOKUP(A:A,搜索数据源!A:T,6,FALSE),0)</f>
        <v>0</v>
      </c>
      <c r="X43" s="41">
        <f>IFERROR(VLOOKUP(A:A,搜索数据源!A:T,9,FALSE),0)</f>
        <v>0</v>
      </c>
      <c r="Y43" s="25">
        <f>IFERROR(VLOOKUP(A:A,搜索数据源!A:T,13,FALSE),0)</f>
        <v>0</v>
      </c>
      <c r="Z43" s="40">
        <f>IFERROR(VLOOKUP(A:A,搜索数据源!A:T,14,FALSE),0)</f>
        <v>0</v>
      </c>
      <c r="AA43" s="25">
        <f>IFERROR(VLOOKUP(A:A,搜索数据源!A:T,15,FALSE),0)</f>
        <v>0</v>
      </c>
      <c r="AB43" s="42">
        <f>IFERROR(VLOOKUP(A:A,搜索数据源!A:T,16,FALSE),0)</f>
        <v>0</v>
      </c>
      <c r="AC43" s="25">
        <f>IFERROR(VLOOKUP(A:A,搜索数据源!A:T,17,FALSE),0)</f>
        <v>0</v>
      </c>
      <c r="AD43" s="43">
        <f>IFERROR(VLOOKUP(A:A,搜索数据源!A:T,18,FALSE),0)</f>
        <v>0</v>
      </c>
      <c r="AE43" s="25">
        <f>IFERROR(VLOOKUP(A:A,全站智投数据源!A:T,2,FALSE),0)</f>
        <v>0</v>
      </c>
      <c r="AF43" s="37"/>
      <c r="AG43" s="37"/>
      <c r="AH43" s="37"/>
      <c r="AI43" s="37"/>
      <c r="AJ43" s="37"/>
      <c r="AK43" s="37"/>
      <c r="AL43" s="37"/>
      <c r="AM43" s="37"/>
      <c r="AN43" s="37"/>
    </row>
    <row r="44" ht="100" customHeight="1" spans="1:40">
      <c r="A44" s="25" t="s">
        <v>188</v>
      </c>
      <c r="B44" s="25" t="str">
        <f>VLOOKUP(A:A,笔记匹配!A:K,2,FALSE)</f>
        <v>=DISPIMG("ID_04FD9F1DDACD483B92A09BD346CCD071",1)</v>
      </c>
      <c r="C44" s="27" t="str">
        <f>VLOOKUP(A:A,笔记匹配!A:K,3,FALSE)</f>
        <v>鉴赏 | 两套传承系列翡翠蛋面套链</v>
      </c>
      <c r="D44" s="27" t="str">
        <f>VLOOKUP(A:A,笔记匹配!A:K,4,FALSE)</f>
        <v>https://www.xiaohongshu.com/discovery/item/63243a0b00000000080094ea</v>
      </c>
      <c r="E44" s="36">
        <f>VLOOKUP(A:A,笔记匹配!A:K,5,FALSE)</f>
        <v>44820</v>
      </c>
      <c r="F44" s="25" t="str">
        <f>VLOOKUP(A:A,笔记匹配!A:K,6,FALSE)</f>
        <v>视频</v>
      </c>
      <c r="G44" s="37"/>
      <c r="H44" s="37"/>
      <c r="I44" s="37"/>
      <c r="J44" s="37"/>
      <c r="K44" s="25">
        <f>IFERROR(VLOOKUP(A:A,信息流数据源!A:K,2,FALSE),0)</f>
        <v>0</v>
      </c>
      <c r="L44" s="39">
        <f>IFERROR(VLOOKUP(A:A,信息流数据源!A:K,5,FALSE),0)</f>
        <v>0</v>
      </c>
      <c r="M44" s="40">
        <f>IFERROR(VLOOKUP(A:A,信息流数据源!A:K,6,FALSE),0)</f>
        <v>0</v>
      </c>
      <c r="N44" s="41">
        <f>IFERROR(VLOOKUP(A:A,信息流数据源!A:K,9,FALSE),0)</f>
        <v>0</v>
      </c>
      <c r="O44" s="25">
        <f>IFERROR(VLOOKUP(A:A,信息流数据源!A:T,13,FALSE),0)</f>
        <v>0</v>
      </c>
      <c r="P44" s="40">
        <f>IFERROR(VLOOKUP(A:A,信息流数据源!A:T,14,FALSE),0)</f>
        <v>0</v>
      </c>
      <c r="Q44" s="25">
        <f>IFERROR(VLOOKUP(A:A,信息流数据源!A:T,15,FALSE),0)</f>
        <v>0</v>
      </c>
      <c r="R44" s="42">
        <f>IFERROR(VLOOKUP(A:A,信息流数据源!A:T,16,FALSE),0)</f>
        <v>0</v>
      </c>
      <c r="S44" s="25">
        <f>IFERROR(VLOOKUP(A:A,信息流数据源!A:T,17,FALSE),0)</f>
        <v>0</v>
      </c>
      <c r="T44" s="43">
        <f>IFERROR(VLOOKUP(A:A,信息流数据源!A:T,18,FALSE),0)</f>
        <v>0</v>
      </c>
      <c r="U44" s="25">
        <f>IFERROR(VLOOKUP(A:A,搜索数据源!A:T,2,FALSE),0)</f>
        <v>0</v>
      </c>
      <c r="V44" s="39">
        <f>IFERROR(VLOOKUP(A:A,搜索数据源!A:T,5,FALSE),0)</f>
        <v>0</v>
      </c>
      <c r="W44" s="40">
        <f>IFERROR(VLOOKUP(A:A,搜索数据源!A:T,6,FALSE),0)</f>
        <v>0</v>
      </c>
      <c r="X44" s="41">
        <f>IFERROR(VLOOKUP(A:A,搜索数据源!A:T,9,FALSE),0)</f>
        <v>0</v>
      </c>
      <c r="Y44" s="25">
        <f>IFERROR(VLOOKUP(A:A,搜索数据源!A:T,13,FALSE),0)</f>
        <v>0</v>
      </c>
      <c r="Z44" s="40">
        <f>IFERROR(VLOOKUP(A:A,搜索数据源!A:T,14,FALSE),0)</f>
        <v>0</v>
      </c>
      <c r="AA44" s="25">
        <f>IFERROR(VLOOKUP(A:A,搜索数据源!A:T,15,FALSE),0)</f>
        <v>0</v>
      </c>
      <c r="AB44" s="42">
        <f>IFERROR(VLOOKUP(A:A,搜索数据源!A:T,16,FALSE),0)</f>
        <v>0</v>
      </c>
      <c r="AC44" s="25">
        <f>IFERROR(VLOOKUP(A:A,搜索数据源!A:T,17,FALSE),0)</f>
        <v>0</v>
      </c>
      <c r="AD44" s="43">
        <f>IFERROR(VLOOKUP(A:A,搜索数据源!A:T,18,FALSE),0)</f>
        <v>0</v>
      </c>
      <c r="AE44" s="25">
        <f>IFERROR(VLOOKUP(A:A,全站智投数据源!A:T,2,FALSE),0)</f>
        <v>0</v>
      </c>
      <c r="AF44" s="37"/>
      <c r="AG44" s="37"/>
      <c r="AH44" s="37"/>
      <c r="AI44" s="37"/>
      <c r="AJ44" s="37"/>
      <c r="AK44" s="37"/>
      <c r="AL44" s="37"/>
      <c r="AM44" s="37"/>
      <c r="AN44" s="37"/>
    </row>
    <row r="45" ht="100" customHeight="1" spans="1:40">
      <c r="A45" s="25" t="s">
        <v>249</v>
      </c>
      <c r="B45" s="25" t="str">
        <f>VLOOKUP(A:A,笔记匹配!A:K,2,FALSE)</f>
        <v>=DISPIMG("ID_D3E738C7F2814CC5ACF5073137412DED",1)</v>
      </c>
      <c r="C45" s="27" t="str">
        <f>VLOOKUP(A:A,笔记匹配!A:K,3,FALSE)</f>
        <v>应粉丝要求✅对比③件同价位💰翡翠蛋面戒指</v>
      </c>
      <c r="D45" s="27" t="str">
        <f>VLOOKUP(A:A,笔记匹配!A:K,4,FALSE)</f>
        <v>https://www.xiaohongshu.com/discovery/item/62badf42000000000f008d4c</v>
      </c>
      <c r="E45" s="36">
        <f>VLOOKUP(A:A,笔记匹配!A:K,5,FALSE)</f>
        <v>44740</v>
      </c>
      <c r="F45" s="25" t="str">
        <f>VLOOKUP(A:A,笔记匹配!A:K,6,FALSE)</f>
        <v>视频</v>
      </c>
      <c r="G45" s="37"/>
      <c r="H45" s="37"/>
      <c r="I45" s="37"/>
      <c r="J45" s="37"/>
      <c r="K45" s="25">
        <f>IFERROR(VLOOKUP(A:A,信息流数据源!A:K,2,FALSE),0)</f>
        <v>0</v>
      </c>
      <c r="L45" s="39">
        <f>IFERROR(VLOOKUP(A:A,信息流数据源!A:K,5,FALSE),0)</f>
        <v>0</v>
      </c>
      <c r="M45" s="40">
        <f>IFERROR(VLOOKUP(A:A,信息流数据源!A:K,6,FALSE),0)</f>
        <v>0</v>
      </c>
      <c r="N45" s="41">
        <f>IFERROR(VLOOKUP(A:A,信息流数据源!A:K,9,FALSE),0)</f>
        <v>0</v>
      </c>
      <c r="O45" s="25">
        <f>IFERROR(VLOOKUP(A:A,信息流数据源!A:T,13,FALSE),0)</f>
        <v>0</v>
      </c>
      <c r="P45" s="40">
        <f>IFERROR(VLOOKUP(A:A,信息流数据源!A:T,14,FALSE),0)</f>
        <v>0</v>
      </c>
      <c r="Q45" s="25">
        <f>IFERROR(VLOOKUP(A:A,信息流数据源!A:T,15,FALSE),0)</f>
        <v>0</v>
      </c>
      <c r="R45" s="42">
        <f>IFERROR(VLOOKUP(A:A,信息流数据源!A:T,16,FALSE),0)</f>
        <v>0</v>
      </c>
      <c r="S45" s="25">
        <f>IFERROR(VLOOKUP(A:A,信息流数据源!A:T,17,FALSE),0)</f>
        <v>0</v>
      </c>
      <c r="T45" s="43">
        <f>IFERROR(VLOOKUP(A:A,信息流数据源!A:T,18,FALSE),0)</f>
        <v>0</v>
      </c>
      <c r="U45" s="25">
        <f>IFERROR(VLOOKUP(A:A,搜索数据源!A:T,2,FALSE),0)</f>
        <v>0</v>
      </c>
      <c r="V45" s="39">
        <f>IFERROR(VLOOKUP(A:A,搜索数据源!A:T,5,FALSE),0)</f>
        <v>0</v>
      </c>
      <c r="W45" s="40">
        <f>IFERROR(VLOOKUP(A:A,搜索数据源!A:T,6,FALSE),0)</f>
        <v>0</v>
      </c>
      <c r="X45" s="41">
        <f>IFERROR(VLOOKUP(A:A,搜索数据源!A:T,9,FALSE),0)</f>
        <v>0</v>
      </c>
      <c r="Y45" s="25">
        <f>IFERROR(VLOOKUP(A:A,搜索数据源!A:T,13,FALSE),0)</f>
        <v>0</v>
      </c>
      <c r="Z45" s="40">
        <f>IFERROR(VLOOKUP(A:A,搜索数据源!A:T,14,FALSE),0)</f>
        <v>0</v>
      </c>
      <c r="AA45" s="25">
        <f>IFERROR(VLOOKUP(A:A,搜索数据源!A:T,15,FALSE),0)</f>
        <v>0</v>
      </c>
      <c r="AB45" s="42">
        <f>IFERROR(VLOOKUP(A:A,搜索数据源!A:T,16,FALSE),0)</f>
        <v>0</v>
      </c>
      <c r="AC45" s="25">
        <f>IFERROR(VLOOKUP(A:A,搜索数据源!A:T,17,FALSE),0)</f>
        <v>0</v>
      </c>
      <c r="AD45" s="43">
        <f>IFERROR(VLOOKUP(A:A,搜索数据源!A:T,18,FALSE),0)</f>
        <v>0</v>
      </c>
      <c r="AE45" s="25">
        <f>IFERROR(VLOOKUP(A:A,全站智投数据源!A:T,2,FALSE),0)</f>
        <v>0</v>
      </c>
      <c r="AF45" s="37"/>
      <c r="AG45" s="37"/>
      <c r="AH45" s="37"/>
      <c r="AI45" s="37"/>
      <c r="AJ45" s="37"/>
      <c r="AK45" s="37"/>
      <c r="AL45" s="37"/>
      <c r="AM45" s="37"/>
      <c r="AN45" s="37"/>
    </row>
    <row r="46" ht="100" customHeight="1" spans="1:40">
      <c r="A46" s="25" t="s">
        <v>250</v>
      </c>
      <c r="B46" s="25" t="str">
        <f>VLOOKUP(A:A,笔记匹配!A:K,2,FALSE)</f>
        <v>=DISPIMG("ID_9F750001F0DB466CA5FC78483F965F71",1)</v>
      </c>
      <c r="C46" s="27" t="str">
        <f>VLOOKUP(A:A,笔记匹配!A:K,3,FALSE)</f>
        <v>有跟我一样喜欢翡翠的00后吗！</v>
      </c>
      <c r="D46" s="27" t="str">
        <f>VLOOKUP(A:A,笔记匹配!A:K,4,FALSE)</f>
        <v>https://www.xiaohongshu.com/discovery/item/630f48420000000013039225</v>
      </c>
      <c r="E46" s="36">
        <f>VLOOKUP(A:A,笔记匹配!A:K,5,FALSE)</f>
        <v>44809</v>
      </c>
      <c r="F46" s="25" t="str">
        <f>VLOOKUP(A:A,笔记匹配!A:K,6,FALSE)</f>
        <v>图文</v>
      </c>
      <c r="G46" s="37"/>
      <c r="H46" s="37"/>
      <c r="I46" s="37"/>
      <c r="J46" s="37"/>
      <c r="K46" s="25">
        <f>IFERROR(VLOOKUP(A:A,信息流数据源!A:K,2,FALSE),0)</f>
        <v>0</v>
      </c>
      <c r="L46" s="39">
        <f>IFERROR(VLOOKUP(A:A,信息流数据源!A:K,5,FALSE),0)</f>
        <v>0</v>
      </c>
      <c r="M46" s="40">
        <f>IFERROR(VLOOKUP(A:A,信息流数据源!A:K,6,FALSE),0)</f>
        <v>0</v>
      </c>
      <c r="N46" s="41">
        <f>IFERROR(VLOOKUP(A:A,信息流数据源!A:K,9,FALSE),0)</f>
        <v>0</v>
      </c>
      <c r="O46" s="25">
        <f>IFERROR(VLOOKUP(A:A,信息流数据源!A:T,13,FALSE),0)</f>
        <v>0</v>
      </c>
      <c r="P46" s="40">
        <f>IFERROR(VLOOKUP(A:A,信息流数据源!A:T,14,FALSE),0)</f>
        <v>0</v>
      </c>
      <c r="Q46" s="25">
        <f>IFERROR(VLOOKUP(A:A,信息流数据源!A:T,15,FALSE),0)</f>
        <v>0</v>
      </c>
      <c r="R46" s="42">
        <f>IFERROR(VLOOKUP(A:A,信息流数据源!A:T,16,FALSE),0)</f>
        <v>0</v>
      </c>
      <c r="S46" s="25">
        <f>IFERROR(VLOOKUP(A:A,信息流数据源!A:T,17,FALSE),0)</f>
        <v>0</v>
      </c>
      <c r="T46" s="43">
        <f>IFERROR(VLOOKUP(A:A,信息流数据源!A:T,18,FALSE),0)</f>
        <v>0</v>
      </c>
      <c r="U46" s="25">
        <f>IFERROR(VLOOKUP(A:A,搜索数据源!A:T,2,FALSE),0)</f>
        <v>0</v>
      </c>
      <c r="V46" s="39">
        <f>IFERROR(VLOOKUP(A:A,搜索数据源!A:T,5,FALSE),0)</f>
        <v>0</v>
      </c>
      <c r="W46" s="40">
        <f>IFERROR(VLOOKUP(A:A,搜索数据源!A:T,6,FALSE),0)</f>
        <v>0</v>
      </c>
      <c r="X46" s="41">
        <f>IFERROR(VLOOKUP(A:A,搜索数据源!A:T,9,FALSE),0)</f>
        <v>0</v>
      </c>
      <c r="Y46" s="25">
        <f>IFERROR(VLOOKUP(A:A,搜索数据源!A:T,13,FALSE),0)</f>
        <v>0</v>
      </c>
      <c r="Z46" s="40">
        <f>IFERROR(VLOOKUP(A:A,搜索数据源!A:T,14,FALSE),0)</f>
        <v>0</v>
      </c>
      <c r="AA46" s="25">
        <f>IFERROR(VLOOKUP(A:A,搜索数据源!A:T,15,FALSE),0)</f>
        <v>0</v>
      </c>
      <c r="AB46" s="42">
        <f>IFERROR(VLOOKUP(A:A,搜索数据源!A:T,16,FALSE),0)</f>
        <v>0</v>
      </c>
      <c r="AC46" s="25">
        <f>IFERROR(VLOOKUP(A:A,搜索数据源!A:T,17,FALSE),0)</f>
        <v>0</v>
      </c>
      <c r="AD46" s="43">
        <f>IFERROR(VLOOKUP(A:A,搜索数据源!A:T,18,FALSE),0)</f>
        <v>0</v>
      </c>
      <c r="AE46" s="25">
        <f>IFERROR(VLOOKUP(A:A,全站智投数据源!A:T,2,FALSE),0)</f>
        <v>0</v>
      </c>
      <c r="AF46" s="37"/>
      <c r="AG46" s="37"/>
      <c r="AH46" s="37"/>
      <c r="AI46" s="37"/>
      <c r="AJ46" s="37"/>
      <c r="AK46" s="37"/>
      <c r="AL46" s="37"/>
      <c r="AM46" s="37"/>
      <c r="AN46" s="37"/>
    </row>
    <row r="47" ht="100" customHeight="1" spans="1:40">
      <c r="A47" s="25" t="s">
        <v>251</v>
      </c>
      <c r="B47" s="25" t="str">
        <f>VLOOKUP(A:A,笔记匹配!A:K,2,FALSE)</f>
        <v>=DISPIMG("ID_A2658EC8495E45BFABB09A38F63BEBDE",1)</v>
      </c>
      <c r="C47" s="27" t="str">
        <f>VLOOKUP(A:A,笔记匹配!A:K,3,FALSE)</f>
        <v>难怪慈禧太后这么痴迷它❗️名媛贵妇的玩物</v>
      </c>
      <c r="D47" s="27" t="str">
        <f>VLOOKUP(A:A,笔记匹配!A:K,4,FALSE)</f>
        <v>https://www.xiaohongshu.com/discovery/item/625d2675000000002103c65e</v>
      </c>
      <c r="E47" s="36">
        <f>VLOOKUP(A:A,笔记匹配!A:K,5,FALSE)</f>
        <v>44669</v>
      </c>
      <c r="F47" s="25" t="str">
        <f>VLOOKUP(A:A,笔记匹配!A:K,6,FALSE)</f>
        <v>图文</v>
      </c>
      <c r="G47" s="37"/>
      <c r="H47" s="37"/>
      <c r="I47" s="37"/>
      <c r="J47" s="37"/>
      <c r="K47" s="25">
        <f>IFERROR(VLOOKUP(A:A,信息流数据源!A:K,2,FALSE),0)</f>
        <v>0</v>
      </c>
      <c r="L47" s="39">
        <f>IFERROR(VLOOKUP(A:A,信息流数据源!A:K,5,FALSE),0)</f>
        <v>0</v>
      </c>
      <c r="M47" s="40">
        <f>IFERROR(VLOOKUP(A:A,信息流数据源!A:K,6,FALSE),0)</f>
        <v>0</v>
      </c>
      <c r="N47" s="41">
        <f>IFERROR(VLOOKUP(A:A,信息流数据源!A:K,9,FALSE),0)</f>
        <v>0</v>
      </c>
      <c r="O47" s="25">
        <f>IFERROR(VLOOKUP(A:A,信息流数据源!A:T,13,FALSE),0)</f>
        <v>0</v>
      </c>
      <c r="P47" s="40">
        <f>IFERROR(VLOOKUP(A:A,信息流数据源!A:T,14,FALSE),0)</f>
        <v>0</v>
      </c>
      <c r="Q47" s="25">
        <f>IFERROR(VLOOKUP(A:A,信息流数据源!A:T,15,FALSE),0)</f>
        <v>0</v>
      </c>
      <c r="R47" s="42">
        <f>IFERROR(VLOOKUP(A:A,信息流数据源!A:T,16,FALSE),0)</f>
        <v>0</v>
      </c>
      <c r="S47" s="25">
        <f>IFERROR(VLOOKUP(A:A,信息流数据源!A:T,17,FALSE),0)</f>
        <v>0</v>
      </c>
      <c r="T47" s="43">
        <f>IFERROR(VLOOKUP(A:A,信息流数据源!A:T,18,FALSE),0)</f>
        <v>0</v>
      </c>
      <c r="U47" s="25">
        <f>IFERROR(VLOOKUP(A:A,搜索数据源!A:T,2,FALSE),0)</f>
        <v>0</v>
      </c>
      <c r="V47" s="39">
        <f>IFERROR(VLOOKUP(A:A,搜索数据源!A:T,5,FALSE),0)</f>
        <v>0</v>
      </c>
      <c r="W47" s="40">
        <f>IFERROR(VLOOKUP(A:A,搜索数据源!A:T,6,FALSE),0)</f>
        <v>0</v>
      </c>
      <c r="X47" s="41">
        <f>IFERROR(VLOOKUP(A:A,搜索数据源!A:T,9,FALSE),0)</f>
        <v>0</v>
      </c>
      <c r="Y47" s="25">
        <f>IFERROR(VLOOKUP(A:A,搜索数据源!A:T,13,FALSE),0)</f>
        <v>0</v>
      </c>
      <c r="Z47" s="40">
        <f>IFERROR(VLOOKUP(A:A,搜索数据源!A:T,14,FALSE),0)</f>
        <v>0</v>
      </c>
      <c r="AA47" s="25">
        <f>IFERROR(VLOOKUP(A:A,搜索数据源!A:T,15,FALSE),0)</f>
        <v>0</v>
      </c>
      <c r="AB47" s="42">
        <f>IFERROR(VLOOKUP(A:A,搜索数据源!A:T,16,FALSE),0)</f>
        <v>0</v>
      </c>
      <c r="AC47" s="25">
        <f>IFERROR(VLOOKUP(A:A,搜索数据源!A:T,17,FALSE),0)</f>
        <v>0</v>
      </c>
      <c r="AD47" s="43">
        <f>IFERROR(VLOOKUP(A:A,搜索数据源!A:T,18,FALSE),0)</f>
        <v>0</v>
      </c>
      <c r="AE47" s="25">
        <f>IFERROR(VLOOKUP(A:A,全站智投数据源!A:T,2,FALSE),0)</f>
        <v>0</v>
      </c>
      <c r="AF47" s="37"/>
      <c r="AG47" s="37"/>
      <c r="AH47" s="37"/>
      <c r="AI47" s="37"/>
      <c r="AJ47" s="37"/>
      <c r="AK47" s="37"/>
      <c r="AL47" s="37"/>
      <c r="AM47" s="37"/>
      <c r="AN47" s="37"/>
    </row>
    <row r="48" ht="100" customHeight="1" spans="1:40">
      <c r="A48" s="25" t="s">
        <v>252</v>
      </c>
      <c r="B48" s="25" t="str">
        <f>VLOOKUP(A:A,笔记匹配!A:K,2,FALSE)</f>
        <v>=DISPIMG("ID_AD1D5A0199E74C9C9E55F5C7555BCBE6",1)</v>
      </c>
      <c r="C48" s="27" t="str">
        <f>VLOOKUP(A:A,笔记匹配!A:K,3,FALSE)</f>
        <v>你给我A货？这些都是有“身份证”的翡翠呀~</v>
      </c>
      <c r="D48" s="27" t="str">
        <f>VLOOKUP(A:A,笔记匹配!A:K,4,FALSE)</f>
        <v>https://www.xiaohongshu.com/discovery/item/62594cf1000000000102f0cb</v>
      </c>
      <c r="E48" s="36">
        <f>VLOOKUP(A:A,笔记匹配!A:K,5,FALSE)</f>
        <v>44666</v>
      </c>
      <c r="F48" s="25" t="str">
        <f>VLOOKUP(A:A,笔记匹配!A:K,6,FALSE)</f>
        <v>图文</v>
      </c>
      <c r="G48" s="37"/>
      <c r="H48" s="37"/>
      <c r="I48" s="37"/>
      <c r="J48" s="37"/>
      <c r="K48" s="25">
        <f>IFERROR(VLOOKUP(A:A,信息流数据源!A:K,2,FALSE),0)</f>
        <v>0</v>
      </c>
      <c r="L48" s="39">
        <f>IFERROR(VLOOKUP(A:A,信息流数据源!A:K,5,FALSE),0)</f>
        <v>0</v>
      </c>
      <c r="M48" s="40">
        <f>IFERROR(VLOOKUP(A:A,信息流数据源!A:K,6,FALSE),0)</f>
        <v>0</v>
      </c>
      <c r="N48" s="41">
        <f>IFERROR(VLOOKUP(A:A,信息流数据源!A:K,9,FALSE),0)</f>
        <v>0</v>
      </c>
      <c r="O48" s="25">
        <f>IFERROR(VLOOKUP(A:A,信息流数据源!A:T,13,FALSE),0)</f>
        <v>0</v>
      </c>
      <c r="P48" s="40">
        <f>IFERROR(VLOOKUP(A:A,信息流数据源!A:T,14,FALSE),0)</f>
        <v>0</v>
      </c>
      <c r="Q48" s="25">
        <f>IFERROR(VLOOKUP(A:A,信息流数据源!A:T,15,FALSE),0)</f>
        <v>0</v>
      </c>
      <c r="R48" s="42">
        <f>IFERROR(VLOOKUP(A:A,信息流数据源!A:T,16,FALSE),0)</f>
        <v>0</v>
      </c>
      <c r="S48" s="25">
        <f>IFERROR(VLOOKUP(A:A,信息流数据源!A:T,17,FALSE),0)</f>
        <v>0</v>
      </c>
      <c r="T48" s="43">
        <f>IFERROR(VLOOKUP(A:A,信息流数据源!A:T,18,FALSE),0)</f>
        <v>0</v>
      </c>
      <c r="U48" s="25">
        <f>IFERROR(VLOOKUP(A:A,搜索数据源!A:T,2,FALSE),0)</f>
        <v>0</v>
      </c>
      <c r="V48" s="39">
        <f>IFERROR(VLOOKUP(A:A,搜索数据源!A:T,5,FALSE),0)</f>
        <v>0</v>
      </c>
      <c r="W48" s="40">
        <f>IFERROR(VLOOKUP(A:A,搜索数据源!A:T,6,FALSE),0)</f>
        <v>0</v>
      </c>
      <c r="X48" s="41">
        <f>IFERROR(VLOOKUP(A:A,搜索数据源!A:T,9,FALSE),0)</f>
        <v>0</v>
      </c>
      <c r="Y48" s="25">
        <f>IFERROR(VLOOKUP(A:A,搜索数据源!A:T,13,FALSE),0)</f>
        <v>0</v>
      </c>
      <c r="Z48" s="40">
        <f>IFERROR(VLOOKUP(A:A,搜索数据源!A:T,14,FALSE),0)</f>
        <v>0</v>
      </c>
      <c r="AA48" s="25">
        <f>IFERROR(VLOOKUP(A:A,搜索数据源!A:T,15,FALSE),0)</f>
        <v>0</v>
      </c>
      <c r="AB48" s="42">
        <f>IFERROR(VLOOKUP(A:A,搜索数据源!A:T,16,FALSE),0)</f>
        <v>0</v>
      </c>
      <c r="AC48" s="25">
        <f>IFERROR(VLOOKUP(A:A,搜索数据源!A:T,17,FALSE),0)</f>
        <v>0</v>
      </c>
      <c r="AD48" s="43">
        <f>IFERROR(VLOOKUP(A:A,搜索数据源!A:T,18,FALSE),0)</f>
        <v>0</v>
      </c>
      <c r="AE48" s="25">
        <f>IFERROR(VLOOKUP(A:A,全站智投数据源!A:T,2,FALSE),0)</f>
        <v>0</v>
      </c>
      <c r="AF48" s="37"/>
      <c r="AG48" s="37"/>
      <c r="AH48" s="37"/>
      <c r="AI48" s="37"/>
      <c r="AJ48" s="37"/>
      <c r="AK48" s="37"/>
      <c r="AL48" s="37"/>
      <c r="AM48" s="37"/>
      <c r="AN48" s="37"/>
    </row>
    <row r="49" ht="100" customHeight="1" spans="1:40">
      <c r="A49" s="25" t="s">
        <v>253</v>
      </c>
      <c r="B49" s="25" t="str">
        <f>VLOOKUP(A:A,笔记匹配!A:K,2,FALSE)</f>
        <v>=DISPIMG("ID_4A20D7E2A35A432CAFB136A6F32A245D",1)</v>
      </c>
      <c r="C49" s="27" t="str">
        <f>VLOOKUP(A:A,笔记匹配!A:K,3,FALSE)</f>
        <v>纠结‼️每一件都好喜欢🧐 | 翡翠无事牌</v>
      </c>
      <c r="D49" s="27" t="str">
        <f>VLOOKUP(A:A,笔记匹配!A:K,4,FALSE)</f>
        <v>https://www.xiaohongshu.com/discovery/item/627a498d000000000102ae2f</v>
      </c>
      <c r="E49" s="36">
        <f>VLOOKUP(A:A,笔记匹配!A:K,5,FALSE)</f>
        <v>44691</v>
      </c>
      <c r="F49" s="25" t="str">
        <f>VLOOKUP(A:A,笔记匹配!A:K,6,FALSE)</f>
        <v>图文</v>
      </c>
      <c r="G49" s="37"/>
      <c r="H49" s="37"/>
      <c r="I49" s="37"/>
      <c r="J49" s="37"/>
      <c r="K49" s="25">
        <f>IFERROR(VLOOKUP(A:A,信息流数据源!A:K,2,FALSE),0)</f>
        <v>0</v>
      </c>
      <c r="L49" s="39">
        <f>IFERROR(VLOOKUP(A:A,信息流数据源!A:K,5,FALSE),0)</f>
        <v>0</v>
      </c>
      <c r="M49" s="40">
        <f>IFERROR(VLOOKUP(A:A,信息流数据源!A:K,6,FALSE),0)</f>
        <v>0</v>
      </c>
      <c r="N49" s="41">
        <f>IFERROR(VLOOKUP(A:A,信息流数据源!A:K,9,FALSE),0)</f>
        <v>0</v>
      </c>
      <c r="O49" s="25">
        <f>IFERROR(VLOOKUP(A:A,信息流数据源!A:T,13,FALSE),0)</f>
        <v>0</v>
      </c>
      <c r="P49" s="40">
        <f>IFERROR(VLOOKUP(A:A,信息流数据源!A:T,14,FALSE),0)</f>
        <v>0</v>
      </c>
      <c r="Q49" s="25">
        <f>IFERROR(VLOOKUP(A:A,信息流数据源!A:T,15,FALSE),0)</f>
        <v>0</v>
      </c>
      <c r="R49" s="42">
        <f>IFERROR(VLOOKUP(A:A,信息流数据源!A:T,16,FALSE),0)</f>
        <v>0</v>
      </c>
      <c r="S49" s="25">
        <f>IFERROR(VLOOKUP(A:A,信息流数据源!A:T,17,FALSE),0)</f>
        <v>0</v>
      </c>
      <c r="T49" s="43">
        <f>IFERROR(VLOOKUP(A:A,信息流数据源!A:T,18,FALSE),0)</f>
        <v>0</v>
      </c>
      <c r="U49" s="25">
        <f>IFERROR(VLOOKUP(A:A,搜索数据源!A:T,2,FALSE),0)</f>
        <v>0</v>
      </c>
      <c r="V49" s="39">
        <f>IFERROR(VLOOKUP(A:A,搜索数据源!A:T,5,FALSE),0)</f>
        <v>0</v>
      </c>
      <c r="W49" s="40">
        <f>IFERROR(VLOOKUP(A:A,搜索数据源!A:T,6,FALSE),0)</f>
        <v>0</v>
      </c>
      <c r="X49" s="41">
        <f>IFERROR(VLOOKUP(A:A,搜索数据源!A:T,9,FALSE),0)</f>
        <v>0</v>
      </c>
      <c r="Y49" s="25">
        <f>IFERROR(VLOOKUP(A:A,搜索数据源!A:T,13,FALSE),0)</f>
        <v>0</v>
      </c>
      <c r="Z49" s="40">
        <f>IFERROR(VLOOKUP(A:A,搜索数据源!A:T,14,FALSE),0)</f>
        <v>0</v>
      </c>
      <c r="AA49" s="25">
        <f>IFERROR(VLOOKUP(A:A,搜索数据源!A:T,15,FALSE),0)</f>
        <v>0</v>
      </c>
      <c r="AB49" s="42">
        <f>IFERROR(VLOOKUP(A:A,搜索数据源!A:T,16,FALSE),0)</f>
        <v>0</v>
      </c>
      <c r="AC49" s="25">
        <f>IFERROR(VLOOKUP(A:A,搜索数据源!A:T,17,FALSE),0)</f>
        <v>0</v>
      </c>
      <c r="AD49" s="43">
        <f>IFERROR(VLOOKUP(A:A,搜索数据源!A:T,18,FALSE),0)</f>
        <v>0</v>
      </c>
      <c r="AE49" s="25">
        <f>IFERROR(VLOOKUP(A:A,全站智投数据源!A:T,2,FALSE),0)</f>
        <v>0</v>
      </c>
      <c r="AF49" s="37"/>
      <c r="AG49" s="37"/>
      <c r="AH49" s="37"/>
      <c r="AI49" s="37"/>
      <c r="AJ49" s="37"/>
      <c r="AK49" s="37"/>
      <c r="AL49" s="37"/>
      <c r="AM49" s="37"/>
      <c r="AN49" s="37"/>
    </row>
    <row r="50" ht="100" customHeight="1" spans="1:40">
      <c r="A50" s="25" t="s">
        <v>254</v>
      </c>
      <c r="B50" s="25" t="str">
        <f>VLOOKUP(A:A,笔记匹配!A:K,2,FALSE)</f>
        <v>=DISPIMG("ID_CDA4717831564C21BFD0EBE26AC32C64",1)</v>
      </c>
      <c r="C50" s="27" t="str">
        <f>VLOOKUP(A:A,笔记匹配!A:K,3,FALSE)</f>
        <v>相同价位的素面vs雕刻，你会更喜欢哪种</v>
      </c>
      <c r="D50" s="27" t="str">
        <f>VLOOKUP(A:A,笔记匹配!A:K,4,FALSE)</f>
        <v>https://www.xiaohongshu.com/discovery/item/632d2121000000001801b91e</v>
      </c>
      <c r="E50" s="36">
        <f>VLOOKUP(A:A,笔记匹配!A:K,5,FALSE)</f>
        <v>44827</v>
      </c>
      <c r="F50" s="25" t="str">
        <f>VLOOKUP(A:A,笔记匹配!A:K,6,FALSE)</f>
        <v>图文</v>
      </c>
      <c r="G50" s="37"/>
      <c r="H50" s="37"/>
      <c r="I50" s="37"/>
      <c r="J50" s="37"/>
      <c r="K50" s="25">
        <f>IFERROR(VLOOKUP(A:A,信息流数据源!A:K,2,FALSE),0)</f>
        <v>0</v>
      </c>
      <c r="L50" s="39">
        <f>IFERROR(VLOOKUP(A:A,信息流数据源!A:K,5,FALSE),0)</f>
        <v>0</v>
      </c>
      <c r="M50" s="40">
        <f>IFERROR(VLOOKUP(A:A,信息流数据源!A:K,6,FALSE),0)</f>
        <v>0</v>
      </c>
      <c r="N50" s="41">
        <f>IFERROR(VLOOKUP(A:A,信息流数据源!A:K,9,FALSE),0)</f>
        <v>0</v>
      </c>
      <c r="O50" s="25">
        <f>IFERROR(VLOOKUP(A:A,信息流数据源!A:T,13,FALSE),0)</f>
        <v>0</v>
      </c>
      <c r="P50" s="40">
        <f>IFERROR(VLOOKUP(A:A,信息流数据源!A:T,14,FALSE),0)</f>
        <v>0</v>
      </c>
      <c r="Q50" s="25">
        <f>IFERROR(VLOOKUP(A:A,信息流数据源!A:T,15,FALSE),0)</f>
        <v>0</v>
      </c>
      <c r="R50" s="42">
        <f>IFERROR(VLOOKUP(A:A,信息流数据源!A:T,16,FALSE),0)</f>
        <v>0</v>
      </c>
      <c r="S50" s="25">
        <f>IFERROR(VLOOKUP(A:A,信息流数据源!A:T,17,FALSE),0)</f>
        <v>0</v>
      </c>
      <c r="T50" s="43">
        <f>IFERROR(VLOOKUP(A:A,信息流数据源!A:T,18,FALSE),0)</f>
        <v>0</v>
      </c>
      <c r="U50" s="25">
        <f>IFERROR(VLOOKUP(A:A,搜索数据源!A:T,2,FALSE),0)</f>
        <v>0</v>
      </c>
      <c r="V50" s="39">
        <f>IFERROR(VLOOKUP(A:A,搜索数据源!A:T,5,FALSE),0)</f>
        <v>0</v>
      </c>
      <c r="W50" s="40">
        <f>IFERROR(VLOOKUP(A:A,搜索数据源!A:T,6,FALSE),0)</f>
        <v>0</v>
      </c>
      <c r="X50" s="41">
        <f>IFERROR(VLOOKUP(A:A,搜索数据源!A:T,9,FALSE),0)</f>
        <v>0</v>
      </c>
      <c r="Y50" s="25">
        <f>IFERROR(VLOOKUP(A:A,搜索数据源!A:T,13,FALSE),0)</f>
        <v>0</v>
      </c>
      <c r="Z50" s="40">
        <f>IFERROR(VLOOKUP(A:A,搜索数据源!A:T,14,FALSE),0)</f>
        <v>0</v>
      </c>
      <c r="AA50" s="25">
        <f>IFERROR(VLOOKUP(A:A,搜索数据源!A:T,15,FALSE),0)</f>
        <v>0</v>
      </c>
      <c r="AB50" s="42">
        <f>IFERROR(VLOOKUP(A:A,搜索数据源!A:T,16,FALSE),0)</f>
        <v>0</v>
      </c>
      <c r="AC50" s="25">
        <f>IFERROR(VLOOKUP(A:A,搜索数据源!A:T,17,FALSE),0)</f>
        <v>0</v>
      </c>
      <c r="AD50" s="43">
        <f>IFERROR(VLOOKUP(A:A,搜索数据源!A:T,18,FALSE),0)</f>
        <v>0</v>
      </c>
      <c r="AE50" s="25">
        <f>IFERROR(VLOOKUP(A:A,全站智投数据源!A:T,2,FALSE),0)</f>
        <v>0</v>
      </c>
      <c r="AF50" s="37"/>
      <c r="AG50" s="37"/>
      <c r="AH50" s="37"/>
      <c r="AI50" s="37"/>
      <c r="AJ50" s="37"/>
      <c r="AK50" s="37"/>
      <c r="AL50" s="37"/>
      <c r="AM50" s="37"/>
      <c r="AN50" s="37"/>
    </row>
    <row r="51" ht="100" customHeight="1" spans="1:40">
      <c r="A51" s="25" t="s">
        <v>255</v>
      </c>
      <c r="B51" s="25" t="str">
        <f>VLOOKUP(A:A,笔记匹配!A:K,2,FALSE)</f>
        <v>=DISPIMG("ID_C60B8D11A0034849A9AA051B39454BB4",1)</v>
      </c>
      <c r="C51" s="27" t="str">
        <f>VLOOKUP(A:A,笔记匹配!A:K,3,FALSE)</f>
        <v>夏天穿搭没亮点❓只需要一个跳脱的小色块</v>
      </c>
      <c r="D51" s="27" t="str">
        <f>VLOOKUP(A:A,笔记匹配!A:K,4,FALSE)</f>
        <v>https://www.xiaohongshu.com/discovery/item/629ec798000000001b0366a6</v>
      </c>
      <c r="E51" s="36">
        <f>VLOOKUP(A:A,笔记匹配!A:K,5,FALSE)</f>
        <v>44719</v>
      </c>
      <c r="F51" s="25" t="str">
        <f>VLOOKUP(A:A,笔记匹配!A:K,6,FALSE)</f>
        <v>视频</v>
      </c>
      <c r="G51" s="37"/>
      <c r="H51" s="37"/>
      <c r="I51" s="37"/>
      <c r="J51" s="37"/>
      <c r="K51" s="25">
        <f>IFERROR(VLOOKUP(A:A,信息流数据源!A:K,2,FALSE),0)</f>
        <v>0</v>
      </c>
      <c r="L51" s="39">
        <f>IFERROR(VLOOKUP(A:A,信息流数据源!A:K,5,FALSE),0)</f>
        <v>0</v>
      </c>
      <c r="M51" s="40">
        <f>IFERROR(VLOOKUP(A:A,信息流数据源!A:K,6,FALSE),0)</f>
        <v>0</v>
      </c>
      <c r="N51" s="41">
        <f>IFERROR(VLOOKUP(A:A,信息流数据源!A:K,9,FALSE),0)</f>
        <v>0</v>
      </c>
      <c r="O51" s="25">
        <f>IFERROR(VLOOKUP(A:A,信息流数据源!A:T,13,FALSE),0)</f>
        <v>0</v>
      </c>
      <c r="P51" s="40">
        <f>IFERROR(VLOOKUP(A:A,信息流数据源!A:T,14,FALSE),0)</f>
        <v>0</v>
      </c>
      <c r="Q51" s="25">
        <f>IFERROR(VLOOKUP(A:A,信息流数据源!A:T,15,FALSE),0)</f>
        <v>0</v>
      </c>
      <c r="R51" s="42">
        <f>IFERROR(VLOOKUP(A:A,信息流数据源!A:T,16,FALSE),0)</f>
        <v>0</v>
      </c>
      <c r="S51" s="25">
        <f>IFERROR(VLOOKUP(A:A,信息流数据源!A:T,17,FALSE),0)</f>
        <v>0</v>
      </c>
      <c r="T51" s="43">
        <f>IFERROR(VLOOKUP(A:A,信息流数据源!A:T,18,FALSE),0)</f>
        <v>0</v>
      </c>
      <c r="U51" s="25">
        <f>IFERROR(VLOOKUP(A:A,搜索数据源!A:T,2,FALSE),0)</f>
        <v>0</v>
      </c>
      <c r="V51" s="39">
        <f>IFERROR(VLOOKUP(A:A,搜索数据源!A:T,5,FALSE),0)</f>
        <v>0</v>
      </c>
      <c r="W51" s="40">
        <f>IFERROR(VLOOKUP(A:A,搜索数据源!A:T,6,FALSE),0)</f>
        <v>0</v>
      </c>
      <c r="X51" s="41">
        <f>IFERROR(VLOOKUP(A:A,搜索数据源!A:T,9,FALSE),0)</f>
        <v>0</v>
      </c>
      <c r="Y51" s="25">
        <f>IFERROR(VLOOKUP(A:A,搜索数据源!A:T,13,FALSE),0)</f>
        <v>0</v>
      </c>
      <c r="Z51" s="40">
        <f>IFERROR(VLOOKUP(A:A,搜索数据源!A:T,14,FALSE),0)</f>
        <v>0</v>
      </c>
      <c r="AA51" s="25">
        <f>IFERROR(VLOOKUP(A:A,搜索数据源!A:T,15,FALSE),0)</f>
        <v>0</v>
      </c>
      <c r="AB51" s="42">
        <f>IFERROR(VLOOKUP(A:A,搜索数据源!A:T,16,FALSE),0)</f>
        <v>0</v>
      </c>
      <c r="AC51" s="25">
        <f>IFERROR(VLOOKUP(A:A,搜索数据源!A:T,17,FALSE),0)</f>
        <v>0</v>
      </c>
      <c r="AD51" s="43">
        <f>IFERROR(VLOOKUP(A:A,搜索数据源!A:T,18,FALSE),0)</f>
        <v>0</v>
      </c>
      <c r="AE51" s="25">
        <f>IFERROR(VLOOKUP(A:A,全站智投数据源!A:T,2,FALSE),0)</f>
        <v>0</v>
      </c>
      <c r="AF51" s="37"/>
      <c r="AG51" s="37"/>
      <c r="AH51" s="37"/>
      <c r="AI51" s="37"/>
      <c r="AJ51" s="37"/>
      <c r="AK51" s="37"/>
      <c r="AL51" s="37"/>
      <c r="AM51" s="37"/>
      <c r="AN51" s="37"/>
    </row>
  </sheetData>
  <autoFilter ref="A2:AN51">
    <sortState ref="A2:AN51">
      <sortCondition ref="K2" descending="1"/>
    </sortState>
    <extLst/>
  </autoFilter>
  <mergeCells count="10">
    <mergeCell ref="G1:J1"/>
    <mergeCell ref="K1:T1"/>
    <mergeCell ref="U1:AD1"/>
    <mergeCell ref="AE1:AN1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7"/>
  <sheetViews>
    <sheetView zoomScale="115" zoomScaleNormal="115" workbookViewId="0">
      <pane ySplit="1" topLeftCell="A51" activePane="bottomLeft" state="frozen"/>
      <selection/>
      <selection pane="bottomLeft" activeCell="J57" sqref="J57"/>
    </sheetView>
  </sheetViews>
  <sheetFormatPr defaultColWidth="9" defaultRowHeight="20" customHeight="1"/>
  <cols>
    <col min="1" max="1" width="30.8796296296296" customWidth="1"/>
    <col min="2" max="2" width="8.87962962962963" style="19" customWidth="1"/>
    <col min="3" max="3" width="46.5" customWidth="1"/>
    <col min="4" max="4" width="25.3796296296296" customWidth="1"/>
    <col min="5" max="5" width="16.4444444444444" style="20" customWidth="1"/>
    <col min="6" max="6" width="9.62962962962963" customWidth="1"/>
    <col min="7" max="7" width="5.87962962962963" customWidth="1"/>
    <col min="8" max="8" width="5.12962962962963" customWidth="1"/>
    <col min="9" max="9" width="5.87962962962963" customWidth="1"/>
    <col min="10" max="10" width="7" customWidth="1"/>
  </cols>
  <sheetData>
    <row r="1" customHeight="1" spans="1:10">
      <c r="A1" s="21" t="s">
        <v>152</v>
      </c>
      <c r="B1" s="21" t="s">
        <v>209</v>
      </c>
      <c r="C1" s="22" t="s">
        <v>153</v>
      </c>
      <c r="D1" s="22" t="s">
        <v>211</v>
      </c>
      <c r="E1" s="23" t="s">
        <v>212</v>
      </c>
      <c r="F1" s="24" t="s">
        <v>213</v>
      </c>
      <c r="G1" s="24" t="s">
        <v>218</v>
      </c>
      <c r="H1" s="24" t="s">
        <v>219</v>
      </c>
      <c r="I1" s="24" t="s">
        <v>220</v>
      </c>
      <c r="J1" s="24" t="s">
        <v>221</v>
      </c>
    </row>
    <row r="2" customHeight="1" spans="1:6">
      <c r="A2" s="25" t="s">
        <v>228</v>
      </c>
      <c r="B2" s="26" t="str">
        <f>_xlfn.DISPIMG("ID_43379FF48CBC42AAA59A2FB4357A1876",1)</f>
        <v>=DISPIMG("ID_43379FF48CBC42AAA59A2FB4357A1876",1)</v>
      </c>
      <c r="C2" s="27" t="s">
        <v>256</v>
      </c>
      <c r="D2" t="s">
        <v>257</v>
      </c>
      <c r="E2" s="28">
        <v>44720</v>
      </c>
      <c r="F2" s="25" t="s">
        <v>258</v>
      </c>
    </row>
    <row r="3" customHeight="1" spans="1:6">
      <c r="A3" s="25" t="s">
        <v>229</v>
      </c>
      <c r="B3" s="26" t="str">
        <f>_xlfn.DISPIMG("ID_AA446A12D840413BA23DAD1991664C8A",1)</f>
        <v>=DISPIMG("ID_AA446A12D840413BA23DAD1991664C8A",1)</v>
      </c>
      <c r="C3" s="27" t="s">
        <v>259</v>
      </c>
      <c r="D3" t="s">
        <v>260</v>
      </c>
      <c r="E3" s="28">
        <v>44221</v>
      </c>
      <c r="F3" s="25" t="s">
        <v>258</v>
      </c>
    </row>
    <row r="4" customHeight="1" spans="1:6">
      <c r="A4" s="25" t="s">
        <v>230</v>
      </c>
      <c r="B4" s="26" t="str">
        <f>_xlfn.DISPIMG("ID_698D91D136CA45F59A185B65E86ADBCD",1)</f>
        <v>=DISPIMG("ID_698D91D136CA45F59A185B65E86ADBCD",1)</v>
      </c>
      <c r="C4" s="25" t="s">
        <v>261</v>
      </c>
      <c r="D4" t="s">
        <v>262</v>
      </c>
      <c r="E4" s="28">
        <v>44714</v>
      </c>
      <c r="F4" s="25" t="s">
        <v>258</v>
      </c>
    </row>
    <row r="5" customHeight="1" spans="1:6">
      <c r="A5" s="25" t="s">
        <v>198</v>
      </c>
      <c r="B5" s="26" t="str">
        <f>_xlfn.DISPIMG("ID_6FEB14C415334A7FB6A1CA6F2EB11BFB",1)</f>
        <v>=DISPIMG("ID_6FEB14C415334A7FB6A1CA6F2EB11BFB",1)</v>
      </c>
      <c r="C5" s="27" t="s">
        <v>199</v>
      </c>
      <c r="D5" t="s">
        <v>263</v>
      </c>
      <c r="E5" s="28">
        <v>44643</v>
      </c>
      <c r="F5" s="25" t="s">
        <v>264</v>
      </c>
    </row>
    <row r="6" customHeight="1" spans="1:6">
      <c r="A6" s="25" t="s">
        <v>231</v>
      </c>
      <c r="B6" s="26" t="str">
        <f>_xlfn.DISPIMG("ID_77210EACB0A5446A80A1657636061099",1)</f>
        <v>=DISPIMG("ID_77210EACB0A5446A80A1657636061099",1)</v>
      </c>
      <c r="C6" s="27" t="s">
        <v>265</v>
      </c>
      <c r="D6" t="s">
        <v>266</v>
      </c>
      <c r="E6" s="28">
        <v>44680</v>
      </c>
      <c r="F6" s="25" t="s">
        <v>258</v>
      </c>
    </row>
    <row r="7" customHeight="1" spans="1:6">
      <c r="A7" s="25" t="s">
        <v>232</v>
      </c>
      <c r="B7" s="26" t="str">
        <f>_xlfn.DISPIMG("ID_30C2A4EDBC194B3EA2AEE7F1B23EE73A",1)</f>
        <v>=DISPIMG("ID_30C2A4EDBC194B3EA2AEE7F1B23EE73A",1)</v>
      </c>
      <c r="C7" s="25" t="s">
        <v>267</v>
      </c>
      <c r="D7" t="s">
        <v>268</v>
      </c>
      <c r="E7" s="28">
        <v>44799</v>
      </c>
      <c r="F7" s="25" t="s">
        <v>258</v>
      </c>
    </row>
    <row r="8" customHeight="1" spans="1:6">
      <c r="A8" s="25" t="s">
        <v>232</v>
      </c>
      <c r="B8" s="26" t="str">
        <f>_xlfn.DISPIMG("ID_C43DBF20784748F8B96BAA934960E677",1)</f>
        <v>=DISPIMG("ID_C43DBF20784748F8B96BAA934960E677",1)</v>
      </c>
      <c r="C8" s="27" t="s">
        <v>267</v>
      </c>
      <c r="D8" t="s">
        <v>268</v>
      </c>
      <c r="E8" s="28">
        <v>44799</v>
      </c>
      <c r="F8" s="25" t="s">
        <v>258</v>
      </c>
    </row>
    <row r="9" customHeight="1" spans="1:6">
      <c r="A9" s="25" t="s">
        <v>233</v>
      </c>
      <c r="B9" s="26" t="str">
        <f>_xlfn.DISPIMG("ID_2EA86618393C4F6ABE215975FC711DD0",1)</f>
        <v>=DISPIMG("ID_2EA86618393C4F6ABE215975FC711DD0",1)</v>
      </c>
      <c r="C9" s="27" t="s">
        <v>269</v>
      </c>
      <c r="D9" t="s">
        <v>270</v>
      </c>
      <c r="E9" s="28">
        <v>44721</v>
      </c>
      <c r="F9" s="25" t="s">
        <v>258</v>
      </c>
    </row>
    <row r="10" customHeight="1" spans="1:6">
      <c r="A10" s="25" t="s">
        <v>234</v>
      </c>
      <c r="B10" s="26" t="str">
        <f>_xlfn.DISPIMG("ID_0417EA65913642839E8A0C8F8019B2E5",1)</f>
        <v>=DISPIMG("ID_0417EA65913642839E8A0C8F8019B2E5",1)</v>
      </c>
      <c r="C10" s="25" t="s">
        <v>271</v>
      </c>
      <c r="D10" t="s">
        <v>272</v>
      </c>
      <c r="E10" s="28">
        <v>44714</v>
      </c>
      <c r="F10" s="25" t="s">
        <v>264</v>
      </c>
    </row>
    <row r="11" customHeight="1" spans="1:6">
      <c r="A11" s="25" t="s">
        <v>235</v>
      </c>
      <c r="B11" s="26" t="str">
        <f>_xlfn.DISPIMG("ID_C32F08EFA9A84AE5A5B1225AAE0316AF",1)</f>
        <v>=DISPIMG("ID_C32F08EFA9A84AE5A5B1225AAE0316AF",1)</v>
      </c>
      <c r="C11" s="25" t="s">
        <v>273</v>
      </c>
      <c r="D11" t="s">
        <v>274</v>
      </c>
      <c r="E11" s="28">
        <v>44820</v>
      </c>
      <c r="F11" s="25" t="s">
        <v>264</v>
      </c>
    </row>
    <row r="12" customHeight="1" spans="1:6">
      <c r="A12" s="25" t="s">
        <v>202</v>
      </c>
      <c r="B12" s="26" t="str">
        <f>_xlfn.DISPIMG("ID_BF86BF593D054C94BEB00DCB5A10B354",1)</f>
        <v>=DISPIMG("ID_BF86BF593D054C94BEB00DCB5A10B354",1)</v>
      </c>
      <c r="C12" s="25" t="s">
        <v>203</v>
      </c>
      <c r="D12" t="s">
        <v>275</v>
      </c>
      <c r="E12" s="28">
        <v>44797</v>
      </c>
      <c r="F12" s="25" t="s">
        <v>258</v>
      </c>
    </row>
    <row r="13" customHeight="1" spans="1:6">
      <c r="A13" s="25" t="s">
        <v>236</v>
      </c>
      <c r="B13" s="26" t="str">
        <f>_xlfn.DISPIMG("ID_FC2FF4E99F964C9AA55C0D6B0C949FAD",1)</f>
        <v>=DISPIMG("ID_FC2FF4E99F964C9AA55C0D6B0C949FAD",1)</v>
      </c>
      <c r="C13" s="27" t="s">
        <v>276</v>
      </c>
      <c r="D13" t="s">
        <v>277</v>
      </c>
      <c r="E13" s="28">
        <v>44750</v>
      </c>
      <c r="F13" s="25" t="s">
        <v>258</v>
      </c>
    </row>
    <row r="14" customHeight="1" spans="1:6">
      <c r="A14" s="25" t="s">
        <v>237</v>
      </c>
      <c r="B14" s="26" t="str">
        <f>_xlfn.DISPIMG("ID_143C2AAED97B4F30996E3A633CD1C948",1)</f>
        <v>=DISPIMG("ID_143C2AAED97B4F30996E3A633CD1C948",1)</v>
      </c>
      <c r="C14" s="27" t="s">
        <v>278</v>
      </c>
      <c r="D14" t="s">
        <v>279</v>
      </c>
      <c r="E14" s="28">
        <v>44742</v>
      </c>
      <c r="F14" s="25" t="s">
        <v>258</v>
      </c>
    </row>
    <row r="15" customHeight="1" spans="1:6">
      <c r="A15" s="25" t="s">
        <v>164</v>
      </c>
      <c r="B15" s="26" t="str">
        <f>_xlfn.DISPIMG("ID_5387A5740B324CE4A3196AB252AC3602",1)</f>
        <v>=DISPIMG("ID_5387A5740B324CE4A3196AB252AC3602",1)</v>
      </c>
      <c r="C15" s="27" t="s">
        <v>165</v>
      </c>
      <c r="D15" t="s">
        <v>280</v>
      </c>
      <c r="E15" s="28">
        <v>44799</v>
      </c>
      <c r="F15" s="25" t="s">
        <v>258</v>
      </c>
    </row>
    <row r="16" customHeight="1" spans="1:6">
      <c r="A16" s="25" t="s">
        <v>238</v>
      </c>
      <c r="B16" s="26" t="str">
        <f>_xlfn.DISPIMG("ID_968980E8726041C7A12659652E04FA5E",1)</f>
        <v>=DISPIMG("ID_968980E8726041C7A12659652E04FA5E",1)</v>
      </c>
      <c r="C16" s="27" t="s">
        <v>281</v>
      </c>
      <c r="D16" t="s">
        <v>282</v>
      </c>
      <c r="E16" s="28">
        <v>44649</v>
      </c>
      <c r="F16" s="25" t="s">
        <v>258</v>
      </c>
    </row>
    <row r="17" customHeight="1" spans="1:6">
      <c r="A17" s="25" t="s">
        <v>239</v>
      </c>
      <c r="B17" s="26" t="str">
        <f>_xlfn.DISPIMG("ID_0EA79199B5B741959BE3705A0A776969",1)</f>
        <v>=DISPIMG("ID_0EA79199B5B741959BE3705A0A776969",1)</v>
      </c>
      <c r="C17" s="25" t="s">
        <v>283</v>
      </c>
      <c r="D17" t="s">
        <v>284</v>
      </c>
      <c r="E17" s="28">
        <v>44729</v>
      </c>
      <c r="F17" s="25" t="s">
        <v>258</v>
      </c>
    </row>
    <row r="18" customHeight="1" spans="1:6">
      <c r="A18" s="25" t="s">
        <v>200</v>
      </c>
      <c r="B18" s="26" t="str">
        <f>_xlfn.DISPIMG("ID_F27EEAEB815346BA9382DF0A80BCE4C1",1)</f>
        <v>=DISPIMG("ID_F27EEAEB815346BA9382DF0A80BCE4C1",1)</v>
      </c>
      <c r="C18" s="25" t="s">
        <v>201</v>
      </c>
      <c r="D18" t="s">
        <v>285</v>
      </c>
      <c r="E18" s="28">
        <v>44798</v>
      </c>
      <c r="F18" s="25" t="s">
        <v>258</v>
      </c>
    </row>
    <row r="19" customHeight="1" spans="1:6">
      <c r="A19" s="25" t="s">
        <v>190</v>
      </c>
      <c r="B19" s="26" t="str">
        <f>_xlfn.DISPIMG("ID_127195F15D8047E48D94BA3F94BA3438",1)</f>
        <v>=DISPIMG("ID_127195F15D8047E48D94BA3F94BA3438",1)</v>
      </c>
      <c r="C19" s="25" t="s">
        <v>191</v>
      </c>
      <c r="D19" t="s">
        <v>286</v>
      </c>
      <c r="E19" s="28">
        <v>44740</v>
      </c>
      <c r="F19" s="25" t="s">
        <v>258</v>
      </c>
    </row>
    <row r="20" customHeight="1" spans="1:6">
      <c r="A20" s="29" t="s">
        <v>162</v>
      </c>
      <c r="B20" s="26" t="str">
        <f>_xlfn.DISPIMG("ID_3D42B33B6DDC4875952EBC8D4C2177AC",1)</f>
        <v>=DISPIMG("ID_3D42B33B6DDC4875952EBC8D4C2177AC",1)</v>
      </c>
      <c r="C20" s="25" t="s">
        <v>163</v>
      </c>
      <c r="D20" s="27" t="s">
        <v>287</v>
      </c>
      <c r="E20" s="28">
        <v>44790</v>
      </c>
      <c r="F20" s="25" t="s">
        <v>264</v>
      </c>
    </row>
    <row r="21" customHeight="1" spans="1:6">
      <c r="A21" s="25" t="s">
        <v>205</v>
      </c>
      <c r="B21" s="26" t="str">
        <f>_xlfn.DISPIMG("ID_D9110D7FEE764A29B30BA62FA89D8797",1)</f>
        <v>=DISPIMG("ID_D9110D7FEE764A29B30BA62FA89D8797",1)</v>
      </c>
      <c r="C21" s="27" t="s">
        <v>206</v>
      </c>
      <c r="D21" t="s">
        <v>288</v>
      </c>
      <c r="E21" s="28">
        <v>44827</v>
      </c>
      <c r="F21" s="25" t="s">
        <v>264</v>
      </c>
    </row>
    <row r="22" customHeight="1" spans="1:6">
      <c r="A22" s="25" t="s">
        <v>240</v>
      </c>
      <c r="B22" s="26" t="str">
        <f>_xlfn.DISPIMG("ID_F71EB19F104E4A87B1C5A35793EB2DE1",1)</f>
        <v>=DISPIMG("ID_F71EB19F104E4A87B1C5A35793EB2DE1",1)</v>
      </c>
      <c r="C22" s="27" t="s">
        <v>289</v>
      </c>
      <c r="D22" t="s">
        <v>290</v>
      </c>
      <c r="E22" s="28">
        <v>44747</v>
      </c>
      <c r="F22" s="25" t="s">
        <v>258</v>
      </c>
    </row>
    <row r="23" customHeight="1" spans="1:6">
      <c r="A23" s="25" t="s">
        <v>241</v>
      </c>
      <c r="B23" s="26" t="str">
        <f>_xlfn.DISPIMG("ID_29727144206A453AB639AA6675DC1F3F",1)</f>
        <v>=DISPIMG("ID_29727144206A453AB639AA6675DC1F3F",1)</v>
      </c>
      <c r="C23" s="27" t="s">
        <v>291</v>
      </c>
      <c r="D23" t="s">
        <v>292</v>
      </c>
      <c r="E23" s="28">
        <v>44764</v>
      </c>
      <c r="F23" s="25" t="s">
        <v>258</v>
      </c>
    </row>
    <row r="24" customHeight="1" spans="1:6">
      <c r="A24" s="25" t="s">
        <v>242</v>
      </c>
      <c r="B24" s="26" t="str">
        <f>_xlfn.DISPIMG("ID_4D95E318FCFD4BD999D8157ACB5C6B6D",1)</f>
        <v>=DISPIMG("ID_4D95E318FCFD4BD999D8157ACB5C6B6D",1)</v>
      </c>
      <c r="C24" s="25" t="s">
        <v>293</v>
      </c>
      <c r="D24" t="s">
        <v>294</v>
      </c>
      <c r="E24" s="28">
        <v>44729</v>
      </c>
      <c r="F24" s="25" t="s">
        <v>258</v>
      </c>
    </row>
    <row r="25" customHeight="1" spans="1:6">
      <c r="A25" s="25" t="s">
        <v>243</v>
      </c>
      <c r="B25" s="26" t="str">
        <f>_xlfn.DISPIMG("ID_B3A2B183A65A4C65AE2253B9436F991F",1)</f>
        <v>=DISPIMG("ID_B3A2B183A65A4C65AE2253B9436F991F",1)</v>
      </c>
      <c r="C25" s="27" t="s">
        <v>295</v>
      </c>
      <c r="D25" t="s">
        <v>296</v>
      </c>
      <c r="E25" s="28">
        <v>44491</v>
      </c>
      <c r="F25" s="25" t="s">
        <v>258</v>
      </c>
    </row>
    <row r="26" customHeight="1" spans="1:6">
      <c r="A26" s="25" t="s">
        <v>170</v>
      </c>
      <c r="B26" s="26" t="str">
        <f>_xlfn.DISPIMG("ID_CC8E0B1E18AA44118BA15C3CEF73EB9D",1)</f>
        <v>=DISPIMG("ID_CC8E0B1E18AA44118BA15C3CEF73EB9D",1)</v>
      </c>
      <c r="C26" s="25" t="s">
        <v>171</v>
      </c>
      <c r="D26" t="s">
        <v>297</v>
      </c>
      <c r="E26" s="28">
        <v>44805</v>
      </c>
      <c r="F26" s="25" t="s">
        <v>258</v>
      </c>
    </row>
    <row r="27" customHeight="1" spans="1:6">
      <c r="A27" s="25" t="s">
        <v>244</v>
      </c>
      <c r="B27" s="26" t="str">
        <f>_xlfn.DISPIMG("ID_DE418A7F7FA4470BA07B7C8862D54C77",1)</f>
        <v>=DISPIMG("ID_DE418A7F7FA4470BA07B7C8862D54C77",1)</v>
      </c>
      <c r="C27" s="25" t="s">
        <v>298</v>
      </c>
      <c r="D27" t="s">
        <v>299</v>
      </c>
      <c r="E27" s="28">
        <v>44790</v>
      </c>
      <c r="F27" s="25" t="s">
        <v>264</v>
      </c>
    </row>
    <row r="28" customHeight="1" spans="1:6">
      <c r="A28" s="25" t="s">
        <v>245</v>
      </c>
      <c r="B28" s="26" t="str">
        <f>_xlfn.DISPIMG("ID_62C4BAD962494A8EB3B628312E21161B",1)</f>
        <v>=DISPIMG("ID_62C4BAD962494A8EB3B628312E21161B",1)</v>
      </c>
      <c r="C28" s="27" t="s">
        <v>300</v>
      </c>
      <c r="D28" t="s">
        <v>301</v>
      </c>
      <c r="E28" s="28">
        <v>44764</v>
      </c>
      <c r="F28" s="25" t="s">
        <v>258</v>
      </c>
    </row>
    <row r="29" customHeight="1" spans="1:6">
      <c r="A29" s="25" t="s">
        <v>246</v>
      </c>
      <c r="B29" s="26" t="str">
        <f>_xlfn.DISPIMG("ID_38C748CA17254AC1800E6779DA93E2DB",1)</f>
        <v>=DISPIMG("ID_38C748CA17254AC1800E6779DA93E2DB",1)</v>
      </c>
      <c r="C29" s="27" t="s">
        <v>302</v>
      </c>
      <c r="D29" t="s">
        <v>303</v>
      </c>
      <c r="E29" s="28">
        <v>44753</v>
      </c>
      <c r="F29" s="25" t="s">
        <v>258</v>
      </c>
    </row>
    <row r="30" customHeight="1" spans="1:6">
      <c r="A30" s="25" t="s">
        <v>247</v>
      </c>
      <c r="B30" s="26" t="str">
        <f>_xlfn.DISPIMG("ID_7BB09F72921042BEA656DCF0D0D2790B",1)</f>
        <v>=DISPIMG("ID_7BB09F72921042BEA656DCF0D0D2790B",1)</v>
      </c>
      <c r="C30" s="27" t="s">
        <v>304</v>
      </c>
      <c r="D30" t="s">
        <v>305</v>
      </c>
      <c r="E30" s="28">
        <v>44791</v>
      </c>
      <c r="F30" s="25" t="s">
        <v>258</v>
      </c>
    </row>
    <row r="31" customHeight="1" spans="1:6">
      <c r="A31" s="25" t="s">
        <v>196</v>
      </c>
      <c r="B31" s="26" t="str">
        <f>_xlfn.DISPIMG("ID_D938CD87AB6044D6BF4413ACEED75C9C",1)</f>
        <v>=DISPIMG("ID_D938CD87AB6044D6BF4413ACEED75C9C",1)</v>
      </c>
      <c r="C31" s="27" t="s">
        <v>197</v>
      </c>
      <c r="D31" t="s">
        <v>306</v>
      </c>
      <c r="E31" s="28">
        <v>44756</v>
      </c>
      <c r="F31" s="25" t="s">
        <v>258</v>
      </c>
    </row>
    <row r="32" customHeight="1" spans="1:6">
      <c r="A32" s="25" t="s">
        <v>248</v>
      </c>
      <c r="B32" s="26" t="str">
        <f>_xlfn.DISPIMG("ID_7F6B04BAAEBD4BA7B1CEC84BEFB30EC4",1)</f>
        <v>=DISPIMG("ID_7F6B04BAAEBD4BA7B1CEC84BEFB30EC4",1)</v>
      </c>
      <c r="C32" s="27" t="s">
        <v>307</v>
      </c>
      <c r="D32" t="s">
        <v>308</v>
      </c>
      <c r="E32" s="28">
        <v>44748</v>
      </c>
      <c r="F32" s="25" t="s">
        <v>264</v>
      </c>
    </row>
    <row r="33" customHeight="1" spans="1:6">
      <c r="A33" s="25" t="s">
        <v>188</v>
      </c>
      <c r="B33" s="26" t="str">
        <f>_xlfn.DISPIMG("ID_04FD9F1DDACD483B92A09BD346CCD071",1)</f>
        <v>=DISPIMG("ID_04FD9F1DDACD483B92A09BD346CCD071",1)</v>
      </c>
      <c r="C33" s="25" t="s">
        <v>189</v>
      </c>
      <c r="D33" t="s">
        <v>309</v>
      </c>
      <c r="E33" s="28">
        <v>44820</v>
      </c>
      <c r="F33" s="25" t="s">
        <v>264</v>
      </c>
    </row>
    <row r="34" customHeight="1" spans="1:6">
      <c r="A34" s="25" t="s">
        <v>249</v>
      </c>
      <c r="B34" s="26" t="str">
        <f>_xlfn.DISPIMG("ID_D3E738C7F2814CC5ACF5073137412DED",1)</f>
        <v>=DISPIMG("ID_D3E738C7F2814CC5ACF5073137412DED",1)</v>
      </c>
      <c r="C34" s="25" t="s">
        <v>310</v>
      </c>
      <c r="D34" t="s">
        <v>311</v>
      </c>
      <c r="E34" s="28">
        <v>44740</v>
      </c>
      <c r="F34" s="25" t="s">
        <v>264</v>
      </c>
    </row>
    <row r="35" customHeight="1" spans="1:6">
      <c r="A35" s="25" t="s">
        <v>250</v>
      </c>
      <c r="B35" s="26" t="str">
        <f>_xlfn.DISPIMG("ID_9F750001F0DB466CA5FC78483F965F71",1)</f>
        <v>=DISPIMG("ID_9F750001F0DB466CA5FC78483F965F71",1)</v>
      </c>
      <c r="C35" s="27" t="s">
        <v>312</v>
      </c>
      <c r="D35" t="s">
        <v>313</v>
      </c>
      <c r="E35" s="28">
        <v>44809</v>
      </c>
      <c r="F35" s="25" t="s">
        <v>258</v>
      </c>
    </row>
    <row r="36" customHeight="1" spans="1:6">
      <c r="A36" s="25" t="s">
        <v>251</v>
      </c>
      <c r="B36" s="26" t="str">
        <f>_xlfn.DISPIMG("ID_A2658EC8495E45BFABB09A38F63BEBDE",1)</f>
        <v>=DISPIMG("ID_A2658EC8495E45BFABB09A38F63BEBDE",1)</v>
      </c>
      <c r="C36" s="25" t="s">
        <v>314</v>
      </c>
      <c r="D36" t="s">
        <v>315</v>
      </c>
      <c r="E36" s="28">
        <v>44669</v>
      </c>
      <c r="F36" s="25" t="s">
        <v>258</v>
      </c>
    </row>
    <row r="37" customHeight="1" spans="1:6">
      <c r="A37" s="25" t="s">
        <v>252</v>
      </c>
      <c r="B37" s="26" t="str">
        <f>_xlfn.DISPIMG("ID_AD1D5A0199E74C9C9E55F5C7555BCBE6",1)</f>
        <v>=DISPIMG("ID_AD1D5A0199E74C9C9E55F5C7555BCBE6",1)</v>
      </c>
      <c r="C37" s="25" t="s">
        <v>316</v>
      </c>
      <c r="D37" t="s">
        <v>317</v>
      </c>
      <c r="E37" s="28">
        <v>44666</v>
      </c>
      <c r="F37" s="25" t="s">
        <v>258</v>
      </c>
    </row>
    <row r="38" customHeight="1" spans="1:6">
      <c r="A38" s="25" t="s">
        <v>253</v>
      </c>
      <c r="B38" s="26" t="str">
        <f>_xlfn.DISPIMG("ID_4A20D7E2A35A432CAFB136A6F32A245D",1)</f>
        <v>=DISPIMG("ID_4A20D7E2A35A432CAFB136A6F32A245D",1)</v>
      </c>
      <c r="C38" s="25" t="s">
        <v>318</v>
      </c>
      <c r="D38" t="s">
        <v>319</v>
      </c>
      <c r="E38" s="28">
        <v>44691</v>
      </c>
      <c r="F38" s="25" t="s">
        <v>258</v>
      </c>
    </row>
    <row r="39" customHeight="1" spans="1:6">
      <c r="A39" s="25" t="s">
        <v>254</v>
      </c>
      <c r="B39" s="26" t="str">
        <f>_xlfn.DISPIMG("ID_CDA4717831564C21BFD0EBE26AC32C64",1)</f>
        <v>=DISPIMG("ID_CDA4717831564C21BFD0EBE26AC32C64",1)</v>
      </c>
      <c r="C39" s="27" t="s">
        <v>320</v>
      </c>
      <c r="D39" t="s">
        <v>321</v>
      </c>
      <c r="E39" s="28">
        <v>44827</v>
      </c>
      <c r="F39" s="25" t="s">
        <v>258</v>
      </c>
    </row>
    <row r="40" customHeight="1" spans="1:6">
      <c r="A40" s="25" t="s">
        <v>194</v>
      </c>
      <c r="B40" s="26" t="str">
        <f>_xlfn.DISPIMG("ID_90C0D567F7524BAFB54C20A3A48D30A4",1)</f>
        <v>=DISPIMG("ID_90C0D567F7524BAFB54C20A3A48D30A4",1)</v>
      </c>
      <c r="C40" s="27" t="s">
        <v>195</v>
      </c>
      <c r="D40" s="27" t="s">
        <v>322</v>
      </c>
      <c r="E40" s="28">
        <v>44740</v>
      </c>
      <c r="F40" s="25" t="s">
        <v>264</v>
      </c>
    </row>
    <row r="41" customHeight="1" spans="1:6">
      <c r="A41" s="25" t="s">
        <v>255</v>
      </c>
      <c r="B41" s="26" t="str">
        <f>_xlfn.DISPIMG("ID_C60B8D11A0034849A9AA051B39454BB4",1)</f>
        <v>=DISPIMG("ID_C60B8D11A0034849A9AA051B39454BB4",1)</v>
      </c>
      <c r="C41" s="25" t="s">
        <v>323</v>
      </c>
      <c r="D41" t="s">
        <v>324</v>
      </c>
      <c r="E41" s="28">
        <v>44719</v>
      </c>
      <c r="F41" s="25" t="s">
        <v>264</v>
      </c>
    </row>
    <row r="42" customFormat="1" customHeight="1" spans="1:6">
      <c r="A42" s="25" t="s">
        <v>172</v>
      </c>
      <c r="B42" s="26" t="str">
        <f>_xlfn.DISPIMG("ID_62E37A8B107F4D358F6D253E078C1481",1)</f>
        <v>=DISPIMG("ID_62E37A8B107F4D358F6D253E078C1481",1)</v>
      </c>
      <c r="C42" s="27" t="s">
        <v>173</v>
      </c>
      <c r="D42" s="27" t="s">
        <v>325</v>
      </c>
      <c r="E42" s="28">
        <v>44855</v>
      </c>
      <c r="F42" s="25" t="s">
        <v>264</v>
      </c>
    </row>
    <row r="43" customFormat="1" customHeight="1" spans="1:6">
      <c r="A43" s="25" t="s">
        <v>174</v>
      </c>
      <c r="B43" s="26" t="str">
        <f>_xlfn.DISPIMG("ID_A7581E6237864C588FF87466ADA0BF01",1)</f>
        <v>=DISPIMG("ID_A7581E6237864C588FF87466ADA0BF01",1)</v>
      </c>
      <c r="C43" s="25" t="s">
        <v>175</v>
      </c>
      <c r="D43" t="s">
        <v>326</v>
      </c>
      <c r="E43" s="28">
        <v>44846</v>
      </c>
      <c r="F43" s="25" t="s">
        <v>258</v>
      </c>
    </row>
    <row r="44" customFormat="1" customHeight="1" spans="1:6">
      <c r="A44" s="25" t="s">
        <v>186</v>
      </c>
      <c r="B44" s="26" t="str">
        <f>_xlfn.DISPIMG("ID_CFEA79B646F14B65838880BFB6D0F2BB",1)</f>
        <v>=DISPIMG("ID_CFEA79B646F14B65838880BFB6D0F2BB",1)</v>
      </c>
      <c r="C44" s="27" t="s">
        <v>187</v>
      </c>
      <c r="D44" s="27" t="s">
        <v>327</v>
      </c>
      <c r="E44" s="28">
        <v>44876</v>
      </c>
      <c r="F44" s="25" t="s">
        <v>264</v>
      </c>
    </row>
    <row r="45" customFormat="1" customHeight="1" spans="1:6">
      <c r="A45" s="25" t="s">
        <v>176</v>
      </c>
      <c r="B45" s="26" t="str">
        <f>_xlfn.DISPIMG("ID_86F6359C29384E2697362839F0A9E11E",1)</f>
        <v>=DISPIMG("ID_86F6359C29384E2697362839F0A9E11E",1)</v>
      </c>
      <c r="C45" s="25" t="s">
        <v>177</v>
      </c>
      <c r="D45" t="s">
        <v>328</v>
      </c>
      <c r="E45" s="28">
        <v>44869</v>
      </c>
      <c r="F45" s="25" t="s">
        <v>258</v>
      </c>
    </row>
    <row r="46" customHeight="1" spans="1:6">
      <c r="A46" s="25" t="s">
        <v>166</v>
      </c>
      <c r="B46" s="26" t="str">
        <f>_xlfn.DISPIMG("ID_47DE31D9C6B2465A881356232086EABD",1)</f>
        <v>=DISPIMG("ID_47DE31D9C6B2465A881356232086EABD",1)</v>
      </c>
      <c r="C46" s="27" t="s">
        <v>167</v>
      </c>
      <c r="D46" s="27" t="s">
        <v>329</v>
      </c>
      <c r="E46" s="28">
        <v>44826</v>
      </c>
      <c r="F46" s="25" t="s">
        <v>258</v>
      </c>
    </row>
    <row r="47" customHeight="1" spans="1:6">
      <c r="A47" s="25" t="s">
        <v>168</v>
      </c>
      <c r="B47" s="26" t="str">
        <f>_xlfn.DISPIMG("ID_989CB0AF1D944E7EAF5BEFB65F582E92",1)</f>
        <v>=DISPIMG("ID_989CB0AF1D944E7EAF5BEFB65F582E92",1)</v>
      </c>
      <c r="C47" s="25" t="s">
        <v>169</v>
      </c>
      <c r="D47" t="s">
        <v>330</v>
      </c>
      <c r="E47" s="28">
        <v>44848</v>
      </c>
      <c r="F47" s="25" t="s">
        <v>258</v>
      </c>
    </row>
    <row r="48" customHeight="1" spans="1:6">
      <c r="A48" s="25" t="s">
        <v>154</v>
      </c>
      <c r="B48" s="26" t="str">
        <f>_xlfn.DISPIMG("ID_DA694038ADA047CEB90B1621F17F0C2E",1)</f>
        <v>=DISPIMG("ID_DA694038ADA047CEB90B1621F17F0C2E",1)</v>
      </c>
      <c r="C48" s="27" t="s">
        <v>155</v>
      </c>
      <c r="D48" s="27" t="s">
        <v>331</v>
      </c>
      <c r="E48" s="28">
        <v>44699</v>
      </c>
      <c r="F48" s="25" t="s">
        <v>258</v>
      </c>
    </row>
    <row r="49" customHeight="1" spans="1:6">
      <c r="A49" s="25" t="s">
        <v>156</v>
      </c>
      <c r="B49" s="26" t="str">
        <f>_xlfn.DISPIMG("ID_AAB43EEFB3E44ADABC8028AAD765E7D1",1)</f>
        <v>=DISPIMG("ID_AAB43EEFB3E44ADABC8028AAD765E7D1",1)</v>
      </c>
      <c r="C49" s="25" t="s">
        <v>157</v>
      </c>
      <c r="D49" t="s">
        <v>332</v>
      </c>
      <c r="E49" s="28">
        <v>44792</v>
      </c>
      <c r="F49" s="25" t="s">
        <v>264</v>
      </c>
    </row>
    <row r="50" customHeight="1" spans="1:6">
      <c r="A50" s="25" t="s">
        <v>158</v>
      </c>
      <c r="B50" s="26" t="str">
        <f>_xlfn.DISPIMG("ID_3D97CB4B30F945008A8F95FE955D6C77",1)</f>
        <v>=DISPIMG("ID_3D97CB4B30F945008A8F95FE955D6C77",1)</v>
      </c>
      <c r="C50" s="27" t="s">
        <v>159</v>
      </c>
      <c r="D50" s="27" t="s">
        <v>333</v>
      </c>
      <c r="E50" s="28">
        <v>44733</v>
      </c>
      <c r="F50" s="25" t="s">
        <v>258</v>
      </c>
    </row>
    <row r="51" customFormat="1" customHeight="1" spans="1:6">
      <c r="A51" s="25" t="s">
        <v>160</v>
      </c>
      <c r="B51" s="26" t="str">
        <f>_xlfn.DISPIMG("ID_FD2FBD30D86F4F6DB11CA6568627A78A",1)</f>
        <v>=DISPIMG("ID_FD2FBD30D86F4F6DB11CA6568627A78A",1)</v>
      </c>
      <c r="C51" s="27" t="s">
        <v>161</v>
      </c>
      <c r="D51" s="27" t="s">
        <v>334</v>
      </c>
      <c r="E51" s="28">
        <v>44860</v>
      </c>
      <c r="F51" s="25" t="s">
        <v>258</v>
      </c>
    </row>
    <row r="52" customFormat="1" customHeight="1" spans="1:6">
      <c r="A52" s="25" t="s">
        <v>192</v>
      </c>
      <c r="B52" s="26" t="str">
        <f>_xlfn.DISPIMG("ID_276F013BF26F4F7C87FE3E0CA9C72C61",1)</f>
        <v>=DISPIMG("ID_276F013BF26F4F7C87FE3E0CA9C72C61",1)</v>
      </c>
      <c r="C52" s="27" t="s">
        <v>193</v>
      </c>
      <c r="D52" s="27" t="s">
        <v>335</v>
      </c>
      <c r="E52" s="28">
        <v>44833</v>
      </c>
      <c r="F52" s="25" t="s">
        <v>258</v>
      </c>
    </row>
    <row r="53" customHeight="1" spans="1:6">
      <c r="A53" s="25" t="s">
        <v>178</v>
      </c>
      <c r="B53" s="26" t="str">
        <f>_xlfn.DISPIMG("ID_07EE7EFA90F846679AB5D7489DC87297",1)</f>
        <v>=DISPIMG("ID_07EE7EFA90F846679AB5D7489DC87297",1)</v>
      </c>
      <c r="C53" s="27" t="s">
        <v>179</v>
      </c>
      <c r="D53" s="27" t="s">
        <v>336</v>
      </c>
      <c r="E53" s="28">
        <v>44883</v>
      </c>
      <c r="F53" s="25" t="s">
        <v>258</v>
      </c>
    </row>
    <row r="54" customHeight="1" spans="1:6">
      <c r="A54" s="25" t="s">
        <v>180</v>
      </c>
      <c r="B54" s="26" t="str">
        <f>_xlfn.DISPIMG("ID_DFDA9033A23141AA8E75DF9275BAE1C1",1)</f>
        <v>=DISPIMG("ID_DFDA9033A23141AA8E75DF9275BAE1C1",1)</v>
      </c>
      <c r="C54" s="27" t="s">
        <v>181</v>
      </c>
      <c r="D54" s="27" t="s">
        <v>337</v>
      </c>
      <c r="E54" s="28">
        <v>44883</v>
      </c>
      <c r="F54" s="25" t="s">
        <v>258</v>
      </c>
    </row>
    <row r="55" customFormat="1" customHeight="1" spans="1:6">
      <c r="A55" s="25" t="s">
        <v>184</v>
      </c>
      <c r="B55" s="26" t="str">
        <f>_xlfn.DISPIMG("ID_7714A0527B3E4DDE8F43E8FBAC528645",1)</f>
        <v>=DISPIMG("ID_7714A0527B3E4DDE8F43E8FBAC528645",1)</v>
      </c>
      <c r="C55" s="27" t="s">
        <v>185</v>
      </c>
      <c r="D55" s="27" t="s">
        <v>338</v>
      </c>
      <c r="E55" s="28">
        <v>44897</v>
      </c>
      <c r="F55" s="25" t="s">
        <v>258</v>
      </c>
    </row>
    <row r="56" customHeight="1" spans="1:6">
      <c r="A56" s="25" t="s">
        <v>182</v>
      </c>
      <c r="B56" s="26" t="str">
        <f>_xlfn.DISPIMG("ID_7C7E6CEB811B4774A8E4DA0A79A8EF82",1)</f>
        <v>=DISPIMG("ID_7C7E6CEB811B4774A8E4DA0A79A8EF82",1)</v>
      </c>
      <c r="C56" s="27" t="s">
        <v>183</v>
      </c>
      <c r="D56" s="27" t="s">
        <v>339</v>
      </c>
      <c r="E56" s="28">
        <v>44902</v>
      </c>
      <c r="F56" s="25" t="s">
        <v>258</v>
      </c>
    </row>
    <row r="57" customHeight="1" spans="1:6">
      <c r="A57" s="25" t="s">
        <v>340</v>
      </c>
      <c r="B57" s="26" t="str">
        <f>_xlfn.DISPIMG("ID_F886FEC423F041269133943065294A3D",1)</f>
        <v>=DISPIMG("ID_F886FEC423F041269133943065294A3D",1)</v>
      </c>
      <c r="C57" s="27" t="s">
        <v>341</v>
      </c>
      <c r="D57" s="27" t="s">
        <v>342</v>
      </c>
      <c r="E57" s="28">
        <v>44908</v>
      </c>
      <c r="F57" s="25" t="s">
        <v>258</v>
      </c>
    </row>
  </sheetData>
  <hyperlinks>
    <hyperlink ref="D43" r:id="rId1" display="https://www.xiaohongshu.com/discovery/item/63469cd10000000007014a0f"/>
    <hyperlink ref="D44" r:id="rId2" display="https://www.xiaohongshu.com/discovery/item/636e1b54000000001b00c417"/>
    <hyperlink ref="D45" r:id="rId3" display="https://www.xiaohongshu.com/discovery/item/6364e88a00000000090012cb"/>
    <hyperlink ref="D46" r:id="rId4" display="https://www.xiaohongshu.com/discovery/item/632c2d10000000000800bcad"/>
    <hyperlink ref="D47" r:id="rId5" display="https://www.xiaohongshu.com/discovery/item/63493eda0000000007036293"/>
    <hyperlink ref="D48" r:id="rId6" display="https://www.xiaohongshu.com/discovery/item/6284e0e3000000000102d2c3"/>
    <hyperlink ref="D49" r:id="rId7" display="https://www.xiaohongshu.com/discovery/item/611e475b000000002103d27a"/>
    <hyperlink ref="D50" r:id="rId8" display="https://www.xiaohongshu.com/discovery/item/62b17b60000000000f00120e"/>
    <hyperlink ref="D51" r:id="rId9" display="https://www.xiaohongshu.com/discovery/item/5f96ebbb000000000100aed1"/>
    <hyperlink ref="D52" r:id="rId10" display="https://www.xiaohongshu.com/discovery/item/63351022000000001c00e946"/>
    <hyperlink ref="D53" r:id="rId11" display="https://www.xiaohongshu.com/discovery/item/637759ac000000001f02364d"/>
    <hyperlink ref="D54" r:id="rId12" display="https://www.xiaohongshu.com/discovery/item/63774b26000000001b00c1d4"/>
    <hyperlink ref="D55" r:id="rId13" display="https://www.xiaohongshu.com/discovery/item/6389d462000000001f009469"/>
    <hyperlink ref="D56" r:id="rId14" display="https://www.xiaohongshu.com/discovery/item/6390682b000000001f023103"/>
    <hyperlink ref="D57" r:id="rId15" display="https://www.xiaohongshu.com/discovery/item/63985bd60000000022036b20"/>
  </hyperlinks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29"/>
  <sheetViews>
    <sheetView zoomScale="70" zoomScaleNormal="70" workbookViewId="0">
      <pane ySplit="1" topLeftCell="A689" activePane="bottomLeft" state="frozen"/>
      <selection/>
      <selection pane="bottomLeft" activeCell="E729" sqref="E729"/>
    </sheetView>
  </sheetViews>
  <sheetFormatPr defaultColWidth="9" defaultRowHeight="14.4"/>
  <cols>
    <col min="1" max="1" width="11.5" customWidth="1"/>
    <col min="2" max="2" width="12.3240740740741" customWidth="1"/>
    <col min="3" max="3" width="9.66666666666667"/>
    <col min="4" max="4" width="13.9259259259259" style="11" customWidth="1"/>
    <col min="5" max="5" width="27.1296296296296" customWidth="1"/>
    <col min="6" max="6" width="9.28703703703704" customWidth="1"/>
    <col min="17" max="21" width="5.12962962962963" customWidth="1"/>
    <col min="22" max="22" width="7" customWidth="1"/>
    <col min="23" max="23" width="6.75925925925926" customWidth="1"/>
    <col min="24" max="24" width="3.87962962962963" customWidth="1"/>
    <col min="25" max="25" width="5.5" customWidth="1"/>
    <col min="26" max="26" width="2.37962962962963" customWidth="1"/>
    <col min="27" max="27" width="4.37962962962963" customWidth="1"/>
    <col min="28" max="29" width="5.37962962962963" customWidth="1"/>
    <col min="30" max="30" width="4.87962962962963" customWidth="1"/>
    <col min="31" max="31" width="4.75925925925926" customWidth="1"/>
    <col min="32" max="32" width="6.62962962962963" customWidth="1"/>
    <col min="33" max="33" width="3.87962962962963" customWidth="1"/>
    <col min="34" max="34" width="7.32407407407407" customWidth="1"/>
    <col min="35" max="35" width="3.12962962962963" customWidth="1"/>
    <col min="49" max="49" width="9.37962962962963"/>
  </cols>
  <sheetData>
    <row r="1" spans="1:34">
      <c r="A1" s="12" t="s">
        <v>1</v>
      </c>
      <c r="B1" s="12" t="s">
        <v>343</v>
      </c>
      <c r="C1" s="12" t="s">
        <v>344</v>
      </c>
      <c r="D1" s="12" t="s">
        <v>71</v>
      </c>
      <c r="E1" s="12" t="s">
        <v>152</v>
      </c>
      <c r="F1" s="12" t="s">
        <v>345</v>
      </c>
      <c r="G1" s="12" t="s">
        <v>346</v>
      </c>
      <c r="H1" s="12" t="s">
        <v>72</v>
      </c>
      <c r="I1" s="12" t="s">
        <v>347</v>
      </c>
      <c r="J1" s="12" t="s">
        <v>348</v>
      </c>
      <c r="K1" s="12" t="s">
        <v>222</v>
      </c>
      <c r="L1" s="12" t="s">
        <v>349</v>
      </c>
      <c r="M1" s="12" t="s">
        <v>350</v>
      </c>
      <c r="N1" s="12" t="s">
        <v>223</v>
      </c>
      <c r="O1" s="12" t="s">
        <v>351</v>
      </c>
      <c r="P1" s="12" t="s">
        <v>352</v>
      </c>
      <c r="Q1" s="12" t="s">
        <v>218</v>
      </c>
      <c r="R1" s="12" t="s">
        <v>220</v>
      </c>
      <c r="S1" s="12" t="s">
        <v>219</v>
      </c>
      <c r="T1" s="12" t="s">
        <v>353</v>
      </c>
      <c r="U1" s="12" t="s">
        <v>354</v>
      </c>
      <c r="V1" s="12" t="s">
        <v>221</v>
      </c>
      <c r="W1" s="12" t="s">
        <v>355</v>
      </c>
      <c r="X1" s="12" t="s">
        <v>356</v>
      </c>
      <c r="Y1" s="12" t="s">
        <v>357</v>
      </c>
      <c r="Z1" s="12" t="s">
        <v>358</v>
      </c>
      <c r="AA1" s="12" t="s">
        <v>359</v>
      </c>
      <c r="AB1" s="12" t="s">
        <v>360</v>
      </c>
      <c r="AC1" s="12" t="s">
        <v>361</v>
      </c>
      <c r="AD1" s="12" t="s">
        <v>362</v>
      </c>
      <c r="AE1" s="12" t="s">
        <v>363</v>
      </c>
      <c r="AF1" s="12" t="s">
        <v>364</v>
      </c>
      <c r="AG1" s="12" t="s">
        <v>365</v>
      </c>
      <c r="AH1" t="s">
        <v>153</v>
      </c>
    </row>
    <row r="2" spans="1:34">
      <c r="A2" s="13" t="s">
        <v>20</v>
      </c>
      <c r="B2" s="13" t="s">
        <v>366</v>
      </c>
      <c r="C2" s="14">
        <v>14596181</v>
      </c>
      <c r="D2" s="13" t="s">
        <v>74</v>
      </c>
      <c r="E2" s="13" t="s">
        <v>207</v>
      </c>
      <c r="F2" s="13" t="s">
        <v>149</v>
      </c>
      <c r="G2" s="14">
        <v>2936476</v>
      </c>
      <c r="H2" s="13" t="s">
        <v>149</v>
      </c>
      <c r="I2" s="14">
        <v>2341327</v>
      </c>
      <c r="J2" s="13" t="s">
        <v>367</v>
      </c>
      <c r="K2" s="14">
        <v>222.51</v>
      </c>
      <c r="L2" s="14">
        <v>4803</v>
      </c>
      <c r="M2" s="14">
        <v>232</v>
      </c>
      <c r="N2" s="15">
        <v>0.0483</v>
      </c>
      <c r="O2" s="14">
        <v>0.96</v>
      </c>
      <c r="P2" s="14">
        <v>46.33</v>
      </c>
      <c r="Q2" s="14">
        <v>0</v>
      </c>
      <c r="R2" s="14">
        <v>1</v>
      </c>
      <c r="S2" s="14">
        <v>0</v>
      </c>
      <c r="T2" s="14">
        <v>0</v>
      </c>
      <c r="U2" s="14">
        <v>0</v>
      </c>
      <c r="V2" s="14">
        <v>1</v>
      </c>
      <c r="W2" s="14">
        <v>222.51</v>
      </c>
      <c r="X2" s="14">
        <v>6</v>
      </c>
      <c r="Y2" s="15">
        <v>0.0259</v>
      </c>
      <c r="Z2" s="14">
        <v>2</v>
      </c>
      <c r="AA2" s="14">
        <v>1</v>
      </c>
      <c r="AB2" s="14">
        <v>6</v>
      </c>
      <c r="AC2" s="14">
        <v>11</v>
      </c>
      <c r="AD2" s="14">
        <v>6</v>
      </c>
      <c r="AE2" s="14">
        <v>2</v>
      </c>
      <c r="AF2" s="14">
        <v>37.08</v>
      </c>
      <c r="AG2" s="14">
        <v>111.26</v>
      </c>
      <c r="AH2" t="e">
        <f>VLOOKUP(E:E,笔记匹配!A:U,3,FALSE)</f>
        <v>#N/A</v>
      </c>
    </row>
    <row r="3" spans="1:34">
      <c r="A3" s="13" t="s">
        <v>20</v>
      </c>
      <c r="B3" s="13" t="s">
        <v>368</v>
      </c>
      <c r="C3" s="14">
        <v>15010998</v>
      </c>
      <c r="D3" s="13" t="s">
        <v>74</v>
      </c>
      <c r="E3" s="13" t="s">
        <v>154</v>
      </c>
      <c r="F3" s="13" t="s">
        <v>85</v>
      </c>
      <c r="G3" s="14">
        <v>2988798</v>
      </c>
      <c r="H3" s="13" t="s">
        <v>85</v>
      </c>
      <c r="I3" s="14">
        <v>2389802</v>
      </c>
      <c r="J3" s="13" t="s">
        <v>367</v>
      </c>
      <c r="K3" s="14">
        <v>1.31</v>
      </c>
      <c r="L3" s="14">
        <v>46</v>
      </c>
      <c r="M3" s="14">
        <v>2</v>
      </c>
      <c r="N3" s="15">
        <v>0.0435</v>
      </c>
      <c r="O3" s="14">
        <v>0.66</v>
      </c>
      <c r="P3" s="14">
        <v>28.48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5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t="str">
        <f>VLOOKUP(E:E,笔记匹配!A:U,3,FALSE)</f>
        <v>翡翠小米珠已经不多了❓听说你们都在找🧐🧐</v>
      </c>
    </row>
    <row r="4" spans="1:34">
      <c r="A4" s="13" t="s">
        <v>20</v>
      </c>
      <c r="B4" s="13" t="s">
        <v>369</v>
      </c>
      <c r="C4" s="14">
        <v>15235389</v>
      </c>
      <c r="D4" s="13" t="s">
        <v>74</v>
      </c>
      <c r="E4" s="13" t="s">
        <v>156</v>
      </c>
      <c r="F4" s="13" t="s">
        <v>86</v>
      </c>
      <c r="G4" s="14">
        <v>3012790</v>
      </c>
      <c r="H4" s="13" t="s">
        <v>86</v>
      </c>
      <c r="I4" s="14">
        <v>2410711</v>
      </c>
      <c r="J4" s="13" t="s">
        <v>367</v>
      </c>
      <c r="K4" s="14">
        <v>1.05</v>
      </c>
      <c r="L4" s="14">
        <v>55</v>
      </c>
      <c r="M4" s="14">
        <v>3</v>
      </c>
      <c r="N4" s="15">
        <v>0.0545</v>
      </c>
      <c r="O4" s="14">
        <v>0.35</v>
      </c>
      <c r="P4" s="14">
        <v>19.09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5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t="str">
        <f>VLOOKUP(E:E,笔记匹配!A:U,3,FALSE)</f>
        <v>这尊翡翠佛公的喜乐，谁见了谁欢喜🌱🙏</v>
      </c>
    </row>
    <row r="5" spans="1:34">
      <c r="A5" s="13" t="s">
        <v>20</v>
      </c>
      <c r="B5" s="13" t="s">
        <v>370</v>
      </c>
      <c r="C5" s="14">
        <v>16039498</v>
      </c>
      <c r="D5" s="13" t="s">
        <v>74</v>
      </c>
      <c r="E5" s="13" t="s">
        <v>158</v>
      </c>
      <c r="F5" s="13" t="s">
        <v>87</v>
      </c>
      <c r="G5" s="14">
        <v>3126882</v>
      </c>
      <c r="H5" s="13" t="s">
        <v>87</v>
      </c>
      <c r="I5" s="14">
        <v>2521382</v>
      </c>
      <c r="J5" s="13" t="s">
        <v>367</v>
      </c>
      <c r="K5" s="14">
        <v>1.76</v>
      </c>
      <c r="L5" s="14">
        <v>157</v>
      </c>
      <c r="M5" s="14">
        <v>12</v>
      </c>
      <c r="N5" s="15">
        <v>0.0764</v>
      </c>
      <c r="O5" s="14">
        <v>0.15</v>
      </c>
      <c r="P5" s="14">
        <v>11.21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t="str">
        <f>VLOOKUP(E:E,笔记匹配!A:U,3,FALSE)</f>
        <v>听说你们最近很喜欢小米珠📿翡翠手串哦💚</v>
      </c>
    </row>
    <row r="6" spans="1:34">
      <c r="A6" s="13" t="s">
        <v>20</v>
      </c>
      <c r="B6" s="13" t="s">
        <v>371</v>
      </c>
      <c r="C6" s="14">
        <v>16360864</v>
      </c>
      <c r="D6" s="13" t="s">
        <v>74</v>
      </c>
      <c r="E6" s="13" t="s">
        <v>190</v>
      </c>
      <c r="F6" s="13" t="s">
        <v>114</v>
      </c>
      <c r="G6" s="14">
        <v>3185522</v>
      </c>
      <c r="H6" s="13" t="s">
        <v>114</v>
      </c>
      <c r="I6" s="14">
        <v>2573850</v>
      </c>
      <c r="J6" s="13" t="s">
        <v>367</v>
      </c>
      <c r="K6" s="14">
        <v>0.18</v>
      </c>
      <c r="L6" s="14">
        <v>4</v>
      </c>
      <c r="M6" s="14">
        <v>1</v>
      </c>
      <c r="N6" s="15">
        <v>0.25</v>
      </c>
      <c r="O6" s="14">
        <v>0.18</v>
      </c>
      <c r="P6" s="14">
        <v>45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t="str">
        <f>VLOOKUP(E:E,笔记匹配!A:U,3,FALSE)</f>
        <v>千呼万唤的翡翠双环耳坠🔥来啦‼️谁戴谁美</v>
      </c>
    </row>
    <row r="7" spans="1:34">
      <c r="A7" s="13" t="s">
        <v>20</v>
      </c>
      <c r="B7" s="13" t="s">
        <v>372</v>
      </c>
      <c r="C7" s="14">
        <v>17088322</v>
      </c>
      <c r="D7" s="13" t="s">
        <v>74</v>
      </c>
      <c r="E7" s="13" t="s">
        <v>196</v>
      </c>
      <c r="F7" s="13" t="s">
        <v>114</v>
      </c>
      <c r="G7" s="14">
        <v>3185522</v>
      </c>
      <c r="H7" s="13" t="s">
        <v>114</v>
      </c>
      <c r="I7" s="14">
        <v>2573850</v>
      </c>
      <c r="J7" s="13" t="s">
        <v>367</v>
      </c>
      <c r="K7" s="14">
        <v>0.05</v>
      </c>
      <c r="L7" s="14">
        <v>13</v>
      </c>
      <c r="M7" s="14">
        <v>1</v>
      </c>
      <c r="N7" s="15">
        <v>0.0769</v>
      </c>
      <c r="O7" s="14">
        <v>0.05</v>
      </c>
      <c r="P7" s="14">
        <v>3.85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5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t="str">
        <f>VLOOKUP(E:E,笔记匹配!A:U,3,FALSE)</f>
        <v>什么珠宝单品，让人一看就知道你是高阶玩家</v>
      </c>
    </row>
    <row r="8" spans="1:34">
      <c r="A8" s="13" t="s">
        <v>20</v>
      </c>
      <c r="B8" s="13" t="s">
        <v>373</v>
      </c>
      <c r="C8" s="14">
        <v>18410732</v>
      </c>
      <c r="D8" s="13" t="s">
        <v>74</v>
      </c>
      <c r="E8" s="13" t="s">
        <v>160</v>
      </c>
      <c r="F8" s="13" t="s">
        <v>374</v>
      </c>
      <c r="G8" s="14">
        <v>3754285</v>
      </c>
      <c r="H8" s="13" t="s">
        <v>88</v>
      </c>
      <c r="I8" s="14">
        <v>3139499</v>
      </c>
      <c r="J8" s="13" t="s">
        <v>367</v>
      </c>
      <c r="K8" s="14">
        <v>2.3</v>
      </c>
      <c r="L8" s="14">
        <v>64</v>
      </c>
      <c r="M8" s="14">
        <v>5</v>
      </c>
      <c r="N8" s="15">
        <v>0.0781</v>
      </c>
      <c r="O8" s="14">
        <v>0.46</v>
      </c>
      <c r="P8" s="14">
        <v>35.94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5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t="str">
        <f>VLOOKUP(E:E,笔记匹配!A:U,3,FALSE)</f>
        <v>第一次买满绿翡翠怎么挑？高性价比🉐‼️</v>
      </c>
    </row>
    <row r="9" spans="1:34">
      <c r="A9" s="13" t="s">
        <v>20</v>
      </c>
      <c r="B9" s="13" t="s">
        <v>375</v>
      </c>
      <c r="C9" s="14">
        <v>18547170</v>
      </c>
      <c r="D9" s="13" t="s">
        <v>74</v>
      </c>
      <c r="E9" s="13" t="s">
        <v>162</v>
      </c>
      <c r="F9" s="13" t="s">
        <v>376</v>
      </c>
      <c r="G9" s="14">
        <v>3820901</v>
      </c>
      <c r="H9" s="13" t="s">
        <v>82</v>
      </c>
      <c r="I9" s="14">
        <v>3205913</v>
      </c>
      <c r="J9" s="13" t="s">
        <v>367</v>
      </c>
      <c r="K9" s="14">
        <v>0</v>
      </c>
      <c r="L9" s="14">
        <v>10</v>
      </c>
      <c r="M9" s="14">
        <v>0</v>
      </c>
      <c r="N9" s="15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5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t="str">
        <f>VLOOKUP(E:E,笔记匹配!A:U,3,FALSE)</f>
        <v>翡翠界的绝美仙仙耳坠都在这里‼️高级富贵</v>
      </c>
    </row>
    <row r="10" spans="1:34">
      <c r="A10" s="13" t="s">
        <v>20</v>
      </c>
      <c r="B10" s="13" t="s">
        <v>377</v>
      </c>
      <c r="C10" s="14">
        <v>18754187</v>
      </c>
      <c r="D10" s="13" t="s">
        <v>74</v>
      </c>
      <c r="E10" s="13" t="s">
        <v>200</v>
      </c>
      <c r="F10" s="13" t="s">
        <v>131</v>
      </c>
      <c r="G10" s="14">
        <v>3921563</v>
      </c>
      <c r="H10" s="13" t="s">
        <v>131</v>
      </c>
      <c r="I10" s="14">
        <v>3306696</v>
      </c>
      <c r="J10" s="13" t="s">
        <v>367</v>
      </c>
      <c r="K10" s="14">
        <v>0.21</v>
      </c>
      <c r="L10" s="14">
        <v>5</v>
      </c>
      <c r="M10" s="14">
        <v>2</v>
      </c>
      <c r="N10" s="15">
        <v>0.4</v>
      </c>
      <c r="O10" s="14">
        <v>0.1</v>
      </c>
      <c r="P10" s="14">
        <v>42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5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t="str">
        <f>VLOOKUP(E:E,笔记匹配!A:U,3,FALSE)</f>
        <v>一看就是大户人家的金枝玉叶💖娇艳欲滴的美</v>
      </c>
    </row>
    <row r="11" spans="1:34">
      <c r="A11" s="13" t="s">
        <v>20</v>
      </c>
      <c r="B11" s="13" t="s">
        <v>377</v>
      </c>
      <c r="C11" s="14">
        <v>18754237</v>
      </c>
      <c r="D11" s="13" t="s">
        <v>74</v>
      </c>
      <c r="E11" s="13" t="s">
        <v>202</v>
      </c>
      <c r="F11" s="13" t="s">
        <v>132</v>
      </c>
      <c r="G11" s="14">
        <v>3921599</v>
      </c>
      <c r="H11" s="13" t="s">
        <v>132</v>
      </c>
      <c r="I11" s="14">
        <v>3306735</v>
      </c>
      <c r="J11" s="13" t="s">
        <v>367</v>
      </c>
      <c r="K11" s="14">
        <v>1.89</v>
      </c>
      <c r="L11" s="14">
        <v>53</v>
      </c>
      <c r="M11" s="14">
        <v>6</v>
      </c>
      <c r="N11" s="15">
        <v>0.1132</v>
      </c>
      <c r="O11" s="14">
        <v>0.32</v>
      </c>
      <c r="P11" s="14">
        <v>35.66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5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t="str">
        <f>VLOOKUP(E:E,笔记匹配!A:U,3,FALSE)</f>
        <v>翡翠佛公 | 辣色vs阳色，你站哪一队</v>
      </c>
    </row>
    <row r="12" spans="1:34">
      <c r="A12" s="13" t="s">
        <v>20</v>
      </c>
      <c r="B12" s="13" t="s">
        <v>378</v>
      </c>
      <c r="C12" s="14">
        <v>19089034</v>
      </c>
      <c r="D12" s="13" t="s">
        <v>74</v>
      </c>
      <c r="E12" s="13" t="s">
        <v>164</v>
      </c>
      <c r="F12" s="13" t="s">
        <v>89</v>
      </c>
      <c r="G12" s="14">
        <v>4075191</v>
      </c>
      <c r="H12" s="13" t="s">
        <v>89</v>
      </c>
      <c r="I12" s="14">
        <v>3457726</v>
      </c>
      <c r="J12" s="13" t="s">
        <v>367</v>
      </c>
      <c r="K12" s="14">
        <v>0.46</v>
      </c>
      <c r="L12" s="14">
        <v>39</v>
      </c>
      <c r="M12" s="14">
        <v>1</v>
      </c>
      <c r="N12" s="15">
        <v>0.0256</v>
      </c>
      <c r="O12" s="14">
        <v>0.46</v>
      </c>
      <c r="P12" s="14">
        <v>11.79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5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t="str">
        <f>VLOOKUP(E:E,笔记匹配!A:U,3,FALSE)</f>
        <v>翡翠福瓜的寓意，把美好祝福送给自己</v>
      </c>
    </row>
    <row r="13" spans="1:34">
      <c r="A13" s="13" t="s">
        <v>20</v>
      </c>
      <c r="B13" s="13" t="s">
        <v>379</v>
      </c>
      <c r="C13" s="14">
        <v>21062561</v>
      </c>
      <c r="D13" s="13" t="s">
        <v>74</v>
      </c>
      <c r="E13" s="13" t="s">
        <v>192</v>
      </c>
      <c r="F13" s="13" t="s">
        <v>115</v>
      </c>
      <c r="G13" s="14">
        <v>5049683</v>
      </c>
      <c r="H13" s="13" t="s">
        <v>115</v>
      </c>
      <c r="I13" s="14">
        <v>4273845</v>
      </c>
      <c r="J13" s="13" t="s">
        <v>367</v>
      </c>
      <c r="K13" s="14">
        <v>16.88</v>
      </c>
      <c r="L13" s="14">
        <v>2351</v>
      </c>
      <c r="M13" s="14">
        <v>236</v>
      </c>
      <c r="N13" s="15">
        <v>0.1004</v>
      </c>
      <c r="O13" s="14">
        <v>0.07</v>
      </c>
      <c r="P13" s="14">
        <v>7.18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1</v>
      </c>
      <c r="W13" s="14">
        <v>16.88</v>
      </c>
      <c r="X13" s="14">
        <v>3</v>
      </c>
      <c r="Y13" s="15">
        <v>0.0127</v>
      </c>
      <c r="Z13" s="14">
        <v>0</v>
      </c>
      <c r="AA13" s="14">
        <v>0</v>
      </c>
      <c r="AB13" s="14">
        <v>2</v>
      </c>
      <c r="AC13" s="14">
        <v>2</v>
      </c>
      <c r="AD13" s="14">
        <v>2</v>
      </c>
      <c r="AE13" s="14">
        <v>0</v>
      </c>
      <c r="AF13" s="14">
        <v>8.44</v>
      </c>
      <c r="AG13" s="14">
        <v>0</v>
      </c>
      <c r="AH13" t="str">
        <f>VLOOKUP(E:E,笔记匹配!A:U,3,FALSE)</f>
        <v>翡翠手镯 | 美丽与收藏，能不动心吗～</v>
      </c>
    </row>
    <row r="14" spans="1:34">
      <c r="A14" s="13" t="s">
        <v>20</v>
      </c>
      <c r="B14" s="13" t="s">
        <v>379</v>
      </c>
      <c r="C14" s="14">
        <v>21062611</v>
      </c>
      <c r="D14" s="13" t="s">
        <v>74</v>
      </c>
      <c r="E14" s="13" t="s">
        <v>166</v>
      </c>
      <c r="F14" s="13" t="s">
        <v>90</v>
      </c>
      <c r="G14" s="14">
        <v>5049698</v>
      </c>
      <c r="H14" s="13" t="s">
        <v>90</v>
      </c>
      <c r="I14" s="14">
        <v>4273852</v>
      </c>
      <c r="J14" s="13" t="s">
        <v>367</v>
      </c>
      <c r="K14" s="14">
        <v>0.49</v>
      </c>
      <c r="L14" s="14">
        <v>33</v>
      </c>
      <c r="M14" s="14">
        <v>1</v>
      </c>
      <c r="N14" s="15">
        <v>0.0303</v>
      </c>
      <c r="O14" s="14">
        <v>0.49</v>
      </c>
      <c r="P14" s="14">
        <v>14.85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5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t="str">
        <f>VLOOKUP(E:E,笔记匹配!A:U,3,FALSE)</f>
        <v>性价比翡翠美货上新💖寓意都是如此美好💯</v>
      </c>
    </row>
    <row r="15" spans="1:34">
      <c r="A15" s="13" t="s">
        <v>20</v>
      </c>
      <c r="B15" s="13" t="s">
        <v>380</v>
      </c>
      <c r="C15" s="14">
        <v>21387260</v>
      </c>
      <c r="D15" s="13" t="s">
        <v>74</v>
      </c>
      <c r="E15" s="13" t="s">
        <v>168</v>
      </c>
      <c r="F15" s="13" t="s">
        <v>91</v>
      </c>
      <c r="G15" s="14">
        <v>5205079</v>
      </c>
      <c r="H15" s="13" t="s">
        <v>91</v>
      </c>
      <c r="I15" s="14">
        <v>4389047</v>
      </c>
      <c r="J15" s="13" t="s">
        <v>367</v>
      </c>
      <c r="K15" s="14">
        <v>0.74</v>
      </c>
      <c r="L15" s="14">
        <v>19</v>
      </c>
      <c r="M15" s="14">
        <v>3</v>
      </c>
      <c r="N15" s="15">
        <v>0.1579</v>
      </c>
      <c r="O15" s="14">
        <v>0.25</v>
      </c>
      <c r="P15" s="14">
        <v>38.95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5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t="str">
        <f>VLOOKUP(E:E,笔记匹配!A:U,3,FALSE)</f>
        <v>这家翡翠源头商家你还不知道吗‼️</v>
      </c>
    </row>
    <row r="16" spans="1:34">
      <c r="A16" s="13" t="s">
        <v>20</v>
      </c>
      <c r="B16" s="13" t="s">
        <v>381</v>
      </c>
      <c r="C16" s="14">
        <v>21810383</v>
      </c>
      <c r="D16" s="13" t="s">
        <v>74</v>
      </c>
      <c r="E16" s="13" t="s">
        <v>170</v>
      </c>
      <c r="F16" s="13" t="s">
        <v>75</v>
      </c>
      <c r="G16" s="14">
        <v>5396826</v>
      </c>
      <c r="H16" s="13" t="s">
        <v>75</v>
      </c>
      <c r="I16" s="14">
        <v>4535097</v>
      </c>
      <c r="J16" s="13" t="s">
        <v>367</v>
      </c>
      <c r="K16" s="14">
        <v>4</v>
      </c>
      <c r="L16" s="14">
        <v>135</v>
      </c>
      <c r="M16" s="14">
        <v>16</v>
      </c>
      <c r="N16" s="15">
        <v>0.1185</v>
      </c>
      <c r="O16" s="14">
        <v>0.25</v>
      </c>
      <c r="P16" s="14">
        <v>29.63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5">
        <v>0</v>
      </c>
      <c r="Z16" s="14">
        <v>0</v>
      </c>
      <c r="AA16" s="14">
        <v>3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t="str">
        <f>VLOOKUP(E:E,笔记匹配!A:U,3,FALSE)</f>
        <v>喜欢蛋面的尽管来找我，应有尽有</v>
      </c>
    </row>
    <row r="17" spans="1:34">
      <c r="A17" s="13" t="s">
        <v>20</v>
      </c>
      <c r="B17" s="13" t="s">
        <v>381</v>
      </c>
      <c r="C17" s="14">
        <v>21810413</v>
      </c>
      <c r="D17" s="13" t="s">
        <v>74</v>
      </c>
      <c r="E17" s="13" t="s">
        <v>172</v>
      </c>
      <c r="F17" s="13" t="s">
        <v>92</v>
      </c>
      <c r="G17" s="14">
        <v>5396833</v>
      </c>
      <c r="H17" s="13" t="s">
        <v>92</v>
      </c>
      <c r="I17" s="14">
        <v>4535107</v>
      </c>
      <c r="J17" s="13" t="s">
        <v>367</v>
      </c>
      <c r="K17" s="14">
        <v>1.48</v>
      </c>
      <c r="L17" s="14">
        <v>41</v>
      </c>
      <c r="M17" s="14">
        <v>3</v>
      </c>
      <c r="N17" s="15">
        <v>0.0732</v>
      </c>
      <c r="O17" s="14">
        <v>0.49</v>
      </c>
      <c r="P17" s="14">
        <v>36.1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5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t="str">
        <f>VLOOKUP(E:E,笔记匹配!A:U,3,FALSE)</f>
        <v>福禄双全💕翡翠绿葫芦太适合女性了～</v>
      </c>
    </row>
    <row r="18" spans="1:34">
      <c r="A18" s="13" t="s">
        <v>21</v>
      </c>
      <c r="B18" s="13" t="s">
        <v>368</v>
      </c>
      <c r="C18" s="14">
        <v>15010998</v>
      </c>
      <c r="D18" s="13" t="s">
        <v>74</v>
      </c>
      <c r="E18" s="13" t="s">
        <v>154</v>
      </c>
      <c r="F18" s="13" t="s">
        <v>85</v>
      </c>
      <c r="G18" s="14">
        <v>2988798</v>
      </c>
      <c r="H18" s="13" t="s">
        <v>85</v>
      </c>
      <c r="I18" s="14">
        <v>2389802</v>
      </c>
      <c r="J18" s="13" t="s">
        <v>367</v>
      </c>
      <c r="K18" s="14">
        <v>245.69</v>
      </c>
      <c r="L18" s="14">
        <v>3527</v>
      </c>
      <c r="M18" s="14">
        <v>187</v>
      </c>
      <c r="N18" s="15">
        <v>0.053</v>
      </c>
      <c r="O18" s="14">
        <v>1.31</v>
      </c>
      <c r="P18" s="14">
        <v>69.66</v>
      </c>
      <c r="Q18" s="14">
        <v>2</v>
      </c>
      <c r="R18" s="14">
        <v>3</v>
      </c>
      <c r="S18" s="14">
        <v>0</v>
      </c>
      <c r="T18" s="14">
        <v>4</v>
      </c>
      <c r="U18" s="14">
        <v>0</v>
      </c>
      <c r="V18" s="14">
        <v>9</v>
      </c>
      <c r="W18" s="14">
        <v>27.3</v>
      </c>
      <c r="X18" s="14">
        <v>11</v>
      </c>
      <c r="Y18" s="15">
        <v>0.0588</v>
      </c>
      <c r="Z18" s="14">
        <v>1</v>
      </c>
      <c r="AA18" s="14">
        <v>0</v>
      </c>
      <c r="AB18" s="14">
        <v>10</v>
      </c>
      <c r="AC18" s="14">
        <v>25</v>
      </c>
      <c r="AD18" s="14">
        <v>10</v>
      </c>
      <c r="AE18" s="14">
        <v>5</v>
      </c>
      <c r="AF18" s="14">
        <v>24.57</v>
      </c>
      <c r="AG18" s="14">
        <v>49.14</v>
      </c>
      <c r="AH18" t="str">
        <f>VLOOKUP(E:E,笔记匹配!A:U,3,FALSE)</f>
        <v>翡翠小米珠已经不多了❓听说你们都在找🧐🧐</v>
      </c>
    </row>
    <row r="19" spans="1:34">
      <c r="A19" s="13" t="s">
        <v>21</v>
      </c>
      <c r="B19" s="13" t="s">
        <v>369</v>
      </c>
      <c r="C19" s="14">
        <v>15235389</v>
      </c>
      <c r="D19" s="13" t="s">
        <v>74</v>
      </c>
      <c r="E19" s="13" t="s">
        <v>156</v>
      </c>
      <c r="F19" s="13" t="s">
        <v>86</v>
      </c>
      <c r="G19" s="14">
        <v>3012790</v>
      </c>
      <c r="H19" s="13" t="s">
        <v>86</v>
      </c>
      <c r="I19" s="14">
        <v>2410711</v>
      </c>
      <c r="J19" s="13" t="s">
        <v>367</v>
      </c>
      <c r="K19" s="14">
        <v>13.67</v>
      </c>
      <c r="L19" s="14">
        <v>591</v>
      </c>
      <c r="M19" s="14">
        <v>69</v>
      </c>
      <c r="N19" s="15">
        <v>0.1168</v>
      </c>
      <c r="O19" s="14">
        <v>0.2</v>
      </c>
      <c r="P19" s="14">
        <v>23.13</v>
      </c>
      <c r="Q19" s="14">
        <v>0</v>
      </c>
      <c r="R19" s="14">
        <v>0</v>
      </c>
      <c r="S19" s="14">
        <v>0</v>
      </c>
      <c r="T19" s="14">
        <v>1</v>
      </c>
      <c r="U19" s="14">
        <v>0</v>
      </c>
      <c r="V19" s="14">
        <v>1</v>
      </c>
      <c r="W19" s="14">
        <v>13.67</v>
      </c>
      <c r="X19" s="14">
        <v>1</v>
      </c>
      <c r="Y19" s="15">
        <v>0.0145</v>
      </c>
      <c r="Z19" s="14">
        <v>3</v>
      </c>
      <c r="AA19" s="14">
        <v>1</v>
      </c>
      <c r="AB19" s="14">
        <v>1</v>
      </c>
      <c r="AC19" s="14">
        <v>1</v>
      </c>
      <c r="AD19" s="14">
        <v>1</v>
      </c>
      <c r="AE19" s="14">
        <v>0</v>
      </c>
      <c r="AF19" s="14">
        <v>13.67</v>
      </c>
      <c r="AG19" s="14">
        <v>0</v>
      </c>
      <c r="AH19" t="str">
        <f>VLOOKUP(E:E,笔记匹配!A:U,3,FALSE)</f>
        <v>这尊翡翠佛公的喜乐，谁见了谁欢喜🌱🙏</v>
      </c>
    </row>
    <row r="20" spans="1:34">
      <c r="A20" s="13" t="s">
        <v>21</v>
      </c>
      <c r="B20" s="13" t="s">
        <v>370</v>
      </c>
      <c r="C20" s="14">
        <v>16039498</v>
      </c>
      <c r="D20" s="13" t="s">
        <v>74</v>
      </c>
      <c r="E20" s="13" t="s">
        <v>158</v>
      </c>
      <c r="F20" s="13" t="s">
        <v>87</v>
      </c>
      <c r="G20" s="14">
        <v>3126882</v>
      </c>
      <c r="H20" s="13" t="s">
        <v>87</v>
      </c>
      <c r="I20" s="14">
        <v>2521382</v>
      </c>
      <c r="J20" s="13" t="s">
        <v>367</v>
      </c>
      <c r="K20" s="14">
        <v>192.09</v>
      </c>
      <c r="L20" s="14">
        <v>6477</v>
      </c>
      <c r="M20" s="14">
        <v>426</v>
      </c>
      <c r="N20" s="15">
        <v>0.0658</v>
      </c>
      <c r="O20" s="14">
        <v>0.45</v>
      </c>
      <c r="P20" s="14">
        <v>29.66</v>
      </c>
      <c r="Q20" s="14">
        <v>4</v>
      </c>
      <c r="R20" s="14">
        <v>0</v>
      </c>
      <c r="S20" s="14">
        <v>0</v>
      </c>
      <c r="T20" s="14">
        <v>3</v>
      </c>
      <c r="U20" s="14">
        <v>0</v>
      </c>
      <c r="V20" s="14">
        <v>7</v>
      </c>
      <c r="W20" s="14">
        <v>27.44</v>
      </c>
      <c r="X20" s="14">
        <v>13</v>
      </c>
      <c r="Y20" s="15">
        <v>0.0305</v>
      </c>
      <c r="Z20" s="14">
        <v>1</v>
      </c>
      <c r="AA20" s="14">
        <v>2</v>
      </c>
      <c r="AB20" s="14">
        <v>12</v>
      </c>
      <c r="AC20" s="14">
        <v>34</v>
      </c>
      <c r="AD20" s="14">
        <v>12</v>
      </c>
      <c r="AE20" s="14">
        <v>7</v>
      </c>
      <c r="AF20" s="14">
        <v>16.01</v>
      </c>
      <c r="AG20" s="14">
        <v>27.44</v>
      </c>
      <c r="AH20" t="str">
        <f>VLOOKUP(E:E,笔记匹配!A:U,3,FALSE)</f>
        <v>听说你们最近很喜欢小米珠📿翡翠手串哦💚</v>
      </c>
    </row>
    <row r="21" spans="1:34">
      <c r="A21" s="13" t="s">
        <v>21</v>
      </c>
      <c r="B21" s="13" t="s">
        <v>371</v>
      </c>
      <c r="C21" s="14">
        <v>16360864</v>
      </c>
      <c r="D21" s="13" t="s">
        <v>74</v>
      </c>
      <c r="E21" s="13" t="s">
        <v>190</v>
      </c>
      <c r="F21" s="13" t="s">
        <v>114</v>
      </c>
      <c r="G21" s="14">
        <v>3185522</v>
      </c>
      <c r="H21" s="13" t="s">
        <v>114</v>
      </c>
      <c r="I21" s="14">
        <v>2573850</v>
      </c>
      <c r="J21" s="13" t="s">
        <v>367</v>
      </c>
      <c r="K21" s="14">
        <v>0</v>
      </c>
      <c r="L21" s="14">
        <v>5</v>
      </c>
      <c r="M21" s="14">
        <v>0</v>
      </c>
      <c r="N21" s="15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5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t="str">
        <f>VLOOKUP(E:E,笔记匹配!A:U,3,FALSE)</f>
        <v>千呼万唤的翡翠双环耳坠🔥来啦‼️谁戴谁美</v>
      </c>
    </row>
    <row r="22" spans="1:34">
      <c r="A22" s="13" t="s">
        <v>21</v>
      </c>
      <c r="B22" s="13" t="s">
        <v>372</v>
      </c>
      <c r="C22" s="14">
        <v>17088322</v>
      </c>
      <c r="D22" s="13" t="s">
        <v>74</v>
      </c>
      <c r="E22" s="13" t="s">
        <v>196</v>
      </c>
      <c r="F22" s="13" t="s">
        <v>114</v>
      </c>
      <c r="G22" s="14">
        <v>3185522</v>
      </c>
      <c r="H22" s="13" t="s">
        <v>114</v>
      </c>
      <c r="I22" s="14">
        <v>2573850</v>
      </c>
      <c r="J22" s="13" t="s">
        <v>367</v>
      </c>
      <c r="K22" s="14">
        <v>0.11</v>
      </c>
      <c r="L22" s="14">
        <v>24</v>
      </c>
      <c r="M22" s="14">
        <v>3</v>
      </c>
      <c r="N22" s="15">
        <v>0.125</v>
      </c>
      <c r="O22" s="14">
        <v>0.04</v>
      </c>
      <c r="P22" s="14">
        <v>4.58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5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t="str">
        <f>VLOOKUP(E:E,笔记匹配!A:U,3,FALSE)</f>
        <v>什么珠宝单品，让人一看就知道你是高阶玩家</v>
      </c>
    </row>
    <row r="23" spans="1:34">
      <c r="A23" s="13" t="s">
        <v>21</v>
      </c>
      <c r="B23" s="13" t="s">
        <v>373</v>
      </c>
      <c r="C23" s="14">
        <v>18410732</v>
      </c>
      <c r="D23" s="13" t="s">
        <v>74</v>
      </c>
      <c r="E23" s="13" t="s">
        <v>160</v>
      </c>
      <c r="F23" s="13" t="s">
        <v>374</v>
      </c>
      <c r="G23" s="14">
        <v>3754285</v>
      </c>
      <c r="H23" s="13" t="s">
        <v>88</v>
      </c>
      <c r="I23" s="14">
        <v>3139499</v>
      </c>
      <c r="J23" s="13" t="s">
        <v>367</v>
      </c>
      <c r="K23" s="14">
        <v>28.34</v>
      </c>
      <c r="L23" s="14">
        <v>628</v>
      </c>
      <c r="M23" s="14">
        <v>82</v>
      </c>
      <c r="N23" s="15">
        <v>0.1306</v>
      </c>
      <c r="O23" s="14">
        <v>0.35</v>
      </c>
      <c r="P23" s="14">
        <v>45.13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1</v>
      </c>
      <c r="Y23" s="15">
        <v>0.0122</v>
      </c>
      <c r="Z23" s="14">
        <v>0</v>
      </c>
      <c r="AA23" s="14">
        <v>0</v>
      </c>
      <c r="AB23" s="14">
        <v>1</v>
      </c>
      <c r="AC23" s="14">
        <v>1</v>
      </c>
      <c r="AD23" s="14">
        <v>1</v>
      </c>
      <c r="AE23" s="14">
        <v>0</v>
      </c>
      <c r="AF23" s="14">
        <v>28.34</v>
      </c>
      <c r="AG23" s="14">
        <v>0</v>
      </c>
      <c r="AH23" t="str">
        <f>VLOOKUP(E:E,笔记匹配!A:U,3,FALSE)</f>
        <v>第一次买满绿翡翠怎么挑？高性价比🉐‼️</v>
      </c>
    </row>
    <row r="24" spans="1:34">
      <c r="A24" s="13" t="s">
        <v>21</v>
      </c>
      <c r="B24" s="13" t="s">
        <v>375</v>
      </c>
      <c r="C24" s="14">
        <v>18547170</v>
      </c>
      <c r="D24" s="13" t="s">
        <v>74</v>
      </c>
      <c r="E24" s="13" t="s">
        <v>162</v>
      </c>
      <c r="F24" s="13" t="s">
        <v>376</v>
      </c>
      <c r="G24" s="14">
        <v>3820901</v>
      </c>
      <c r="H24" s="13" t="s">
        <v>82</v>
      </c>
      <c r="I24" s="14">
        <v>3205913</v>
      </c>
      <c r="J24" s="13" t="s">
        <v>367</v>
      </c>
      <c r="K24" s="14">
        <v>2.51</v>
      </c>
      <c r="L24" s="14">
        <v>82</v>
      </c>
      <c r="M24" s="14">
        <v>6</v>
      </c>
      <c r="N24" s="15">
        <v>0.0732</v>
      </c>
      <c r="O24" s="14">
        <v>0.42</v>
      </c>
      <c r="P24" s="14">
        <v>30.61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5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t="str">
        <f>VLOOKUP(E:E,笔记匹配!A:U,3,FALSE)</f>
        <v>翡翠界的绝美仙仙耳坠都在这里‼️高级富贵</v>
      </c>
    </row>
    <row r="25" spans="1:34">
      <c r="A25" s="13" t="s">
        <v>21</v>
      </c>
      <c r="B25" s="13" t="s">
        <v>377</v>
      </c>
      <c r="C25" s="14">
        <v>18754187</v>
      </c>
      <c r="D25" s="13" t="s">
        <v>74</v>
      </c>
      <c r="E25" s="13" t="s">
        <v>200</v>
      </c>
      <c r="F25" s="13" t="s">
        <v>131</v>
      </c>
      <c r="G25" s="14">
        <v>3921563</v>
      </c>
      <c r="H25" s="13" t="s">
        <v>131</v>
      </c>
      <c r="I25" s="14">
        <v>3306696</v>
      </c>
      <c r="J25" s="13" t="s">
        <v>367</v>
      </c>
      <c r="K25" s="14">
        <v>10.52</v>
      </c>
      <c r="L25" s="14">
        <v>563</v>
      </c>
      <c r="M25" s="14">
        <v>17</v>
      </c>
      <c r="N25" s="15">
        <v>0.0302</v>
      </c>
      <c r="O25" s="14">
        <v>0.62</v>
      </c>
      <c r="P25" s="14">
        <v>18.69</v>
      </c>
      <c r="Q25" s="14">
        <v>1</v>
      </c>
      <c r="R25" s="14">
        <v>0</v>
      </c>
      <c r="S25" s="14">
        <v>0</v>
      </c>
      <c r="T25" s="14">
        <v>0</v>
      </c>
      <c r="U25" s="14">
        <v>1</v>
      </c>
      <c r="V25" s="14">
        <v>2</v>
      </c>
      <c r="W25" s="14">
        <v>5.26</v>
      </c>
      <c r="X25" s="14">
        <v>1</v>
      </c>
      <c r="Y25" s="15">
        <v>0.0588</v>
      </c>
      <c r="Z25" s="14">
        <v>0</v>
      </c>
      <c r="AA25" s="14">
        <v>0</v>
      </c>
      <c r="AB25" s="14">
        <v>1</v>
      </c>
      <c r="AC25" s="14">
        <v>1</v>
      </c>
      <c r="AD25" s="14">
        <v>1</v>
      </c>
      <c r="AE25" s="14">
        <v>0</v>
      </c>
      <c r="AF25" s="14">
        <v>10.52</v>
      </c>
      <c r="AG25" s="14">
        <v>0</v>
      </c>
      <c r="AH25" t="str">
        <f>VLOOKUP(E:E,笔记匹配!A:U,3,FALSE)</f>
        <v>一看就是大户人家的金枝玉叶💖娇艳欲滴的美</v>
      </c>
    </row>
    <row r="26" spans="1:34">
      <c r="A26" s="13" t="s">
        <v>21</v>
      </c>
      <c r="B26" s="13" t="s">
        <v>377</v>
      </c>
      <c r="C26" s="14">
        <v>18754237</v>
      </c>
      <c r="D26" s="13" t="s">
        <v>74</v>
      </c>
      <c r="E26" s="13" t="s">
        <v>202</v>
      </c>
      <c r="F26" s="13" t="s">
        <v>132</v>
      </c>
      <c r="G26" s="14">
        <v>3921599</v>
      </c>
      <c r="H26" s="13" t="s">
        <v>132</v>
      </c>
      <c r="I26" s="14">
        <v>3306735</v>
      </c>
      <c r="J26" s="13" t="s">
        <v>367</v>
      </c>
      <c r="K26" s="14">
        <v>17.74</v>
      </c>
      <c r="L26" s="14">
        <v>679</v>
      </c>
      <c r="M26" s="14">
        <v>52</v>
      </c>
      <c r="N26" s="15">
        <v>0.0766</v>
      </c>
      <c r="O26" s="14">
        <v>0.34</v>
      </c>
      <c r="P26" s="14">
        <v>26.13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5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t="str">
        <f>VLOOKUP(E:E,笔记匹配!A:U,3,FALSE)</f>
        <v>翡翠佛公 | 辣色vs阳色，你站哪一队</v>
      </c>
    </row>
    <row r="27" spans="1:34">
      <c r="A27" s="13" t="s">
        <v>21</v>
      </c>
      <c r="B27" s="13" t="s">
        <v>378</v>
      </c>
      <c r="C27" s="14">
        <v>19089034</v>
      </c>
      <c r="D27" s="13" t="s">
        <v>74</v>
      </c>
      <c r="E27" s="13" t="s">
        <v>164</v>
      </c>
      <c r="F27" s="13" t="s">
        <v>89</v>
      </c>
      <c r="G27" s="14">
        <v>4075191</v>
      </c>
      <c r="H27" s="13" t="s">
        <v>89</v>
      </c>
      <c r="I27" s="14">
        <v>3457726</v>
      </c>
      <c r="J27" s="13" t="s">
        <v>367</v>
      </c>
      <c r="K27" s="14">
        <v>5.22</v>
      </c>
      <c r="L27" s="14">
        <v>340</v>
      </c>
      <c r="M27" s="14">
        <v>22</v>
      </c>
      <c r="N27" s="15">
        <v>0.0647</v>
      </c>
      <c r="O27" s="14">
        <v>0.24</v>
      </c>
      <c r="P27" s="14">
        <v>15.35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5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t="str">
        <f>VLOOKUP(E:E,笔记匹配!A:U,3,FALSE)</f>
        <v>翡翠福瓜的寓意，把美好祝福送给自己</v>
      </c>
    </row>
    <row r="28" spans="1:34">
      <c r="A28" s="13" t="s">
        <v>21</v>
      </c>
      <c r="B28" s="13" t="s">
        <v>379</v>
      </c>
      <c r="C28" s="14">
        <v>21062561</v>
      </c>
      <c r="D28" s="13" t="s">
        <v>74</v>
      </c>
      <c r="E28" s="13" t="s">
        <v>192</v>
      </c>
      <c r="F28" s="13" t="s">
        <v>115</v>
      </c>
      <c r="G28" s="14">
        <v>5049683</v>
      </c>
      <c r="H28" s="13" t="s">
        <v>115</v>
      </c>
      <c r="I28" s="14">
        <v>4273845</v>
      </c>
      <c r="J28" s="13" t="s">
        <v>367</v>
      </c>
      <c r="K28" s="14">
        <v>200.79</v>
      </c>
      <c r="L28" s="14">
        <v>30177</v>
      </c>
      <c r="M28" s="14">
        <v>2436</v>
      </c>
      <c r="N28" s="15">
        <v>0.0807</v>
      </c>
      <c r="O28" s="14">
        <v>0.08</v>
      </c>
      <c r="P28" s="14">
        <v>6.65</v>
      </c>
      <c r="Q28" s="14">
        <v>1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200.79</v>
      </c>
      <c r="X28" s="14">
        <v>12</v>
      </c>
      <c r="Y28" s="15">
        <v>0.0049</v>
      </c>
      <c r="Z28" s="14">
        <v>1</v>
      </c>
      <c r="AA28" s="14">
        <v>5</v>
      </c>
      <c r="AB28" s="14">
        <v>9</v>
      </c>
      <c r="AC28" s="14">
        <v>9</v>
      </c>
      <c r="AD28" s="14">
        <v>9</v>
      </c>
      <c r="AE28" s="14">
        <v>0</v>
      </c>
      <c r="AF28" s="14">
        <v>22.31</v>
      </c>
      <c r="AG28" s="14">
        <v>0</v>
      </c>
      <c r="AH28" t="str">
        <f>VLOOKUP(E:E,笔记匹配!A:U,3,FALSE)</f>
        <v>翡翠手镯 | 美丽与收藏，能不动心吗～</v>
      </c>
    </row>
    <row r="29" spans="1:34">
      <c r="A29" s="13" t="s">
        <v>21</v>
      </c>
      <c r="B29" s="13" t="s">
        <v>379</v>
      </c>
      <c r="C29" s="14">
        <v>21062611</v>
      </c>
      <c r="D29" s="13" t="s">
        <v>74</v>
      </c>
      <c r="E29" s="13" t="s">
        <v>166</v>
      </c>
      <c r="F29" s="13" t="s">
        <v>90</v>
      </c>
      <c r="G29" s="14">
        <v>5049698</v>
      </c>
      <c r="H29" s="13" t="s">
        <v>90</v>
      </c>
      <c r="I29" s="14">
        <v>4273852</v>
      </c>
      <c r="J29" s="13" t="s">
        <v>367</v>
      </c>
      <c r="K29" s="14">
        <v>4.91</v>
      </c>
      <c r="L29" s="14">
        <v>218</v>
      </c>
      <c r="M29" s="14">
        <v>20</v>
      </c>
      <c r="N29" s="15">
        <v>0.0917</v>
      </c>
      <c r="O29" s="14">
        <v>0.25</v>
      </c>
      <c r="P29" s="14">
        <v>22.52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1</v>
      </c>
      <c r="Y29" s="15">
        <v>0.05</v>
      </c>
      <c r="Z29" s="14">
        <v>0</v>
      </c>
      <c r="AA29" s="14">
        <v>0</v>
      </c>
      <c r="AB29" s="14">
        <v>1</v>
      </c>
      <c r="AC29" s="14">
        <v>2</v>
      </c>
      <c r="AD29" s="14">
        <v>1</v>
      </c>
      <c r="AE29" s="14">
        <v>1</v>
      </c>
      <c r="AF29" s="14">
        <v>4.91</v>
      </c>
      <c r="AG29" s="14">
        <v>4.91</v>
      </c>
      <c r="AH29" t="str">
        <f>VLOOKUP(E:E,笔记匹配!A:U,3,FALSE)</f>
        <v>性价比翡翠美货上新💖寓意都是如此美好💯</v>
      </c>
    </row>
    <row r="30" spans="1:34">
      <c r="A30" s="13" t="s">
        <v>21</v>
      </c>
      <c r="B30" s="13" t="s">
        <v>380</v>
      </c>
      <c r="C30" s="14">
        <v>21387260</v>
      </c>
      <c r="D30" s="13" t="s">
        <v>74</v>
      </c>
      <c r="E30" s="13" t="s">
        <v>168</v>
      </c>
      <c r="F30" s="13" t="s">
        <v>91</v>
      </c>
      <c r="G30" s="14">
        <v>5205079</v>
      </c>
      <c r="H30" s="13" t="s">
        <v>91</v>
      </c>
      <c r="I30" s="14">
        <v>4389047</v>
      </c>
      <c r="J30" s="13" t="s">
        <v>367</v>
      </c>
      <c r="K30" s="14">
        <v>12.92</v>
      </c>
      <c r="L30" s="14">
        <v>445</v>
      </c>
      <c r="M30" s="14">
        <v>34</v>
      </c>
      <c r="N30" s="15">
        <v>0.0764</v>
      </c>
      <c r="O30" s="14">
        <v>0.38</v>
      </c>
      <c r="P30" s="14">
        <v>29.03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5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t="str">
        <f>VLOOKUP(E:E,笔记匹配!A:U,3,FALSE)</f>
        <v>这家翡翠源头商家你还不知道吗‼️</v>
      </c>
    </row>
    <row r="31" spans="1:34">
      <c r="A31" s="13" t="s">
        <v>21</v>
      </c>
      <c r="B31" s="13" t="s">
        <v>381</v>
      </c>
      <c r="C31" s="14">
        <v>21810383</v>
      </c>
      <c r="D31" s="13" t="s">
        <v>74</v>
      </c>
      <c r="E31" s="13" t="s">
        <v>170</v>
      </c>
      <c r="F31" s="13" t="s">
        <v>75</v>
      </c>
      <c r="G31" s="14">
        <v>5396826</v>
      </c>
      <c r="H31" s="13" t="s">
        <v>75</v>
      </c>
      <c r="I31" s="14">
        <v>4535097</v>
      </c>
      <c r="J31" s="13" t="s">
        <v>367</v>
      </c>
      <c r="K31" s="14">
        <v>85.18</v>
      </c>
      <c r="L31" s="14">
        <v>2321</v>
      </c>
      <c r="M31" s="14">
        <v>194</v>
      </c>
      <c r="N31" s="15">
        <v>0.0836</v>
      </c>
      <c r="O31" s="14">
        <v>0.44</v>
      </c>
      <c r="P31" s="14">
        <v>36.7</v>
      </c>
      <c r="Q31" s="14">
        <v>3</v>
      </c>
      <c r="R31" s="14">
        <v>2</v>
      </c>
      <c r="S31" s="14">
        <v>1</v>
      </c>
      <c r="T31" s="14">
        <v>1</v>
      </c>
      <c r="U31" s="14">
        <v>0</v>
      </c>
      <c r="V31" s="14">
        <v>7</v>
      </c>
      <c r="W31" s="14">
        <v>12.17</v>
      </c>
      <c r="X31" s="14">
        <v>1</v>
      </c>
      <c r="Y31" s="15">
        <v>0.0052</v>
      </c>
      <c r="Z31" s="14">
        <v>2</v>
      </c>
      <c r="AA31" s="14">
        <v>5</v>
      </c>
      <c r="AB31" s="14">
        <v>3</v>
      </c>
      <c r="AC31" s="14">
        <v>7</v>
      </c>
      <c r="AD31" s="14">
        <v>4</v>
      </c>
      <c r="AE31" s="14">
        <v>2</v>
      </c>
      <c r="AF31" s="14">
        <v>21.3</v>
      </c>
      <c r="AG31" s="14">
        <v>42.59</v>
      </c>
      <c r="AH31" t="str">
        <f>VLOOKUP(E:E,笔记匹配!A:U,3,FALSE)</f>
        <v>喜欢蛋面的尽管来找我，应有尽有</v>
      </c>
    </row>
    <row r="32" spans="1:34">
      <c r="A32" s="13" t="s">
        <v>21</v>
      </c>
      <c r="B32" s="13" t="s">
        <v>381</v>
      </c>
      <c r="C32" s="14">
        <v>21810413</v>
      </c>
      <c r="D32" s="13" t="s">
        <v>74</v>
      </c>
      <c r="E32" s="13" t="s">
        <v>172</v>
      </c>
      <c r="F32" s="13" t="s">
        <v>92</v>
      </c>
      <c r="G32" s="14">
        <v>5396833</v>
      </c>
      <c r="H32" s="13" t="s">
        <v>92</v>
      </c>
      <c r="I32" s="14">
        <v>4535107</v>
      </c>
      <c r="J32" s="13" t="s">
        <v>367</v>
      </c>
      <c r="K32" s="14">
        <v>35.67</v>
      </c>
      <c r="L32" s="14">
        <v>914</v>
      </c>
      <c r="M32" s="14">
        <v>75</v>
      </c>
      <c r="N32" s="15">
        <v>0.0821</v>
      </c>
      <c r="O32" s="14">
        <v>0.48</v>
      </c>
      <c r="P32" s="14">
        <v>39.03</v>
      </c>
      <c r="Q32" s="14">
        <v>2</v>
      </c>
      <c r="R32" s="14">
        <v>0</v>
      </c>
      <c r="S32" s="14">
        <v>0</v>
      </c>
      <c r="T32" s="14">
        <v>2</v>
      </c>
      <c r="U32" s="14">
        <v>0</v>
      </c>
      <c r="V32" s="14">
        <v>4</v>
      </c>
      <c r="W32" s="14">
        <v>8.92</v>
      </c>
      <c r="X32" s="14">
        <v>1</v>
      </c>
      <c r="Y32" s="15">
        <v>0.0133</v>
      </c>
      <c r="Z32" s="14">
        <v>0</v>
      </c>
      <c r="AA32" s="14">
        <v>0</v>
      </c>
      <c r="AB32" s="14">
        <v>2</v>
      </c>
      <c r="AC32" s="14">
        <v>6</v>
      </c>
      <c r="AD32" s="14">
        <v>2</v>
      </c>
      <c r="AE32" s="14">
        <v>2</v>
      </c>
      <c r="AF32" s="14">
        <v>17.84</v>
      </c>
      <c r="AG32" s="14">
        <v>17.84</v>
      </c>
      <c r="AH32" t="str">
        <f>VLOOKUP(E:E,笔记匹配!A:U,3,FALSE)</f>
        <v>福禄双全💕翡翠绿葫芦太适合女性了～</v>
      </c>
    </row>
    <row r="33" spans="1:34">
      <c r="A33" s="13" t="s">
        <v>21</v>
      </c>
      <c r="B33" s="13" t="s">
        <v>381</v>
      </c>
      <c r="C33" s="14">
        <v>21810468</v>
      </c>
      <c r="D33" s="13" t="s">
        <v>74</v>
      </c>
      <c r="E33" s="13" t="s">
        <v>204</v>
      </c>
      <c r="F33" s="13" t="s">
        <v>382</v>
      </c>
      <c r="G33" s="14">
        <v>5396857</v>
      </c>
      <c r="H33" s="13" t="s">
        <v>133</v>
      </c>
      <c r="I33" s="14">
        <v>4535123</v>
      </c>
      <c r="J33" s="13" t="s">
        <v>367</v>
      </c>
      <c r="K33" s="14">
        <v>34.73</v>
      </c>
      <c r="L33" s="14">
        <v>2956</v>
      </c>
      <c r="M33" s="14">
        <v>141</v>
      </c>
      <c r="N33" s="15">
        <v>0.0477</v>
      </c>
      <c r="O33" s="14">
        <v>0.25</v>
      </c>
      <c r="P33" s="14">
        <v>11.75</v>
      </c>
      <c r="Q33" s="14">
        <v>0</v>
      </c>
      <c r="R33" s="14">
        <v>1</v>
      </c>
      <c r="S33" s="14">
        <v>0</v>
      </c>
      <c r="T33" s="14">
        <v>1</v>
      </c>
      <c r="U33" s="14">
        <v>0</v>
      </c>
      <c r="V33" s="14">
        <v>2</v>
      </c>
      <c r="W33" s="14">
        <v>17.36</v>
      </c>
      <c r="X33" s="14">
        <v>1</v>
      </c>
      <c r="Y33" s="15">
        <v>0.0071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t="e">
        <f>VLOOKUP(E:E,笔记匹配!A:U,3,FALSE)</f>
        <v>#N/A</v>
      </c>
    </row>
    <row r="34" spans="1:34">
      <c r="A34" s="13" t="s">
        <v>22</v>
      </c>
      <c r="B34" s="13" t="s">
        <v>368</v>
      </c>
      <c r="C34" s="14">
        <v>15010998</v>
      </c>
      <c r="D34" s="13" t="s">
        <v>74</v>
      </c>
      <c r="E34" s="13" t="s">
        <v>154</v>
      </c>
      <c r="F34" s="13" t="s">
        <v>85</v>
      </c>
      <c r="G34" s="14">
        <v>2988798</v>
      </c>
      <c r="H34" s="13" t="s">
        <v>85</v>
      </c>
      <c r="I34" s="14">
        <v>2389802</v>
      </c>
      <c r="J34" s="13" t="s">
        <v>367</v>
      </c>
      <c r="K34" s="14">
        <v>228.26</v>
      </c>
      <c r="L34" s="14">
        <v>3509</v>
      </c>
      <c r="M34" s="14">
        <v>164</v>
      </c>
      <c r="N34" s="15">
        <v>0.0467</v>
      </c>
      <c r="O34" s="14">
        <v>1.39</v>
      </c>
      <c r="P34" s="14">
        <v>65.05</v>
      </c>
      <c r="Q34" s="14">
        <v>1</v>
      </c>
      <c r="R34" s="14">
        <v>1</v>
      </c>
      <c r="S34" s="14">
        <v>1</v>
      </c>
      <c r="T34" s="14">
        <v>3</v>
      </c>
      <c r="U34" s="14">
        <v>1</v>
      </c>
      <c r="V34" s="14">
        <v>7</v>
      </c>
      <c r="W34" s="14">
        <v>32.61</v>
      </c>
      <c r="X34" s="14">
        <v>11</v>
      </c>
      <c r="Y34" s="15">
        <v>0.0671</v>
      </c>
      <c r="Z34" s="14">
        <v>5</v>
      </c>
      <c r="AA34" s="14">
        <v>0</v>
      </c>
      <c r="AB34" s="14">
        <v>9</v>
      </c>
      <c r="AC34" s="14">
        <v>21</v>
      </c>
      <c r="AD34" s="14">
        <v>10</v>
      </c>
      <c r="AE34" s="14">
        <v>4</v>
      </c>
      <c r="AF34" s="14">
        <v>22.83</v>
      </c>
      <c r="AG34" s="14">
        <v>57.06</v>
      </c>
      <c r="AH34" t="str">
        <f>VLOOKUP(E:E,笔记匹配!A:U,3,FALSE)</f>
        <v>翡翠小米珠已经不多了❓听说你们都在找🧐🧐</v>
      </c>
    </row>
    <row r="35" spans="1:34">
      <c r="A35" s="13" t="s">
        <v>22</v>
      </c>
      <c r="B35" s="13" t="s">
        <v>369</v>
      </c>
      <c r="C35" s="14">
        <v>15235389</v>
      </c>
      <c r="D35" s="13" t="s">
        <v>74</v>
      </c>
      <c r="E35" s="13" t="s">
        <v>156</v>
      </c>
      <c r="F35" s="13" t="s">
        <v>86</v>
      </c>
      <c r="G35" s="14">
        <v>3012790</v>
      </c>
      <c r="H35" s="13" t="s">
        <v>86</v>
      </c>
      <c r="I35" s="14">
        <v>2410711</v>
      </c>
      <c r="J35" s="13" t="s">
        <v>367</v>
      </c>
      <c r="K35" s="14">
        <v>20.02</v>
      </c>
      <c r="L35" s="14">
        <v>579</v>
      </c>
      <c r="M35" s="14">
        <v>64</v>
      </c>
      <c r="N35" s="15">
        <v>0.1105</v>
      </c>
      <c r="O35" s="14">
        <v>0.31</v>
      </c>
      <c r="P35" s="14">
        <v>34.58</v>
      </c>
      <c r="Q35" s="14">
        <v>0</v>
      </c>
      <c r="R35" s="14">
        <v>0</v>
      </c>
      <c r="S35" s="14">
        <v>0</v>
      </c>
      <c r="T35" s="14">
        <v>1</v>
      </c>
      <c r="U35" s="14">
        <v>0</v>
      </c>
      <c r="V35" s="14">
        <v>1</v>
      </c>
      <c r="W35" s="14">
        <v>20.02</v>
      </c>
      <c r="X35" s="14">
        <v>0</v>
      </c>
      <c r="Y35" s="15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t="str">
        <f>VLOOKUP(E:E,笔记匹配!A:U,3,FALSE)</f>
        <v>这尊翡翠佛公的喜乐，谁见了谁欢喜🌱🙏</v>
      </c>
    </row>
    <row r="36" spans="1:34">
      <c r="A36" s="13" t="s">
        <v>22</v>
      </c>
      <c r="B36" s="13" t="s">
        <v>370</v>
      </c>
      <c r="C36" s="14">
        <v>16039498</v>
      </c>
      <c r="D36" s="13" t="s">
        <v>74</v>
      </c>
      <c r="E36" s="13" t="s">
        <v>158</v>
      </c>
      <c r="F36" s="13" t="s">
        <v>87</v>
      </c>
      <c r="G36" s="14">
        <v>3126882</v>
      </c>
      <c r="H36" s="13" t="s">
        <v>87</v>
      </c>
      <c r="I36" s="14">
        <v>2521382</v>
      </c>
      <c r="J36" s="13" t="s">
        <v>367</v>
      </c>
      <c r="K36" s="14">
        <v>170.59</v>
      </c>
      <c r="L36" s="14">
        <v>5117</v>
      </c>
      <c r="M36" s="14">
        <v>367</v>
      </c>
      <c r="N36" s="15">
        <v>0.0717</v>
      </c>
      <c r="O36" s="14">
        <v>0.46</v>
      </c>
      <c r="P36" s="14">
        <v>33.34</v>
      </c>
      <c r="Q36" s="14">
        <v>3</v>
      </c>
      <c r="R36" s="14">
        <v>4</v>
      </c>
      <c r="S36" s="14">
        <v>0</v>
      </c>
      <c r="T36" s="14">
        <v>4</v>
      </c>
      <c r="U36" s="14">
        <v>0</v>
      </c>
      <c r="V36" s="14">
        <v>11</v>
      </c>
      <c r="W36" s="14">
        <v>15.51</v>
      </c>
      <c r="X36" s="14">
        <v>5</v>
      </c>
      <c r="Y36" s="15">
        <v>0.0136</v>
      </c>
      <c r="Z36" s="14">
        <v>0</v>
      </c>
      <c r="AA36" s="14">
        <v>3</v>
      </c>
      <c r="AB36" s="14">
        <v>6</v>
      </c>
      <c r="AC36" s="14">
        <v>12</v>
      </c>
      <c r="AD36" s="14">
        <v>6</v>
      </c>
      <c r="AE36" s="14">
        <v>2</v>
      </c>
      <c r="AF36" s="14">
        <v>28.43</v>
      </c>
      <c r="AG36" s="14">
        <v>85.3</v>
      </c>
      <c r="AH36" t="str">
        <f>VLOOKUP(E:E,笔记匹配!A:U,3,FALSE)</f>
        <v>听说你们最近很喜欢小米珠📿翡翠手串哦💚</v>
      </c>
    </row>
    <row r="37" spans="1:34">
      <c r="A37" s="13" t="s">
        <v>22</v>
      </c>
      <c r="B37" s="13" t="s">
        <v>371</v>
      </c>
      <c r="C37" s="14">
        <v>16360864</v>
      </c>
      <c r="D37" s="13" t="s">
        <v>74</v>
      </c>
      <c r="E37" s="13" t="s">
        <v>190</v>
      </c>
      <c r="F37" s="13" t="s">
        <v>114</v>
      </c>
      <c r="G37" s="14">
        <v>3185522</v>
      </c>
      <c r="H37" s="13" t="s">
        <v>114</v>
      </c>
      <c r="I37" s="14">
        <v>2573850</v>
      </c>
      <c r="J37" s="13" t="s">
        <v>367</v>
      </c>
      <c r="K37" s="14">
        <v>0.13</v>
      </c>
      <c r="L37" s="14">
        <v>13</v>
      </c>
      <c r="M37" s="14">
        <v>1</v>
      </c>
      <c r="N37" s="15">
        <v>0.0769</v>
      </c>
      <c r="O37" s="14">
        <v>0.13</v>
      </c>
      <c r="P37" s="14">
        <v>10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5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t="str">
        <f>VLOOKUP(E:E,笔记匹配!A:U,3,FALSE)</f>
        <v>千呼万唤的翡翠双环耳坠🔥来啦‼️谁戴谁美</v>
      </c>
    </row>
    <row r="38" spans="1:34">
      <c r="A38" s="13" t="s">
        <v>22</v>
      </c>
      <c r="B38" s="13" t="s">
        <v>383</v>
      </c>
      <c r="C38" s="14">
        <v>16492628</v>
      </c>
      <c r="D38" s="13" t="s">
        <v>74</v>
      </c>
      <c r="E38" s="13" t="s">
        <v>194</v>
      </c>
      <c r="F38" s="13" t="s">
        <v>114</v>
      </c>
      <c r="G38" s="14">
        <v>3185522</v>
      </c>
      <c r="H38" s="13" t="s">
        <v>114</v>
      </c>
      <c r="I38" s="14">
        <v>2573850</v>
      </c>
      <c r="J38" s="13" t="s">
        <v>367</v>
      </c>
      <c r="K38" s="14">
        <v>0</v>
      </c>
      <c r="L38" s="14">
        <v>1</v>
      </c>
      <c r="M38" s="14">
        <v>0</v>
      </c>
      <c r="N38" s="15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5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t="str">
        <f>VLOOKUP(E:E,笔记匹配!A:U,3,FALSE)</f>
        <v>取悦自己，惊艳时光 | 满绿翡翠双环</v>
      </c>
    </row>
    <row r="39" spans="1:34">
      <c r="A39" s="13" t="s">
        <v>22</v>
      </c>
      <c r="B39" s="13" t="s">
        <v>372</v>
      </c>
      <c r="C39" s="14">
        <v>17088322</v>
      </c>
      <c r="D39" s="13" t="s">
        <v>74</v>
      </c>
      <c r="E39" s="13" t="s">
        <v>196</v>
      </c>
      <c r="F39" s="13" t="s">
        <v>114</v>
      </c>
      <c r="G39" s="14">
        <v>3185522</v>
      </c>
      <c r="H39" s="13" t="s">
        <v>114</v>
      </c>
      <c r="I39" s="14">
        <v>2573850</v>
      </c>
      <c r="J39" s="13" t="s">
        <v>367</v>
      </c>
      <c r="K39" s="14">
        <v>0.44</v>
      </c>
      <c r="L39" s="14">
        <v>41</v>
      </c>
      <c r="M39" s="14">
        <v>2</v>
      </c>
      <c r="N39" s="15">
        <v>0.0488</v>
      </c>
      <c r="O39" s="14">
        <v>0.22</v>
      </c>
      <c r="P39" s="14">
        <v>10.73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5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t="str">
        <f>VLOOKUP(E:E,笔记匹配!A:U,3,FALSE)</f>
        <v>什么珠宝单品，让人一看就知道你是高阶玩家</v>
      </c>
    </row>
    <row r="40" spans="1:34">
      <c r="A40" s="13" t="s">
        <v>22</v>
      </c>
      <c r="B40" s="13" t="s">
        <v>373</v>
      </c>
      <c r="C40" s="14">
        <v>18410732</v>
      </c>
      <c r="D40" s="13" t="s">
        <v>74</v>
      </c>
      <c r="E40" s="13" t="s">
        <v>160</v>
      </c>
      <c r="F40" s="13" t="s">
        <v>374</v>
      </c>
      <c r="G40" s="14">
        <v>3754285</v>
      </c>
      <c r="H40" s="13" t="s">
        <v>88</v>
      </c>
      <c r="I40" s="14">
        <v>3139499</v>
      </c>
      <c r="J40" s="13" t="s">
        <v>367</v>
      </c>
      <c r="K40" s="14">
        <v>43.34</v>
      </c>
      <c r="L40" s="14">
        <v>886</v>
      </c>
      <c r="M40" s="14">
        <v>81</v>
      </c>
      <c r="N40" s="15">
        <v>0.0914</v>
      </c>
      <c r="O40" s="14">
        <v>0.54</v>
      </c>
      <c r="P40" s="14">
        <v>48.92</v>
      </c>
      <c r="Q40" s="14">
        <v>0</v>
      </c>
      <c r="R40" s="14">
        <v>0</v>
      </c>
      <c r="S40" s="14">
        <v>0</v>
      </c>
      <c r="T40" s="14">
        <v>1</v>
      </c>
      <c r="U40" s="14">
        <v>0</v>
      </c>
      <c r="V40" s="14">
        <v>1</v>
      </c>
      <c r="W40" s="14">
        <v>43.34</v>
      </c>
      <c r="X40" s="14">
        <v>0</v>
      </c>
      <c r="Y40" s="15">
        <v>0</v>
      </c>
      <c r="Z40" s="14">
        <v>0</v>
      </c>
      <c r="AA40" s="14">
        <v>0</v>
      </c>
      <c r="AB40" s="14">
        <v>1</v>
      </c>
      <c r="AC40" s="14">
        <v>1</v>
      </c>
      <c r="AD40" s="14">
        <v>1</v>
      </c>
      <c r="AE40" s="14">
        <v>1</v>
      </c>
      <c r="AF40" s="14">
        <v>43.34</v>
      </c>
      <c r="AG40" s="14">
        <v>43.34</v>
      </c>
      <c r="AH40" t="str">
        <f>VLOOKUP(E:E,笔记匹配!A:U,3,FALSE)</f>
        <v>第一次买满绿翡翠怎么挑？高性价比🉐‼️</v>
      </c>
    </row>
    <row r="41" spans="1:34">
      <c r="A41" s="13" t="s">
        <v>22</v>
      </c>
      <c r="B41" s="13" t="s">
        <v>375</v>
      </c>
      <c r="C41" s="14">
        <v>18547170</v>
      </c>
      <c r="D41" s="13" t="s">
        <v>74</v>
      </c>
      <c r="E41" s="13" t="s">
        <v>162</v>
      </c>
      <c r="F41" s="13" t="s">
        <v>376</v>
      </c>
      <c r="G41" s="14">
        <v>3820901</v>
      </c>
      <c r="H41" s="13" t="s">
        <v>82</v>
      </c>
      <c r="I41" s="14">
        <v>3205913</v>
      </c>
      <c r="J41" s="13" t="s">
        <v>367</v>
      </c>
      <c r="K41" s="14">
        <v>5.22</v>
      </c>
      <c r="L41" s="14">
        <v>180</v>
      </c>
      <c r="M41" s="14">
        <v>13</v>
      </c>
      <c r="N41" s="15">
        <v>0.0722</v>
      </c>
      <c r="O41" s="14">
        <v>0.4</v>
      </c>
      <c r="P41" s="14">
        <v>29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5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t="str">
        <f>VLOOKUP(E:E,笔记匹配!A:U,3,FALSE)</f>
        <v>翡翠界的绝美仙仙耳坠都在这里‼️高级富贵</v>
      </c>
    </row>
    <row r="42" spans="1:34">
      <c r="A42" s="13" t="s">
        <v>22</v>
      </c>
      <c r="B42" s="13" t="s">
        <v>377</v>
      </c>
      <c r="C42" s="14">
        <v>18754187</v>
      </c>
      <c r="D42" s="13" t="s">
        <v>74</v>
      </c>
      <c r="E42" s="13" t="s">
        <v>200</v>
      </c>
      <c r="F42" s="13" t="s">
        <v>131</v>
      </c>
      <c r="G42" s="14">
        <v>3921563</v>
      </c>
      <c r="H42" s="13" t="s">
        <v>131</v>
      </c>
      <c r="I42" s="14">
        <v>3306696</v>
      </c>
      <c r="J42" s="13" t="s">
        <v>367</v>
      </c>
      <c r="K42" s="14">
        <v>16.94</v>
      </c>
      <c r="L42" s="14">
        <v>675</v>
      </c>
      <c r="M42" s="14">
        <v>26</v>
      </c>
      <c r="N42" s="15">
        <v>0.0385</v>
      </c>
      <c r="O42" s="14">
        <v>0.65</v>
      </c>
      <c r="P42" s="14">
        <v>25.1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5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t="str">
        <f>VLOOKUP(E:E,笔记匹配!A:U,3,FALSE)</f>
        <v>一看就是大户人家的金枝玉叶💖娇艳欲滴的美</v>
      </c>
    </row>
    <row r="43" spans="1:34">
      <c r="A43" s="13" t="s">
        <v>22</v>
      </c>
      <c r="B43" s="13" t="s">
        <v>377</v>
      </c>
      <c r="C43" s="14">
        <v>18754237</v>
      </c>
      <c r="D43" s="13" t="s">
        <v>74</v>
      </c>
      <c r="E43" s="13" t="s">
        <v>202</v>
      </c>
      <c r="F43" s="13" t="s">
        <v>132</v>
      </c>
      <c r="G43" s="14">
        <v>3921599</v>
      </c>
      <c r="H43" s="13" t="s">
        <v>132</v>
      </c>
      <c r="I43" s="14">
        <v>3306735</v>
      </c>
      <c r="J43" s="13" t="s">
        <v>367</v>
      </c>
      <c r="K43" s="14">
        <v>24.84</v>
      </c>
      <c r="L43" s="14">
        <v>630</v>
      </c>
      <c r="M43" s="14">
        <v>53</v>
      </c>
      <c r="N43" s="15">
        <v>0.0841</v>
      </c>
      <c r="O43" s="14">
        <v>0.47</v>
      </c>
      <c r="P43" s="14">
        <v>39.43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2</v>
      </c>
      <c r="Y43" s="15">
        <v>0.0377</v>
      </c>
      <c r="Z43" s="14">
        <v>0</v>
      </c>
      <c r="AA43" s="14">
        <v>0</v>
      </c>
      <c r="AB43" s="14">
        <v>2</v>
      </c>
      <c r="AC43" s="14">
        <v>2</v>
      </c>
      <c r="AD43" s="14">
        <v>2</v>
      </c>
      <c r="AE43" s="14">
        <v>0</v>
      </c>
      <c r="AF43" s="14">
        <v>12.42</v>
      </c>
      <c r="AG43" s="14">
        <v>0</v>
      </c>
      <c r="AH43" t="str">
        <f>VLOOKUP(E:E,笔记匹配!A:U,3,FALSE)</f>
        <v>翡翠佛公 | 辣色vs阳色，你站哪一队</v>
      </c>
    </row>
    <row r="44" spans="1:34">
      <c r="A44" s="13" t="s">
        <v>22</v>
      </c>
      <c r="B44" s="13" t="s">
        <v>378</v>
      </c>
      <c r="C44" s="14">
        <v>19089034</v>
      </c>
      <c r="D44" s="13" t="s">
        <v>74</v>
      </c>
      <c r="E44" s="13" t="s">
        <v>164</v>
      </c>
      <c r="F44" s="13" t="s">
        <v>89</v>
      </c>
      <c r="G44" s="14">
        <v>4075191</v>
      </c>
      <c r="H44" s="13" t="s">
        <v>89</v>
      </c>
      <c r="I44" s="14">
        <v>3457726</v>
      </c>
      <c r="J44" s="13" t="s">
        <v>367</v>
      </c>
      <c r="K44" s="14">
        <v>17.99</v>
      </c>
      <c r="L44" s="14">
        <v>791</v>
      </c>
      <c r="M44" s="14">
        <v>50</v>
      </c>
      <c r="N44" s="15">
        <v>0.0632</v>
      </c>
      <c r="O44" s="14">
        <v>0.36</v>
      </c>
      <c r="P44" s="14">
        <v>22.74</v>
      </c>
      <c r="Q44" s="14">
        <v>1</v>
      </c>
      <c r="R44" s="14">
        <v>0</v>
      </c>
      <c r="S44" s="14">
        <v>1</v>
      </c>
      <c r="T44" s="14">
        <v>0</v>
      </c>
      <c r="U44" s="14">
        <v>0</v>
      </c>
      <c r="V44" s="14">
        <v>2</v>
      </c>
      <c r="W44" s="14">
        <v>8.99</v>
      </c>
      <c r="X44" s="14">
        <v>0</v>
      </c>
      <c r="Y44" s="15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t="str">
        <f>VLOOKUP(E:E,笔记匹配!A:U,3,FALSE)</f>
        <v>翡翠福瓜的寓意，把美好祝福送给自己</v>
      </c>
    </row>
    <row r="45" spans="1:34">
      <c r="A45" s="13" t="s">
        <v>22</v>
      </c>
      <c r="B45" s="13" t="s">
        <v>379</v>
      </c>
      <c r="C45" s="14">
        <v>21062561</v>
      </c>
      <c r="D45" s="13" t="s">
        <v>74</v>
      </c>
      <c r="E45" s="13" t="s">
        <v>192</v>
      </c>
      <c r="F45" s="13" t="s">
        <v>115</v>
      </c>
      <c r="G45" s="14">
        <v>5049683</v>
      </c>
      <c r="H45" s="13" t="s">
        <v>115</v>
      </c>
      <c r="I45" s="14">
        <v>4273845</v>
      </c>
      <c r="J45" s="13" t="s">
        <v>367</v>
      </c>
      <c r="K45" s="14">
        <v>201.31</v>
      </c>
      <c r="L45" s="14">
        <v>26139</v>
      </c>
      <c r="M45" s="14">
        <v>2130</v>
      </c>
      <c r="N45" s="15">
        <v>0.0815</v>
      </c>
      <c r="O45" s="14">
        <v>0.09</v>
      </c>
      <c r="P45" s="14">
        <v>7.7</v>
      </c>
      <c r="Q45" s="14">
        <v>4</v>
      </c>
      <c r="R45" s="14">
        <v>4</v>
      </c>
      <c r="S45" s="14">
        <v>1</v>
      </c>
      <c r="T45" s="14">
        <v>1</v>
      </c>
      <c r="U45" s="14">
        <v>1</v>
      </c>
      <c r="V45" s="14">
        <v>11</v>
      </c>
      <c r="W45" s="14">
        <v>18.3</v>
      </c>
      <c r="X45" s="14">
        <v>9</v>
      </c>
      <c r="Y45" s="15">
        <v>0.0042</v>
      </c>
      <c r="Z45" s="14">
        <v>4</v>
      </c>
      <c r="AA45" s="14">
        <v>6</v>
      </c>
      <c r="AB45" s="14">
        <v>6</v>
      </c>
      <c r="AC45" s="14">
        <v>6</v>
      </c>
      <c r="AD45" s="14">
        <v>6</v>
      </c>
      <c r="AE45" s="14">
        <v>0</v>
      </c>
      <c r="AF45" s="14">
        <v>33.55</v>
      </c>
      <c r="AG45" s="14">
        <v>0</v>
      </c>
      <c r="AH45" t="str">
        <f>VLOOKUP(E:E,笔记匹配!A:U,3,FALSE)</f>
        <v>翡翠手镯 | 美丽与收藏，能不动心吗～</v>
      </c>
    </row>
    <row r="46" spans="1:34">
      <c r="A46" s="13" t="s">
        <v>22</v>
      </c>
      <c r="B46" s="13" t="s">
        <v>379</v>
      </c>
      <c r="C46" s="14">
        <v>21062611</v>
      </c>
      <c r="D46" s="13" t="s">
        <v>74</v>
      </c>
      <c r="E46" s="13" t="s">
        <v>166</v>
      </c>
      <c r="F46" s="13" t="s">
        <v>90</v>
      </c>
      <c r="G46" s="14">
        <v>5049698</v>
      </c>
      <c r="H46" s="13" t="s">
        <v>90</v>
      </c>
      <c r="I46" s="14">
        <v>4273852</v>
      </c>
      <c r="J46" s="13" t="s">
        <v>367</v>
      </c>
      <c r="K46" s="14">
        <v>12.44</v>
      </c>
      <c r="L46" s="14">
        <v>338</v>
      </c>
      <c r="M46" s="14">
        <v>29</v>
      </c>
      <c r="N46" s="15">
        <v>0.0858</v>
      </c>
      <c r="O46" s="14">
        <v>0.43</v>
      </c>
      <c r="P46" s="14">
        <v>36.8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5">
        <v>0</v>
      </c>
      <c r="Z46" s="14">
        <v>4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t="str">
        <f>VLOOKUP(E:E,笔记匹配!A:U,3,FALSE)</f>
        <v>性价比翡翠美货上新💖寓意都是如此美好💯</v>
      </c>
    </row>
    <row r="47" spans="1:34">
      <c r="A47" s="13" t="s">
        <v>22</v>
      </c>
      <c r="B47" s="13" t="s">
        <v>380</v>
      </c>
      <c r="C47" s="14">
        <v>21387260</v>
      </c>
      <c r="D47" s="13" t="s">
        <v>74</v>
      </c>
      <c r="E47" s="13" t="s">
        <v>168</v>
      </c>
      <c r="F47" s="13" t="s">
        <v>91</v>
      </c>
      <c r="G47" s="14">
        <v>5205079</v>
      </c>
      <c r="H47" s="13" t="s">
        <v>91</v>
      </c>
      <c r="I47" s="14">
        <v>4389047</v>
      </c>
      <c r="J47" s="13" t="s">
        <v>367</v>
      </c>
      <c r="K47" s="14">
        <v>20.29</v>
      </c>
      <c r="L47" s="14">
        <v>511</v>
      </c>
      <c r="M47" s="14">
        <v>47</v>
      </c>
      <c r="N47" s="15">
        <v>0.092</v>
      </c>
      <c r="O47" s="14">
        <v>0.43</v>
      </c>
      <c r="P47" s="14">
        <v>39.71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1</v>
      </c>
      <c r="Y47" s="15">
        <v>0.0213</v>
      </c>
      <c r="Z47" s="14">
        <v>0</v>
      </c>
      <c r="AA47" s="14">
        <v>0</v>
      </c>
      <c r="AB47" s="14">
        <v>1</v>
      </c>
      <c r="AC47" s="14">
        <v>1</v>
      </c>
      <c r="AD47" s="14">
        <v>1</v>
      </c>
      <c r="AE47" s="14">
        <v>0</v>
      </c>
      <c r="AF47" s="14">
        <v>20.29</v>
      </c>
      <c r="AG47" s="14">
        <v>0</v>
      </c>
      <c r="AH47" t="str">
        <f>VLOOKUP(E:E,笔记匹配!A:U,3,FALSE)</f>
        <v>这家翡翠源头商家你还不知道吗‼️</v>
      </c>
    </row>
    <row r="48" spans="1:34">
      <c r="A48" s="13" t="s">
        <v>22</v>
      </c>
      <c r="B48" s="13" t="s">
        <v>381</v>
      </c>
      <c r="C48" s="14">
        <v>21810383</v>
      </c>
      <c r="D48" s="13" t="s">
        <v>74</v>
      </c>
      <c r="E48" s="13" t="s">
        <v>170</v>
      </c>
      <c r="F48" s="13" t="s">
        <v>75</v>
      </c>
      <c r="G48" s="14">
        <v>5396826</v>
      </c>
      <c r="H48" s="13" t="s">
        <v>75</v>
      </c>
      <c r="I48" s="14">
        <v>4535097</v>
      </c>
      <c r="J48" s="13" t="s">
        <v>367</v>
      </c>
      <c r="K48" s="14">
        <v>101.89</v>
      </c>
      <c r="L48" s="14">
        <v>2056</v>
      </c>
      <c r="M48" s="14">
        <v>168</v>
      </c>
      <c r="N48" s="15">
        <v>0.0817</v>
      </c>
      <c r="O48" s="14">
        <v>0.61</v>
      </c>
      <c r="P48" s="14">
        <v>49.56</v>
      </c>
      <c r="Q48" s="14">
        <v>3</v>
      </c>
      <c r="R48" s="14">
        <v>0</v>
      </c>
      <c r="S48" s="14">
        <v>0</v>
      </c>
      <c r="T48" s="14">
        <v>-1</v>
      </c>
      <c r="U48" s="14">
        <v>0</v>
      </c>
      <c r="V48" s="14">
        <v>2</v>
      </c>
      <c r="W48" s="14">
        <v>50.94</v>
      </c>
      <c r="X48" s="14">
        <v>1</v>
      </c>
      <c r="Y48" s="15">
        <v>0.006</v>
      </c>
      <c r="Z48" s="14">
        <v>1</v>
      </c>
      <c r="AA48" s="14">
        <v>2</v>
      </c>
      <c r="AB48" s="14">
        <v>1</v>
      </c>
      <c r="AC48" s="14">
        <v>1</v>
      </c>
      <c r="AD48" s="14">
        <v>1</v>
      </c>
      <c r="AE48" s="14">
        <v>0</v>
      </c>
      <c r="AF48" s="14">
        <v>101.89</v>
      </c>
      <c r="AG48" s="14">
        <v>0</v>
      </c>
      <c r="AH48" t="str">
        <f>VLOOKUP(E:E,笔记匹配!A:U,3,FALSE)</f>
        <v>喜欢蛋面的尽管来找我，应有尽有</v>
      </c>
    </row>
    <row r="49" spans="1:34">
      <c r="A49" s="13" t="s">
        <v>22</v>
      </c>
      <c r="B49" s="13" t="s">
        <v>381</v>
      </c>
      <c r="C49" s="14">
        <v>21810413</v>
      </c>
      <c r="D49" s="13" t="s">
        <v>74</v>
      </c>
      <c r="E49" s="13" t="s">
        <v>172</v>
      </c>
      <c r="F49" s="13" t="s">
        <v>92</v>
      </c>
      <c r="G49" s="14">
        <v>5396833</v>
      </c>
      <c r="H49" s="13" t="s">
        <v>92</v>
      </c>
      <c r="I49" s="14">
        <v>4535107</v>
      </c>
      <c r="J49" s="13" t="s">
        <v>367</v>
      </c>
      <c r="K49" s="14">
        <v>52.11</v>
      </c>
      <c r="L49" s="14">
        <v>1012</v>
      </c>
      <c r="M49" s="14">
        <v>86</v>
      </c>
      <c r="N49" s="15">
        <v>0.085</v>
      </c>
      <c r="O49" s="14">
        <v>0.61</v>
      </c>
      <c r="P49" s="14">
        <v>51.49</v>
      </c>
      <c r="Q49" s="14">
        <v>0</v>
      </c>
      <c r="R49" s="14">
        <v>2</v>
      </c>
      <c r="S49" s="14">
        <v>0</v>
      </c>
      <c r="T49" s="14">
        <v>0</v>
      </c>
      <c r="U49" s="14">
        <v>0</v>
      </c>
      <c r="V49" s="14">
        <v>2</v>
      </c>
      <c r="W49" s="14">
        <v>26.06</v>
      </c>
      <c r="X49" s="14">
        <v>0</v>
      </c>
      <c r="Y49" s="15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t="str">
        <f>VLOOKUP(E:E,笔记匹配!A:U,3,FALSE)</f>
        <v>福禄双全💕翡翠绿葫芦太适合女性了～</v>
      </c>
    </row>
    <row r="50" spans="1:34">
      <c r="A50" s="13" t="s">
        <v>22</v>
      </c>
      <c r="B50" s="13" t="s">
        <v>381</v>
      </c>
      <c r="C50" s="14">
        <v>21810468</v>
      </c>
      <c r="D50" s="13" t="s">
        <v>74</v>
      </c>
      <c r="E50" s="13" t="s">
        <v>204</v>
      </c>
      <c r="F50" s="13" t="s">
        <v>382</v>
      </c>
      <c r="G50" s="14">
        <v>5396857</v>
      </c>
      <c r="H50" s="13" t="s">
        <v>133</v>
      </c>
      <c r="I50" s="14">
        <v>4535123</v>
      </c>
      <c r="J50" s="13" t="s">
        <v>367</v>
      </c>
      <c r="K50" s="14">
        <v>85.94</v>
      </c>
      <c r="L50" s="14">
        <v>4171</v>
      </c>
      <c r="M50" s="14">
        <v>140</v>
      </c>
      <c r="N50" s="15">
        <v>0.0336</v>
      </c>
      <c r="O50" s="14">
        <v>0.61</v>
      </c>
      <c r="P50" s="14">
        <v>20.6</v>
      </c>
      <c r="Q50" s="14">
        <v>0</v>
      </c>
      <c r="R50" s="14">
        <v>1</v>
      </c>
      <c r="S50" s="14">
        <v>0</v>
      </c>
      <c r="T50" s="14">
        <v>0</v>
      </c>
      <c r="U50" s="14">
        <v>0</v>
      </c>
      <c r="V50" s="14">
        <v>1</v>
      </c>
      <c r="W50" s="14">
        <v>85.94</v>
      </c>
      <c r="X50" s="14">
        <v>0</v>
      </c>
      <c r="Y50" s="15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t="e">
        <f>VLOOKUP(E:E,笔记匹配!A:U,3,FALSE)</f>
        <v>#N/A</v>
      </c>
    </row>
    <row r="51" spans="1:34">
      <c r="A51" s="13" t="s">
        <v>23</v>
      </c>
      <c r="B51" s="13" t="s">
        <v>368</v>
      </c>
      <c r="C51" s="14">
        <v>15010998</v>
      </c>
      <c r="D51" s="13" t="s">
        <v>74</v>
      </c>
      <c r="E51" s="13" t="s">
        <v>154</v>
      </c>
      <c r="F51" s="13" t="s">
        <v>85</v>
      </c>
      <c r="G51" s="14">
        <v>2988798</v>
      </c>
      <c r="H51" s="13" t="s">
        <v>85</v>
      </c>
      <c r="I51" s="14">
        <v>2389802</v>
      </c>
      <c r="J51" s="13" t="s">
        <v>367</v>
      </c>
      <c r="K51" s="14">
        <v>215.51</v>
      </c>
      <c r="L51" s="14">
        <v>2662</v>
      </c>
      <c r="M51" s="14">
        <v>170</v>
      </c>
      <c r="N51" s="15">
        <v>0.0639</v>
      </c>
      <c r="O51" s="14">
        <v>1.27</v>
      </c>
      <c r="P51" s="14">
        <v>80.96</v>
      </c>
      <c r="Q51" s="14">
        <v>1</v>
      </c>
      <c r="R51" s="14">
        <v>2</v>
      </c>
      <c r="S51" s="14">
        <v>1</v>
      </c>
      <c r="T51" s="14">
        <v>0</v>
      </c>
      <c r="U51" s="14">
        <v>0</v>
      </c>
      <c r="V51" s="14">
        <v>4</v>
      </c>
      <c r="W51" s="14">
        <v>53.88</v>
      </c>
      <c r="X51" s="14">
        <v>2</v>
      </c>
      <c r="Y51" s="15">
        <v>0.0118</v>
      </c>
      <c r="Z51" s="14">
        <v>0</v>
      </c>
      <c r="AA51" s="14">
        <v>0</v>
      </c>
      <c r="AB51" s="14">
        <v>2</v>
      </c>
      <c r="AC51" s="14">
        <v>2</v>
      </c>
      <c r="AD51" s="14">
        <v>2</v>
      </c>
      <c r="AE51" s="14">
        <v>0</v>
      </c>
      <c r="AF51" s="14">
        <v>107.76</v>
      </c>
      <c r="AG51" s="14">
        <v>0</v>
      </c>
      <c r="AH51" t="str">
        <f>VLOOKUP(E:E,笔记匹配!A:U,3,FALSE)</f>
        <v>翡翠小米珠已经不多了❓听说你们都在找🧐🧐</v>
      </c>
    </row>
    <row r="52" spans="1:34">
      <c r="A52" s="13" t="s">
        <v>23</v>
      </c>
      <c r="B52" s="13" t="s">
        <v>369</v>
      </c>
      <c r="C52" s="14">
        <v>15235389</v>
      </c>
      <c r="D52" s="13" t="s">
        <v>74</v>
      </c>
      <c r="E52" s="13" t="s">
        <v>156</v>
      </c>
      <c r="F52" s="13" t="s">
        <v>86</v>
      </c>
      <c r="G52" s="14">
        <v>3012790</v>
      </c>
      <c r="H52" s="13" t="s">
        <v>86</v>
      </c>
      <c r="I52" s="14">
        <v>2410711</v>
      </c>
      <c r="J52" s="13" t="s">
        <v>367</v>
      </c>
      <c r="K52" s="14">
        <v>14.3</v>
      </c>
      <c r="L52" s="14">
        <v>522</v>
      </c>
      <c r="M52" s="14">
        <v>45</v>
      </c>
      <c r="N52" s="15">
        <v>0.0862</v>
      </c>
      <c r="O52" s="14">
        <v>0.32</v>
      </c>
      <c r="P52" s="14">
        <v>27.39</v>
      </c>
      <c r="Q52" s="14">
        <v>0</v>
      </c>
      <c r="R52" s="14">
        <v>1</v>
      </c>
      <c r="S52" s="14">
        <v>0</v>
      </c>
      <c r="T52" s="14">
        <v>1</v>
      </c>
      <c r="U52" s="14">
        <v>0</v>
      </c>
      <c r="V52" s="14">
        <v>2</v>
      </c>
      <c r="W52" s="14">
        <v>7.15</v>
      </c>
      <c r="X52" s="14">
        <v>1</v>
      </c>
      <c r="Y52" s="15">
        <v>0.0222</v>
      </c>
      <c r="Z52" s="14">
        <v>2</v>
      </c>
      <c r="AA52" s="14">
        <v>0</v>
      </c>
      <c r="AB52" s="14">
        <v>1</v>
      </c>
      <c r="AC52" s="14">
        <v>2</v>
      </c>
      <c r="AD52" s="14">
        <v>1</v>
      </c>
      <c r="AE52" s="14">
        <v>1</v>
      </c>
      <c r="AF52" s="14">
        <v>14.3</v>
      </c>
      <c r="AG52" s="14">
        <v>14.3</v>
      </c>
      <c r="AH52" t="str">
        <f>VLOOKUP(E:E,笔记匹配!A:U,3,FALSE)</f>
        <v>这尊翡翠佛公的喜乐，谁见了谁欢喜🌱🙏</v>
      </c>
    </row>
    <row r="53" spans="1:34">
      <c r="A53" s="13" t="s">
        <v>23</v>
      </c>
      <c r="B53" s="13" t="s">
        <v>370</v>
      </c>
      <c r="C53" s="14">
        <v>16039498</v>
      </c>
      <c r="D53" s="13" t="s">
        <v>74</v>
      </c>
      <c r="E53" s="13" t="s">
        <v>158</v>
      </c>
      <c r="F53" s="13" t="s">
        <v>87</v>
      </c>
      <c r="G53" s="14">
        <v>3126882</v>
      </c>
      <c r="H53" s="13" t="s">
        <v>87</v>
      </c>
      <c r="I53" s="14">
        <v>2521382</v>
      </c>
      <c r="J53" s="13" t="s">
        <v>367</v>
      </c>
      <c r="K53" s="14">
        <v>179.12</v>
      </c>
      <c r="L53" s="14">
        <v>5992</v>
      </c>
      <c r="M53" s="14">
        <v>425</v>
      </c>
      <c r="N53" s="15">
        <v>0.0709</v>
      </c>
      <c r="O53" s="14">
        <v>0.42</v>
      </c>
      <c r="P53" s="14">
        <v>29.89</v>
      </c>
      <c r="Q53" s="14">
        <v>2</v>
      </c>
      <c r="R53" s="14">
        <v>1</v>
      </c>
      <c r="S53" s="14">
        <v>0</v>
      </c>
      <c r="T53" s="14">
        <v>3</v>
      </c>
      <c r="U53" s="14">
        <v>0</v>
      </c>
      <c r="V53" s="14">
        <v>6</v>
      </c>
      <c r="W53" s="14">
        <v>29.85</v>
      </c>
      <c r="X53" s="14">
        <v>8</v>
      </c>
      <c r="Y53" s="15">
        <v>0.0188</v>
      </c>
      <c r="Z53" s="14">
        <v>4</v>
      </c>
      <c r="AA53" s="14">
        <v>4</v>
      </c>
      <c r="AB53" s="14">
        <v>8</v>
      </c>
      <c r="AC53" s="14">
        <v>18</v>
      </c>
      <c r="AD53" s="14">
        <v>9</v>
      </c>
      <c r="AE53" s="14">
        <v>6</v>
      </c>
      <c r="AF53" s="14">
        <v>19.9</v>
      </c>
      <c r="AG53" s="14">
        <v>29.85</v>
      </c>
      <c r="AH53" t="str">
        <f>VLOOKUP(E:E,笔记匹配!A:U,3,FALSE)</f>
        <v>听说你们最近很喜欢小米珠📿翡翠手串哦💚</v>
      </c>
    </row>
    <row r="54" spans="1:34">
      <c r="A54" s="13" t="s">
        <v>23</v>
      </c>
      <c r="B54" s="13" t="s">
        <v>371</v>
      </c>
      <c r="C54" s="14">
        <v>16360864</v>
      </c>
      <c r="D54" s="13" t="s">
        <v>74</v>
      </c>
      <c r="E54" s="13" t="s">
        <v>190</v>
      </c>
      <c r="F54" s="13" t="s">
        <v>114</v>
      </c>
      <c r="G54" s="14">
        <v>3185522</v>
      </c>
      <c r="H54" s="13" t="s">
        <v>114</v>
      </c>
      <c r="I54" s="14">
        <v>2573850</v>
      </c>
      <c r="J54" s="13" t="s">
        <v>367</v>
      </c>
      <c r="K54" s="14">
        <v>0</v>
      </c>
      <c r="L54" s="14">
        <v>10</v>
      </c>
      <c r="M54" s="14">
        <v>0</v>
      </c>
      <c r="N54" s="15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5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t="str">
        <f>VLOOKUP(E:E,笔记匹配!A:U,3,FALSE)</f>
        <v>千呼万唤的翡翠双环耳坠🔥来啦‼️谁戴谁美</v>
      </c>
    </row>
    <row r="55" spans="1:34">
      <c r="A55" s="13" t="s">
        <v>23</v>
      </c>
      <c r="B55" s="13" t="s">
        <v>383</v>
      </c>
      <c r="C55" s="14">
        <v>16492628</v>
      </c>
      <c r="D55" s="13" t="s">
        <v>74</v>
      </c>
      <c r="E55" s="13" t="s">
        <v>194</v>
      </c>
      <c r="F55" s="13" t="s">
        <v>114</v>
      </c>
      <c r="G55" s="14">
        <v>3185522</v>
      </c>
      <c r="H55" s="13" t="s">
        <v>114</v>
      </c>
      <c r="I55" s="14">
        <v>2573850</v>
      </c>
      <c r="J55" s="13" t="s">
        <v>367</v>
      </c>
      <c r="K55" s="14">
        <v>0</v>
      </c>
      <c r="L55" s="14">
        <v>2</v>
      </c>
      <c r="M55" s="14">
        <v>0</v>
      </c>
      <c r="N55" s="15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5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t="str">
        <f>VLOOKUP(E:E,笔记匹配!A:U,3,FALSE)</f>
        <v>取悦自己，惊艳时光 | 满绿翡翠双环</v>
      </c>
    </row>
    <row r="56" spans="1:34">
      <c r="A56" s="13" t="s">
        <v>23</v>
      </c>
      <c r="B56" s="13" t="s">
        <v>372</v>
      </c>
      <c r="C56" s="14">
        <v>17088322</v>
      </c>
      <c r="D56" s="13" t="s">
        <v>74</v>
      </c>
      <c r="E56" s="13" t="s">
        <v>196</v>
      </c>
      <c r="F56" s="13" t="s">
        <v>114</v>
      </c>
      <c r="G56" s="14">
        <v>3185522</v>
      </c>
      <c r="H56" s="13" t="s">
        <v>114</v>
      </c>
      <c r="I56" s="14">
        <v>2573850</v>
      </c>
      <c r="J56" s="13" t="s">
        <v>367</v>
      </c>
      <c r="K56" s="14">
        <v>0.28</v>
      </c>
      <c r="L56" s="14">
        <v>36</v>
      </c>
      <c r="M56" s="14">
        <v>1</v>
      </c>
      <c r="N56" s="15">
        <v>0.0278</v>
      </c>
      <c r="O56" s="14">
        <v>0.28</v>
      </c>
      <c r="P56" s="14">
        <v>7.78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5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t="str">
        <f>VLOOKUP(E:E,笔记匹配!A:U,3,FALSE)</f>
        <v>什么珠宝单品，让人一看就知道你是高阶玩家</v>
      </c>
    </row>
    <row r="57" spans="1:34">
      <c r="A57" s="13" t="s">
        <v>23</v>
      </c>
      <c r="B57" s="13" t="s">
        <v>373</v>
      </c>
      <c r="C57" s="14">
        <v>18410732</v>
      </c>
      <c r="D57" s="13" t="s">
        <v>74</v>
      </c>
      <c r="E57" s="13" t="s">
        <v>160</v>
      </c>
      <c r="F57" s="13" t="s">
        <v>374</v>
      </c>
      <c r="G57" s="14">
        <v>3754285</v>
      </c>
      <c r="H57" s="13" t="s">
        <v>88</v>
      </c>
      <c r="I57" s="14">
        <v>3139499</v>
      </c>
      <c r="J57" s="13" t="s">
        <v>367</v>
      </c>
      <c r="K57" s="14">
        <v>42.03</v>
      </c>
      <c r="L57" s="14">
        <v>928</v>
      </c>
      <c r="M57" s="14">
        <v>82</v>
      </c>
      <c r="N57" s="15">
        <v>0.0884</v>
      </c>
      <c r="O57" s="14">
        <v>0.51</v>
      </c>
      <c r="P57" s="14">
        <v>45.29</v>
      </c>
      <c r="Q57" s="14">
        <v>1</v>
      </c>
      <c r="R57" s="14">
        <v>1</v>
      </c>
      <c r="S57" s="14">
        <v>2</v>
      </c>
      <c r="T57" s="14">
        <v>3</v>
      </c>
      <c r="U57" s="14">
        <v>0</v>
      </c>
      <c r="V57" s="14">
        <v>7</v>
      </c>
      <c r="W57" s="14">
        <v>6</v>
      </c>
      <c r="X57" s="14">
        <v>1</v>
      </c>
      <c r="Y57" s="15">
        <v>0.0122</v>
      </c>
      <c r="Z57" s="14">
        <v>0</v>
      </c>
      <c r="AA57" s="14">
        <v>0</v>
      </c>
      <c r="AB57" s="14">
        <v>1</v>
      </c>
      <c r="AC57" s="14">
        <v>1</v>
      </c>
      <c r="AD57" s="14">
        <v>1</v>
      </c>
      <c r="AE57" s="14">
        <v>0</v>
      </c>
      <c r="AF57" s="14">
        <v>42.03</v>
      </c>
      <c r="AG57" s="14">
        <v>0</v>
      </c>
      <c r="AH57" t="str">
        <f>VLOOKUP(E:E,笔记匹配!A:U,3,FALSE)</f>
        <v>第一次买满绿翡翠怎么挑？高性价比🉐‼️</v>
      </c>
    </row>
    <row r="58" spans="1:34">
      <c r="A58" s="13" t="s">
        <v>23</v>
      </c>
      <c r="B58" s="13" t="s">
        <v>375</v>
      </c>
      <c r="C58" s="14">
        <v>18547170</v>
      </c>
      <c r="D58" s="13" t="s">
        <v>74</v>
      </c>
      <c r="E58" s="13" t="s">
        <v>162</v>
      </c>
      <c r="F58" s="13" t="s">
        <v>376</v>
      </c>
      <c r="G58" s="14">
        <v>3820901</v>
      </c>
      <c r="H58" s="13" t="s">
        <v>82</v>
      </c>
      <c r="I58" s="14">
        <v>3205913</v>
      </c>
      <c r="J58" s="13" t="s">
        <v>367</v>
      </c>
      <c r="K58" s="14">
        <v>2.12</v>
      </c>
      <c r="L58" s="14">
        <v>157</v>
      </c>
      <c r="M58" s="14">
        <v>5</v>
      </c>
      <c r="N58" s="15">
        <v>0.0318</v>
      </c>
      <c r="O58" s="14">
        <v>0.42</v>
      </c>
      <c r="P58" s="14">
        <v>13.5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1</v>
      </c>
      <c r="Y58" s="15">
        <v>0.2</v>
      </c>
      <c r="Z58" s="14">
        <v>0</v>
      </c>
      <c r="AA58" s="14">
        <v>0</v>
      </c>
      <c r="AB58" s="14">
        <v>1</v>
      </c>
      <c r="AC58" s="14">
        <v>1</v>
      </c>
      <c r="AD58" s="14">
        <v>1</v>
      </c>
      <c r="AE58" s="14">
        <v>0</v>
      </c>
      <c r="AF58" s="14">
        <v>2.12</v>
      </c>
      <c r="AG58" s="14">
        <v>0</v>
      </c>
      <c r="AH58" t="str">
        <f>VLOOKUP(E:E,笔记匹配!A:U,3,FALSE)</f>
        <v>翡翠界的绝美仙仙耳坠都在这里‼️高级富贵</v>
      </c>
    </row>
    <row r="59" spans="1:34">
      <c r="A59" s="13" t="s">
        <v>23</v>
      </c>
      <c r="B59" s="13" t="s">
        <v>377</v>
      </c>
      <c r="C59" s="14">
        <v>18754187</v>
      </c>
      <c r="D59" s="13" t="s">
        <v>74</v>
      </c>
      <c r="E59" s="13" t="s">
        <v>200</v>
      </c>
      <c r="F59" s="13" t="s">
        <v>131</v>
      </c>
      <c r="G59" s="14">
        <v>3921563</v>
      </c>
      <c r="H59" s="13" t="s">
        <v>131</v>
      </c>
      <c r="I59" s="14">
        <v>3306696</v>
      </c>
      <c r="J59" s="13" t="s">
        <v>367</v>
      </c>
      <c r="K59" s="14">
        <v>16.29</v>
      </c>
      <c r="L59" s="14">
        <v>521</v>
      </c>
      <c r="M59" s="14">
        <v>26</v>
      </c>
      <c r="N59" s="15">
        <v>0.0499</v>
      </c>
      <c r="O59" s="14">
        <v>0.63</v>
      </c>
      <c r="P59" s="14">
        <v>31.27</v>
      </c>
      <c r="Q59" s="14">
        <v>1</v>
      </c>
      <c r="R59" s="14">
        <v>0</v>
      </c>
      <c r="S59" s="14">
        <v>0</v>
      </c>
      <c r="T59" s="14">
        <v>1</v>
      </c>
      <c r="U59" s="14">
        <v>0</v>
      </c>
      <c r="V59" s="14">
        <v>2</v>
      </c>
      <c r="W59" s="14">
        <v>8.14</v>
      </c>
      <c r="X59" s="14">
        <v>0</v>
      </c>
      <c r="Y59" s="15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t="str">
        <f>VLOOKUP(E:E,笔记匹配!A:U,3,FALSE)</f>
        <v>一看就是大户人家的金枝玉叶💖娇艳欲滴的美</v>
      </c>
    </row>
    <row r="60" spans="1:34">
      <c r="A60" s="13" t="s">
        <v>23</v>
      </c>
      <c r="B60" s="13" t="s">
        <v>377</v>
      </c>
      <c r="C60" s="14">
        <v>18754237</v>
      </c>
      <c r="D60" s="13" t="s">
        <v>74</v>
      </c>
      <c r="E60" s="13" t="s">
        <v>202</v>
      </c>
      <c r="F60" s="13" t="s">
        <v>132</v>
      </c>
      <c r="G60" s="14">
        <v>3921599</v>
      </c>
      <c r="H60" s="13" t="s">
        <v>132</v>
      </c>
      <c r="I60" s="14">
        <v>3306735</v>
      </c>
      <c r="J60" s="13" t="s">
        <v>367</v>
      </c>
      <c r="K60" s="14">
        <v>31.42</v>
      </c>
      <c r="L60" s="14">
        <v>1075</v>
      </c>
      <c r="M60" s="14">
        <v>75</v>
      </c>
      <c r="N60" s="15">
        <v>0.0698</v>
      </c>
      <c r="O60" s="14">
        <v>0.42</v>
      </c>
      <c r="P60" s="14">
        <v>29.23</v>
      </c>
      <c r="Q60" s="14">
        <v>0</v>
      </c>
      <c r="R60" s="14">
        <v>0</v>
      </c>
      <c r="S60" s="14">
        <v>2</v>
      </c>
      <c r="T60" s="14">
        <v>1</v>
      </c>
      <c r="U60" s="14">
        <v>0</v>
      </c>
      <c r="V60" s="14">
        <v>3</v>
      </c>
      <c r="W60" s="14">
        <v>10.47</v>
      </c>
      <c r="X60" s="14">
        <v>0</v>
      </c>
      <c r="Y60" s="15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t="str">
        <f>VLOOKUP(E:E,笔记匹配!A:U,3,FALSE)</f>
        <v>翡翠佛公 | 辣色vs阳色，你站哪一队</v>
      </c>
    </row>
    <row r="61" spans="1:34">
      <c r="A61" s="13" t="s">
        <v>23</v>
      </c>
      <c r="B61" s="13" t="s">
        <v>378</v>
      </c>
      <c r="C61" s="14">
        <v>19089034</v>
      </c>
      <c r="D61" s="13" t="s">
        <v>74</v>
      </c>
      <c r="E61" s="13" t="s">
        <v>164</v>
      </c>
      <c r="F61" s="13" t="s">
        <v>89</v>
      </c>
      <c r="G61" s="14">
        <v>4075191</v>
      </c>
      <c r="H61" s="13" t="s">
        <v>89</v>
      </c>
      <c r="I61" s="14">
        <v>3457726</v>
      </c>
      <c r="J61" s="13" t="s">
        <v>367</v>
      </c>
      <c r="K61" s="14">
        <v>15.97</v>
      </c>
      <c r="L61" s="14">
        <v>686</v>
      </c>
      <c r="M61" s="14">
        <v>47</v>
      </c>
      <c r="N61" s="15">
        <v>0.0685</v>
      </c>
      <c r="O61" s="14">
        <v>0.34</v>
      </c>
      <c r="P61" s="14">
        <v>23.28</v>
      </c>
      <c r="Q61" s="14">
        <v>0</v>
      </c>
      <c r="R61" s="14">
        <v>0</v>
      </c>
      <c r="S61" s="14">
        <v>0</v>
      </c>
      <c r="T61" s="14">
        <v>1</v>
      </c>
      <c r="U61" s="14">
        <v>1</v>
      </c>
      <c r="V61" s="14">
        <v>2</v>
      </c>
      <c r="W61" s="14">
        <v>7.98</v>
      </c>
      <c r="X61" s="14">
        <v>0</v>
      </c>
      <c r="Y61" s="15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t="str">
        <f>VLOOKUP(E:E,笔记匹配!A:U,3,FALSE)</f>
        <v>翡翠福瓜的寓意，把美好祝福送给自己</v>
      </c>
    </row>
    <row r="62" spans="1:34">
      <c r="A62" s="13" t="s">
        <v>23</v>
      </c>
      <c r="B62" s="13" t="s">
        <v>379</v>
      </c>
      <c r="C62" s="14">
        <v>21062561</v>
      </c>
      <c r="D62" s="13" t="s">
        <v>74</v>
      </c>
      <c r="E62" s="13" t="s">
        <v>192</v>
      </c>
      <c r="F62" s="13" t="s">
        <v>115</v>
      </c>
      <c r="G62" s="14">
        <v>5049683</v>
      </c>
      <c r="H62" s="13" t="s">
        <v>115</v>
      </c>
      <c r="I62" s="14">
        <v>4273845</v>
      </c>
      <c r="J62" s="13" t="s">
        <v>367</v>
      </c>
      <c r="K62" s="14">
        <v>200.8</v>
      </c>
      <c r="L62" s="14">
        <v>26709</v>
      </c>
      <c r="M62" s="14">
        <v>2308</v>
      </c>
      <c r="N62" s="15">
        <v>0.0864</v>
      </c>
      <c r="O62" s="14">
        <v>0.09</v>
      </c>
      <c r="P62" s="14">
        <v>7.52</v>
      </c>
      <c r="Q62" s="14">
        <v>5</v>
      </c>
      <c r="R62" s="14">
        <v>6</v>
      </c>
      <c r="S62" s="14">
        <v>0</v>
      </c>
      <c r="T62" s="14">
        <v>2</v>
      </c>
      <c r="U62" s="14">
        <v>0</v>
      </c>
      <c r="V62" s="14">
        <v>13</v>
      </c>
      <c r="W62" s="14">
        <v>15.45</v>
      </c>
      <c r="X62" s="14">
        <v>8</v>
      </c>
      <c r="Y62" s="15">
        <v>0.0035</v>
      </c>
      <c r="Z62" s="14">
        <v>4</v>
      </c>
      <c r="AA62" s="14">
        <v>3</v>
      </c>
      <c r="AB62" s="14">
        <v>4</v>
      </c>
      <c r="AC62" s="14">
        <v>4</v>
      </c>
      <c r="AD62" s="14">
        <v>4</v>
      </c>
      <c r="AE62" s="14">
        <v>0</v>
      </c>
      <c r="AF62" s="14">
        <v>50.2</v>
      </c>
      <c r="AG62" s="14">
        <v>0</v>
      </c>
      <c r="AH62" t="str">
        <f>VLOOKUP(E:E,笔记匹配!A:U,3,FALSE)</f>
        <v>翡翠手镯 | 美丽与收藏，能不动心吗～</v>
      </c>
    </row>
    <row r="63" spans="1:34">
      <c r="A63" s="13" t="s">
        <v>23</v>
      </c>
      <c r="B63" s="13" t="s">
        <v>379</v>
      </c>
      <c r="C63" s="14">
        <v>21062611</v>
      </c>
      <c r="D63" s="13" t="s">
        <v>74</v>
      </c>
      <c r="E63" s="13" t="s">
        <v>166</v>
      </c>
      <c r="F63" s="13" t="s">
        <v>90</v>
      </c>
      <c r="G63" s="14">
        <v>5049698</v>
      </c>
      <c r="H63" s="13" t="s">
        <v>90</v>
      </c>
      <c r="I63" s="14">
        <v>4273852</v>
      </c>
      <c r="J63" s="13" t="s">
        <v>367</v>
      </c>
      <c r="K63" s="14">
        <v>12.56</v>
      </c>
      <c r="L63" s="14">
        <v>359</v>
      </c>
      <c r="M63" s="14">
        <v>32</v>
      </c>
      <c r="N63" s="15">
        <v>0.0891</v>
      </c>
      <c r="O63" s="14">
        <v>0.39</v>
      </c>
      <c r="P63" s="14">
        <v>34.99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5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t="str">
        <f>VLOOKUP(E:E,笔记匹配!A:U,3,FALSE)</f>
        <v>性价比翡翠美货上新💖寓意都是如此美好💯</v>
      </c>
    </row>
    <row r="64" spans="1:34">
      <c r="A64" s="13" t="s">
        <v>23</v>
      </c>
      <c r="B64" s="13" t="s">
        <v>380</v>
      </c>
      <c r="C64" s="14">
        <v>21387260</v>
      </c>
      <c r="D64" s="13" t="s">
        <v>74</v>
      </c>
      <c r="E64" s="13" t="s">
        <v>168</v>
      </c>
      <c r="F64" s="13" t="s">
        <v>91</v>
      </c>
      <c r="G64" s="14">
        <v>5205079</v>
      </c>
      <c r="H64" s="13" t="s">
        <v>91</v>
      </c>
      <c r="I64" s="14">
        <v>4389047</v>
      </c>
      <c r="J64" s="13" t="s">
        <v>367</v>
      </c>
      <c r="K64" s="14">
        <v>16.92</v>
      </c>
      <c r="L64" s="14">
        <v>345</v>
      </c>
      <c r="M64" s="14">
        <v>37</v>
      </c>
      <c r="N64" s="15">
        <v>0.1072</v>
      </c>
      <c r="O64" s="14">
        <v>0.46</v>
      </c>
      <c r="P64" s="14">
        <v>49.04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1</v>
      </c>
      <c r="W64" s="14">
        <v>16.92</v>
      </c>
      <c r="X64" s="14">
        <v>1</v>
      </c>
      <c r="Y64" s="15">
        <v>0.027</v>
      </c>
      <c r="Z64" s="14">
        <v>0</v>
      </c>
      <c r="AA64" s="14">
        <v>3</v>
      </c>
      <c r="AB64" s="14">
        <v>1</v>
      </c>
      <c r="AC64" s="14">
        <v>1</v>
      </c>
      <c r="AD64" s="14">
        <v>1</v>
      </c>
      <c r="AE64" s="14">
        <v>0</v>
      </c>
      <c r="AF64" s="14">
        <v>16.92</v>
      </c>
      <c r="AG64" s="14">
        <v>0</v>
      </c>
      <c r="AH64" t="str">
        <f>VLOOKUP(E:E,笔记匹配!A:U,3,FALSE)</f>
        <v>这家翡翠源头商家你还不知道吗‼️</v>
      </c>
    </row>
    <row r="65" spans="1:34">
      <c r="A65" s="13" t="s">
        <v>23</v>
      </c>
      <c r="B65" s="13" t="s">
        <v>381</v>
      </c>
      <c r="C65" s="14">
        <v>21810383</v>
      </c>
      <c r="D65" s="13" t="s">
        <v>74</v>
      </c>
      <c r="E65" s="13" t="s">
        <v>170</v>
      </c>
      <c r="F65" s="13" t="s">
        <v>75</v>
      </c>
      <c r="G65" s="14">
        <v>5396826</v>
      </c>
      <c r="H65" s="13" t="s">
        <v>75</v>
      </c>
      <c r="I65" s="14">
        <v>4535097</v>
      </c>
      <c r="J65" s="13" t="s">
        <v>367</v>
      </c>
      <c r="K65" s="14">
        <v>137.98</v>
      </c>
      <c r="L65" s="14">
        <v>2838</v>
      </c>
      <c r="M65" s="14">
        <v>221</v>
      </c>
      <c r="N65" s="15">
        <v>0.0779</v>
      </c>
      <c r="O65" s="14">
        <v>0.62</v>
      </c>
      <c r="P65" s="14">
        <v>48.62</v>
      </c>
      <c r="Q65" s="14">
        <v>2</v>
      </c>
      <c r="R65" s="14">
        <v>0</v>
      </c>
      <c r="S65" s="14">
        <v>0</v>
      </c>
      <c r="T65" s="14">
        <v>1</v>
      </c>
      <c r="U65" s="14">
        <v>0</v>
      </c>
      <c r="V65" s="14">
        <v>3</v>
      </c>
      <c r="W65" s="14">
        <v>45.99</v>
      </c>
      <c r="X65" s="14">
        <v>1</v>
      </c>
      <c r="Y65" s="15">
        <v>0.0045</v>
      </c>
      <c r="Z65" s="14">
        <v>6</v>
      </c>
      <c r="AA65" s="14">
        <v>1</v>
      </c>
      <c r="AB65" s="14">
        <v>1</v>
      </c>
      <c r="AC65" s="14">
        <v>5</v>
      </c>
      <c r="AD65" s="14">
        <v>1</v>
      </c>
      <c r="AE65" s="14">
        <v>1</v>
      </c>
      <c r="AF65" s="14">
        <v>137.98</v>
      </c>
      <c r="AG65" s="14">
        <v>137.98</v>
      </c>
      <c r="AH65" t="str">
        <f>VLOOKUP(E:E,笔记匹配!A:U,3,FALSE)</f>
        <v>喜欢蛋面的尽管来找我，应有尽有</v>
      </c>
    </row>
    <row r="66" spans="1:34">
      <c r="A66" s="13" t="s">
        <v>23</v>
      </c>
      <c r="B66" s="13" t="s">
        <v>381</v>
      </c>
      <c r="C66" s="14">
        <v>21810413</v>
      </c>
      <c r="D66" s="13" t="s">
        <v>74</v>
      </c>
      <c r="E66" s="13" t="s">
        <v>172</v>
      </c>
      <c r="F66" s="13" t="s">
        <v>92</v>
      </c>
      <c r="G66" s="14">
        <v>5396833</v>
      </c>
      <c r="H66" s="13" t="s">
        <v>92</v>
      </c>
      <c r="I66" s="14">
        <v>4535107</v>
      </c>
      <c r="J66" s="13" t="s">
        <v>367</v>
      </c>
      <c r="K66" s="14">
        <v>61.82</v>
      </c>
      <c r="L66" s="14">
        <v>1306</v>
      </c>
      <c r="M66" s="14">
        <v>93</v>
      </c>
      <c r="N66" s="15">
        <v>0.0712</v>
      </c>
      <c r="O66" s="14">
        <v>0.66</v>
      </c>
      <c r="P66" s="14">
        <v>47.34</v>
      </c>
      <c r="Q66" s="14">
        <v>2</v>
      </c>
      <c r="R66" s="14">
        <v>1</v>
      </c>
      <c r="S66" s="14">
        <v>0</v>
      </c>
      <c r="T66" s="14">
        <v>3</v>
      </c>
      <c r="U66" s="14">
        <v>0</v>
      </c>
      <c r="V66" s="14">
        <v>6</v>
      </c>
      <c r="W66" s="14">
        <v>10.3</v>
      </c>
      <c r="X66" s="14">
        <v>2</v>
      </c>
      <c r="Y66" s="15">
        <v>0.0215</v>
      </c>
      <c r="Z66" s="14">
        <v>4</v>
      </c>
      <c r="AA66" s="14">
        <v>0</v>
      </c>
      <c r="AB66" s="14">
        <v>2</v>
      </c>
      <c r="AC66" s="14">
        <v>5</v>
      </c>
      <c r="AD66" s="14">
        <v>2</v>
      </c>
      <c r="AE66" s="14">
        <v>1</v>
      </c>
      <c r="AF66" s="14">
        <v>30.91</v>
      </c>
      <c r="AG66" s="14">
        <v>61.82</v>
      </c>
      <c r="AH66" t="str">
        <f>VLOOKUP(E:E,笔记匹配!A:U,3,FALSE)</f>
        <v>福禄双全💕翡翠绿葫芦太适合女性了～</v>
      </c>
    </row>
    <row r="67" spans="1:34">
      <c r="A67" s="13" t="s">
        <v>23</v>
      </c>
      <c r="B67" s="13" t="s">
        <v>381</v>
      </c>
      <c r="C67" s="14">
        <v>21810468</v>
      </c>
      <c r="D67" s="13" t="s">
        <v>74</v>
      </c>
      <c r="E67" s="13" t="s">
        <v>204</v>
      </c>
      <c r="F67" s="13" t="s">
        <v>382</v>
      </c>
      <c r="G67" s="14">
        <v>5396857</v>
      </c>
      <c r="H67" s="13" t="s">
        <v>133</v>
      </c>
      <c r="I67" s="14">
        <v>4535123</v>
      </c>
      <c r="J67" s="13" t="s">
        <v>367</v>
      </c>
      <c r="K67" s="14">
        <v>58.77</v>
      </c>
      <c r="L67" s="14">
        <v>1705</v>
      </c>
      <c r="M67" s="14">
        <v>82</v>
      </c>
      <c r="N67" s="15">
        <v>0.0481</v>
      </c>
      <c r="O67" s="14">
        <v>0.72</v>
      </c>
      <c r="P67" s="14">
        <v>34.47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1</v>
      </c>
      <c r="W67" s="14">
        <v>58.77</v>
      </c>
      <c r="X67" s="14">
        <v>0</v>
      </c>
      <c r="Y67" s="15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t="e">
        <f>VLOOKUP(E:E,笔记匹配!A:U,3,FALSE)</f>
        <v>#N/A</v>
      </c>
    </row>
    <row r="68" spans="1:34">
      <c r="A68" s="13" t="s">
        <v>24</v>
      </c>
      <c r="B68" s="13" t="s">
        <v>368</v>
      </c>
      <c r="C68" s="14">
        <v>15010998</v>
      </c>
      <c r="D68" s="13" t="s">
        <v>74</v>
      </c>
      <c r="E68" s="13" t="s">
        <v>154</v>
      </c>
      <c r="F68" s="13" t="s">
        <v>85</v>
      </c>
      <c r="G68" s="14">
        <v>2988798</v>
      </c>
      <c r="H68" s="13" t="s">
        <v>85</v>
      </c>
      <c r="I68" s="14">
        <v>2389802</v>
      </c>
      <c r="J68" s="13" t="s">
        <v>367</v>
      </c>
      <c r="K68" s="14">
        <v>203</v>
      </c>
      <c r="L68" s="14">
        <v>3365</v>
      </c>
      <c r="M68" s="14">
        <v>192</v>
      </c>
      <c r="N68" s="15">
        <v>0.0571</v>
      </c>
      <c r="O68" s="14">
        <v>1.06</v>
      </c>
      <c r="P68" s="14">
        <v>60.33</v>
      </c>
      <c r="Q68" s="14">
        <v>1</v>
      </c>
      <c r="R68" s="14">
        <v>0</v>
      </c>
      <c r="S68" s="14">
        <v>0</v>
      </c>
      <c r="T68" s="14">
        <v>3</v>
      </c>
      <c r="U68" s="14">
        <v>0</v>
      </c>
      <c r="V68" s="14">
        <v>4</v>
      </c>
      <c r="W68" s="14">
        <v>50.75</v>
      </c>
      <c r="X68" s="14">
        <v>10</v>
      </c>
      <c r="Y68" s="15">
        <v>0.0521</v>
      </c>
      <c r="Z68" s="14">
        <v>4</v>
      </c>
      <c r="AA68" s="14">
        <v>0</v>
      </c>
      <c r="AB68" s="14">
        <v>11</v>
      </c>
      <c r="AC68" s="14">
        <v>22</v>
      </c>
      <c r="AD68" s="14">
        <v>11</v>
      </c>
      <c r="AE68" s="14">
        <v>7</v>
      </c>
      <c r="AF68" s="14">
        <v>18.45</v>
      </c>
      <c r="AG68" s="14">
        <v>29</v>
      </c>
      <c r="AH68" t="str">
        <f>VLOOKUP(E:E,笔记匹配!A:U,3,FALSE)</f>
        <v>翡翠小米珠已经不多了❓听说你们都在找🧐🧐</v>
      </c>
    </row>
    <row r="69" spans="1:34">
      <c r="A69" s="13" t="s">
        <v>24</v>
      </c>
      <c r="B69" s="13" t="s">
        <v>369</v>
      </c>
      <c r="C69" s="14">
        <v>15235389</v>
      </c>
      <c r="D69" s="13" t="s">
        <v>74</v>
      </c>
      <c r="E69" s="13" t="s">
        <v>156</v>
      </c>
      <c r="F69" s="13" t="s">
        <v>86</v>
      </c>
      <c r="G69" s="14">
        <v>3012790</v>
      </c>
      <c r="H69" s="13" t="s">
        <v>86</v>
      </c>
      <c r="I69" s="14">
        <v>2410711</v>
      </c>
      <c r="J69" s="13" t="s">
        <v>367</v>
      </c>
      <c r="K69" s="14">
        <v>35.42</v>
      </c>
      <c r="L69" s="14">
        <v>1309</v>
      </c>
      <c r="M69" s="14">
        <v>109</v>
      </c>
      <c r="N69" s="15">
        <v>0.0833</v>
      </c>
      <c r="O69" s="14">
        <v>0.32</v>
      </c>
      <c r="P69" s="14">
        <v>27.06</v>
      </c>
      <c r="Q69" s="14">
        <v>0</v>
      </c>
      <c r="R69" s="14">
        <v>0</v>
      </c>
      <c r="S69" s="14">
        <v>1</v>
      </c>
      <c r="T69" s="14">
        <v>1</v>
      </c>
      <c r="U69" s="14">
        <v>0</v>
      </c>
      <c r="V69" s="14">
        <v>2</v>
      </c>
      <c r="W69" s="14">
        <v>17.71</v>
      </c>
      <c r="X69" s="14">
        <v>2</v>
      </c>
      <c r="Y69" s="15">
        <v>0.0183</v>
      </c>
      <c r="Z69" s="14">
        <v>0</v>
      </c>
      <c r="AA69" s="14">
        <v>0</v>
      </c>
      <c r="AB69" s="14">
        <v>3</v>
      </c>
      <c r="AC69" s="14">
        <v>3</v>
      </c>
      <c r="AD69" s="14">
        <v>3</v>
      </c>
      <c r="AE69" s="14">
        <v>0</v>
      </c>
      <c r="AF69" s="14">
        <v>11.81</v>
      </c>
      <c r="AG69" s="14">
        <v>0</v>
      </c>
      <c r="AH69" t="str">
        <f>VLOOKUP(E:E,笔记匹配!A:U,3,FALSE)</f>
        <v>这尊翡翠佛公的喜乐，谁见了谁欢喜🌱🙏</v>
      </c>
    </row>
    <row r="70" spans="1:34">
      <c r="A70" s="13" t="s">
        <v>24</v>
      </c>
      <c r="B70" s="13" t="s">
        <v>370</v>
      </c>
      <c r="C70" s="14">
        <v>16039498</v>
      </c>
      <c r="D70" s="13" t="s">
        <v>74</v>
      </c>
      <c r="E70" s="13" t="s">
        <v>158</v>
      </c>
      <c r="F70" s="13" t="s">
        <v>87</v>
      </c>
      <c r="G70" s="14">
        <v>3126882</v>
      </c>
      <c r="H70" s="13" t="s">
        <v>87</v>
      </c>
      <c r="I70" s="14">
        <v>2521382</v>
      </c>
      <c r="J70" s="13" t="s">
        <v>367</v>
      </c>
      <c r="K70" s="14">
        <v>158.97</v>
      </c>
      <c r="L70" s="14">
        <v>5811</v>
      </c>
      <c r="M70" s="14">
        <v>403</v>
      </c>
      <c r="N70" s="15">
        <v>0.0694</v>
      </c>
      <c r="O70" s="14">
        <v>0.39</v>
      </c>
      <c r="P70" s="14">
        <v>27.36</v>
      </c>
      <c r="Q70" s="14">
        <v>1</v>
      </c>
      <c r="R70" s="14">
        <v>3</v>
      </c>
      <c r="S70" s="14">
        <v>1</v>
      </c>
      <c r="T70" s="14">
        <v>0</v>
      </c>
      <c r="U70" s="14">
        <v>0</v>
      </c>
      <c r="V70" s="14">
        <v>5</v>
      </c>
      <c r="W70" s="14">
        <v>31.79</v>
      </c>
      <c r="X70" s="14">
        <v>1</v>
      </c>
      <c r="Y70" s="15">
        <v>0.0025</v>
      </c>
      <c r="Z70" s="14">
        <v>1</v>
      </c>
      <c r="AA70" s="14">
        <v>5</v>
      </c>
      <c r="AB70" s="14">
        <v>1</v>
      </c>
      <c r="AC70" s="14">
        <v>1</v>
      </c>
      <c r="AD70" s="14">
        <v>1</v>
      </c>
      <c r="AE70" s="14">
        <v>0</v>
      </c>
      <c r="AF70" s="14">
        <v>158.97</v>
      </c>
      <c r="AG70" s="14">
        <v>0</v>
      </c>
      <c r="AH70" t="str">
        <f>VLOOKUP(E:E,笔记匹配!A:U,3,FALSE)</f>
        <v>听说你们最近很喜欢小米珠📿翡翠手串哦💚</v>
      </c>
    </row>
    <row r="71" spans="1:34">
      <c r="A71" s="13" t="s">
        <v>24</v>
      </c>
      <c r="B71" s="13" t="s">
        <v>371</v>
      </c>
      <c r="C71" s="14">
        <v>16360864</v>
      </c>
      <c r="D71" s="13" t="s">
        <v>74</v>
      </c>
      <c r="E71" s="13" t="s">
        <v>190</v>
      </c>
      <c r="F71" s="13" t="s">
        <v>114</v>
      </c>
      <c r="G71" s="14">
        <v>3185522</v>
      </c>
      <c r="H71" s="13" t="s">
        <v>114</v>
      </c>
      <c r="I71" s="14">
        <v>2573850</v>
      </c>
      <c r="J71" s="13" t="s">
        <v>367</v>
      </c>
      <c r="K71" s="14">
        <v>0.85</v>
      </c>
      <c r="L71" s="14">
        <v>99</v>
      </c>
      <c r="M71" s="14">
        <v>3</v>
      </c>
      <c r="N71" s="15">
        <v>0.0303</v>
      </c>
      <c r="O71" s="14">
        <v>0.28</v>
      </c>
      <c r="P71" s="14">
        <v>8.59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5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t="str">
        <f>VLOOKUP(E:E,笔记匹配!A:U,3,FALSE)</f>
        <v>千呼万唤的翡翠双环耳坠🔥来啦‼️谁戴谁美</v>
      </c>
    </row>
    <row r="72" spans="1:34">
      <c r="A72" s="13" t="s">
        <v>24</v>
      </c>
      <c r="B72" s="13" t="s">
        <v>383</v>
      </c>
      <c r="C72" s="14">
        <v>16492628</v>
      </c>
      <c r="D72" s="13" t="s">
        <v>74</v>
      </c>
      <c r="E72" s="13" t="s">
        <v>194</v>
      </c>
      <c r="F72" s="13" t="s">
        <v>114</v>
      </c>
      <c r="G72" s="14">
        <v>3185522</v>
      </c>
      <c r="H72" s="13" t="s">
        <v>114</v>
      </c>
      <c r="I72" s="14">
        <v>2573850</v>
      </c>
      <c r="J72" s="13" t="s">
        <v>367</v>
      </c>
      <c r="K72" s="14">
        <v>0</v>
      </c>
      <c r="L72" s="14">
        <v>5</v>
      </c>
      <c r="M72" s="14">
        <v>0</v>
      </c>
      <c r="N72" s="15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5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t="str">
        <f>VLOOKUP(E:E,笔记匹配!A:U,3,FALSE)</f>
        <v>取悦自己，惊艳时光 | 满绿翡翠双环</v>
      </c>
    </row>
    <row r="73" spans="1:34">
      <c r="A73" s="13" t="s">
        <v>24</v>
      </c>
      <c r="B73" s="13" t="s">
        <v>372</v>
      </c>
      <c r="C73" s="14">
        <v>17088322</v>
      </c>
      <c r="D73" s="13" t="s">
        <v>74</v>
      </c>
      <c r="E73" s="13" t="s">
        <v>196</v>
      </c>
      <c r="F73" s="13" t="s">
        <v>114</v>
      </c>
      <c r="G73" s="14">
        <v>3185522</v>
      </c>
      <c r="H73" s="13" t="s">
        <v>114</v>
      </c>
      <c r="I73" s="14">
        <v>2573850</v>
      </c>
      <c r="J73" s="13" t="s">
        <v>367</v>
      </c>
      <c r="K73" s="14">
        <v>1.58</v>
      </c>
      <c r="L73" s="14">
        <v>88</v>
      </c>
      <c r="M73" s="14">
        <v>7</v>
      </c>
      <c r="N73" s="15">
        <v>0.0795</v>
      </c>
      <c r="O73" s="14">
        <v>0.23</v>
      </c>
      <c r="P73" s="14">
        <v>17.95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5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t="str">
        <f>VLOOKUP(E:E,笔记匹配!A:U,3,FALSE)</f>
        <v>什么珠宝单品，让人一看就知道你是高阶玩家</v>
      </c>
    </row>
    <row r="74" spans="1:34">
      <c r="A74" s="13" t="s">
        <v>24</v>
      </c>
      <c r="B74" s="13" t="s">
        <v>373</v>
      </c>
      <c r="C74" s="14">
        <v>18410732</v>
      </c>
      <c r="D74" s="13" t="s">
        <v>74</v>
      </c>
      <c r="E74" s="13" t="s">
        <v>160</v>
      </c>
      <c r="F74" s="13" t="s">
        <v>374</v>
      </c>
      <c r="G74" s="14">
        <v>3754285</v>
      </c>
      <c r="H74" s="13" t="s">
        <v>88</v>
      </c>
      <c r="I74" s="14">
        <v>3139499</v>
      </c>
      <c r="J74" s="13" t="s">
        <v>367</v>
      </c>
      <c r="K74" s="14">
        <v>48.83</v>
      </c>
      <c r="L74" s="14">
        <v>964</v>
      </c>
      <c r="M74" s="14">
        <v>84</v>
      </c>
      <c r="N74" s="15">
        <v>0.0871</v>
      </c>
      <c r="O74" s="14">
        <v>0.58</v>
      </c>
      <c r="P74" s="14">
        <v>50.65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1</v>
      </c>
      <c r="Y74" s="15">
        <v>0.0119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t="str">
        <f>VLOOKUP(E:E,笔记匹配!A:U,3,FALSE)</f>
        <v>第一次买满绿翡翠怎么挑？高性价比🉐‼️</v>
      </c>
    </row>
    <row r="75" spans="1:34">
      <c r="A75" s="13" t="s">
        <v>24</v>
      </c>
      <c r="B75" s="13" t="s">
        <v>375</v>
      </c>
      <c r="C75" s="14">
        <v>18547170</v>
      </c>
      <c r="D75" s="13" t="s">
        <v>74</v>
      </c>
      <c r="E75" s="13" t="s">
        <v>162</v>
      </c>
      <c r="F75" s="13" t="s">
        <v>376</v>
      </c>
      <c r="G75" s="14">
        <v>3820901</v>
      </c>
      <c r="H75" s="13" t="s">
        <v>82</v>
      </c>
      <c r="I75" s="14">
        <v>3205913</v>
      </c>
      <c r="J75" s="13" t="s">
        <v>367</v>
      </c>
      <c r="K75" s="14">
        <v>10.9</v>
      </c>
      <c r="L75" s="14">
        <v>358</v>
      </c>
      <c r="M75" s="14">
        <v>21</v>
      </c>
      <c r="N75" s="15">
        <v>0.0587</v>
      </c>
      <c r="O75" s="14">
        <v>0.52</v>
      </c>
      <c r="P75" s="14">
        <v>30.45</v>
      </c>
      <c r="Q75" s="14">
        <v>0</v>
      </c>
      <c r="R75" s="14">
        <v>0</v>
      </c>
      <c r="S75" s="14">
        <v>0</v>
      </c>
      <c r="T75" s="14">
        <v>2</v>
      </c>
      <c r="U75" s="14">
        <v>0</v>
      </c>
      <c r="V75" s="14">
        <v>2</v>
      </c>
      <c r="W75" s="14">
        <v>5.45</v>
      </c>
      <c r="X75" s="14">
        <v>0</v>
      </c>
      <c r="Y75" s="15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t="str">
        <f>VLOOKUP(E:E,笔记匹配!A:U,3,FALSE)</f>
        <v>翡翠界的绝美仙仙耳坠都在这里‼️高级富贵</v>
      </c>
    </row>
    <row r="76" spans="1:34">
      <c r="A76" s="13" t="s">
        <v>24</v>
      </c>
      <c r="B76" s="13" t="s">
        <v>377</v>
      </c>
      <c r="C76" s="14">
        <v>18754187</v>
      </c>
      <c r="D76" s="13" t="s">
        <v>74</v>
      </c>
      <c r="E76" s="13" t="s">
        <v>200</v>
      </c>
      <c r="F76" s="13" t="s">
        <v>131</v>
      </c>
      <c r="G76" s="14">
        <v>3921563</v>
      </c>
      <c r="H76" s="13" t="s">
        <v>131</v>
      </c>
      <c r="I76" s="14">
        <v>3306696</v>
      </c>
      <c r="J76" s="13" t="s">
        <v>367</v>
      </c>
      <c r="K76" s="14">
        <v>22.96</v>
      </c>
      <c r="L76" s="14">
        <v>914</v>
      </c>
      <c r="M76" s="14">
        <v>37</v>
      </c>
      <c r="N76" s="15">
        <v>0.0405</v>
      </c>
      <c r="O76" s="14">
        <v>0.62</v>
      </c>
      <c r="P76" s="14">
        <v>25.12</v>
      </c>
      <c r="Q76" s="14">
        <v>2</v>
      </c>
      <c r="R76" s="14">
        <v>0</v>
      </c>
      <c r="S76" s="14">
        <v>0</v>
      </c>
      <c r="T76" s="14">
        <v>0</v>
      </c>
      <c r="U76" s="14">
        <v>0</v>
      </c>
      <c r="V76" s="14">
        <v>2</v>
      </c>
      <c r="W76" s="14">
        <v>11.48</v>
      </c>
      <c r="X76" s="14">
        <v>0</v>
      </c>
      <c r="Y76" s="15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t="str">
        <f>VLOOKUP(E:E,笔记匹配!A:U,3,FALSE)</f>
        <v>一看就是大户人家的金枝玉叶💖娇艳欲滴的美</v>
      </c>
    </row>
    <row r="77" spans="1:34">
      <c r="A77" s="13" t="s">
        <v>24</v>
      </c>
      <c r="B77" s="13" t="s">
        <v>377</v>
      </c>
      <c r="C77" s="14">
        <v>18754237</v>
      </c>
      <c r="D77" s="13" t="s">
        <v>74</v>
      </c>
      <c r="E77" s="13" t="s">
        <v>202</v>
      </c>
      <c r="F77" s="13" t="s">
        <v>132</v>
      </c>
      <c r="G77" s="14">
        <v>3921599</v>
      </c>
      <c r="H77" s="13" t="s">
        <v>132</v>
      </c>
      <c r="I77" s="14">
        <v>3306735</v>
      </c>
      <c r="J77" s="13" t="s">
        <v>367</v>
      </c>
      <c r="K77" s="14">
        <v>31.71</v>
      </c>
      <c r="L77" s="14">
        <v>1016</v>
      </c>
      <c r="M77" s="14">
        <v>65</v>
      </c>
      <c r="N77" s="15">
        <v>0.064</v>
      </c>
      <c r="O77" s="14">
        <v>0.49</v>
      </c>
      <c r="P77" s="14">
        <v>31.21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1</v>
      </c>
      <c r="Y77" s="15">
        <v>0.0154</v>
      </c>
      <c r="Z77" s="14">
        <v>0</v>
      </c>
      <c r="AA77" s="14">
        <v>0</v>
      </c>
      <c r="AB77" s="14">
        <v>1</v>
      </c>
      <c r="AC77" s="14">
        <v>1</v>
      </c>
      <c r="AD77" s="14">
        <v>1</v>
      </c>
      <c r="AE77" s="14">
        <v>0</v>
      </c>
      <c r="AF77" s="14">
        <v>31.71</v>
      </c>
      <c r="AG77" s="14">
        <v>0</v>
      </c>
      <c r="AH77" t="str">
        <f>VLOOKUP(E:E,笔记匹配!A:U,3,FALSE)</f>
        <v>翡翠佛公 | 辣色vs阳色，你站哪一队</v>
      </c>
    </row>
    <row r="78" spans="1:34">
      <c r="A78" s="13" t="s">
        <v>24</v>
      </c>
      <c r="B78" s="13" t="s">
        <v>378</v>
      </c>
      <c r="C78" s="14">
        <v>19089034</v>
      </c>
      <c r="D78" s="13" t="s">
        <v>74</v>
      </c>
      <c r="E78" s="13" t="s">
        <v>164</v>
      </c>
      <c r="F78" s="13" t="s">
        <v>89</v>
      </c>
      <c r="G78" s="14">
        <v>4075191</v>
      </c>
      <c r="H78" s="13" t="s">
        <v>89</v>
      </c>
      <c r="I78" s="14">
        <v>3457726</v>
      </c>
      <c r="J78" s="13" t="s">
        <v>367</v>
      </c>
      <c r="K78" s="14">
        <v>21.11</v>
      </c>
      <c r="L78" s="14">
        <v>1301</v>
      </c>
      <c r="M78" s="14">
        <v>58</v>
      </c>
      <c r="N78" s="15">
        <v>0.0446</v>
      </c>
      <c r="O78" s="14">
        <v>0.36</v>
      </c>
      <c r="P78" s="14">
        <v>16.23</v>
      </c>
      <c r="Q78" s="14">
        <v>0</v>
      </c>
      <c r="R78" s="14">
        <v>1</v>
      </c>
      <c r="S78" s="14">
        <v>0</v>
      </c>
      <c r="T78" s="14">
        <v>0</v>
      </c>
      <c r="U78" s="14">
        <v>0</v>
      </c>
      <c r="V78" s="14">
        <v>1</v>
      </c>
      <c r="W78" s="14">
        <v>21.11</v>
      </c>
      <c r="X78" s="14">
        <v>1</v>
      </c>
      <c r="Y78" s="15">
        <v>0.0172</v>
      </c>
      <c r="Z78" s="14">
        <v>0</v>
      </c>
      <c r="AA78" s="14">
        <v>0</v>
      </c>
      <c r="AB78" s="14">
        <v>1</v>
      </c>
      <c r="AC78" s="14">
        <v>4</v>
      </c>
      <c r="AD78" s="14">
        <v>1</v>
      </c>
      <c r="AE78" s="14">
        <v>1</v>
      </c>
      <c r="AF78" s="14">
        <v>21.11</v>
      </c>
      <c r="AG78" s="14">
        <v>21.11</v>
      </c>
      <c r="AH78" t="str">
        <f>VLOOKUP(E:E,笔记匹配!A:U,3,FALSE)</f>
        <v>翡翠福瓜的寓意，把美好祝福送给自己</v>
      </c>
    </row>
    <row r="79" spans="1:34">
      <c r="A79" s="13" t="s">
        <v>24</v>
      </c>
      <c r="B79" s="13" t="s">
        <v>379</v>
      </c>
      <c r="C79" s="14">
        <v>21062561</v>
      </c>
      <c r="D79" s="13" t="s">
        <v>74</v>
      </c>
      <c r="E79" s="13" t="s">
        <v>192</v>
      </c>
      <c r="F79" s="13" t="s">
        <v>115</v>
      </c>
      <c r="G79" s="14">
        <v>5049683</v>
      </c>
      <c r="H79" s="13" t="s">
        <v>115</v>
      </c>
      <c r="I79" s="14">
        <v>4273845</v>
      </c>
      <c r="J79" s="13" t="s">
        <v>367</v>
      </c>
      <c r="K79" s="14">
        <v>201.5</v>
      </c>
      <c r="L79" s="14">
        <v>26753</v>
      </c>
      <c r="M79" s="14">
        <v>2063</v>
      </c>
      <c r="N79" s="15">
        <v>0.0771</v>
      </c>
      <c r="O79" s="14">
        <v>0.1</v>
      </c>
      <c r="P79" s="14">
        <v>7.53</v>
      </c>
      <c r="Q79" s="14">
        <v>6</v>
      </c>
      <c r="R79" s="14">
        <v>1</v>
      </c>
      <c r="S79" s="14">
        <v>1</v>
      </c>
      <c r="T79" s="14">
        <v>2</v>
      </c>
      <c r="U79" s="14">
        <v>1</v>
      </c>
      <c r="V79" s="14">
        <v>11</v>
      </c>
      <c r="W79" s="14">
        <v>18.32</v>
      </c>
      <c r="X79" s="14">
        <v>7</v>
      </c>
      <c r="Y79" s="15">
        <v>0.0034</v>
      </c>
      <c r="Z79" s="14">
        <v>2</v>
      </c>
      <c r="AA79" s="14">
        <v>4</v>
      </c>
      <c r="AB79" s="14">
        <v>5</v>
      </c>
      <c r="AC79" s="14">
        <v>5</v>
      </c>
      <c r="AD79" s="14">
        <v>5</v>
      </c>
      <c r="AE79" s="14">
        <v>0</v>
      </c>
      <c r="AF79" s="14">
        <v>40.3</v>
      </c>
      <c r="AG79" s="14">
        <v>0</v>
      </c>
      <c r="AH79" t="str">
        <f>VLOOKUP(E:E,笔记匹配!A:U,3,FALSE)</f>
        <v>翡翠手镯 | 美丽与收藏，能不动心吗～</v>
      </c>
    </row>
    <row r="80" spans="1:34">
      <c r="A80" s="13" t="s">
        <v>24</v>
      </c>
      <c r="B80" s="13" t="s">
        <v>379</v>
      </c>
      <c r="C80" s="14">
        <v>21062611</v>
      </c>
      <c r="D80" s="13" t="s">
        <v>74</v>
      </c>
      <c r="E80" s="13" t="s">
        <v>166</v>
      </c>
      <c r="F80" s="13" t="s">
        <v>90</v>
      </c>
      <c r="G80" s="14">
        <v>5049698</v>
      </c>
      <c r="H80" s="13" t="s">
        <v>90</v>
      </c>
      <c r="I80" s="14">
        <v>4273852</v>
      </c>
      <c r="J80" s="13" t="s">
        <v>367</v>
      </c>
      <c r="K80" s="14">
        <v>19</v>
      </c>
      <c r="L80" s="14">
        <v>796</v>
      </c>
      <c r="M80" s="14">
        <v>44</v>
      </c>
      <c r="N80" s="15">
        <v>0.0553</v>
      </c>
      <c r="O80" s="14">
        <v>0.43</v>
      </c>
      <c r="P80" s="14">
        <v>23.87</v>
      </c>
      <c r="Q80" s="14">
        <v>1</v>
      </c>
      <c r="R80" s="14">
        <v>0</v>
      </c>
      <c r="S80" s="14">
        <v>0</v>
      </c>
      <c r="T80" s="14">
        <v>0</v>
      </c>
      <c r="U80" s="14">
        <v>0</v>
      </c>
      <c r="V80" s="14">
        <v>1</v>
      </c>
      <c r="W80" s="14">
        <v>19</v>
      </c>
      <c r="X80" s="14">
        <v>0</v>
      </c>
      <c r="Y80" s="15">
        <v>0</v>
      </c>
      <c r="Z80" s="14">
        <v>0</v>
      </c>
      <c r="AA80" s="14">
        <v>2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t="str">
        <f>VLOOKUP(E:E,笔记匹配!A:U,3,FALSE)</f>
        <v>性价比翡翠美货上新💖寓意都是如此美好💯</v>
      </c>
    </row>
    <row r="81" spans="1:34">
      <c r="A81" s="13" t="s">
        <v>24</v>
      </c>
      <c r="B81" s="13" t="s">
        <v>380</v>
      </c>
      <c r="C81" s="14">
        <v>21387260</v>
      </c>
      <c r="D81" s="13" t="s">
        <v>74</v>
      </c>
      <c r="E81" s="13" t="s">
        <v>168</v>
      </c>
      <c r="F81" s="13" t="s">
        <v>91</v>
      </c>
      <c r="G81" s="14">
        <v>5205079</v>
      </c>
      <c r="H81" s="13" t="s">
        <v>91</v>
      </c>
      <c r="I81" s="14">
        <v>4389047</v>
      </c>
      <c r="J81" s="13" t="s">
        <v>367</v>
      </c>
      <c r="K81" s="14">
        <v>22.79</v>
      </c>
      <c r="L81" s="14">
        <v>620</v>
      </c>
      <c r="M81" s="14">
        <v>53</v>
      </c>
      <c r="N81" s="15">
        <v>0.0855</v>
      </c>
      <c r="O81" s="14">
        <v>0.43</v>
      </c>
      <c r="P81" s="14">
        <v>36.76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5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t="str">
        <f>VLOOKUP(E:E,笔记匹配!A:U,3,FALSE)</f>
        <v>这家翡翠源头商家你还不知道吗‼️</v>
      </c>
    </row>
    <row r="82" spans="1:34">
      <c r="A82" s="13" t="s">
        <v>24</v>
      </c>
      <c r="B82" s="13" t="s">
        <v>381</v>
      </c>
      <c r="C82" s="14">
        <v>21810383</v>
      </c>
      <c r="D82" s="13" t="s">
        <v>74</v>
      </c>
      <c r="E82" s="13" t="s">
        <v>170</v>
      </c>
      <c r="F82" s="13" t="s">
        <v>75</v>
      </c>
      <c r="G82" s="14">
        <v>5396826</v>
      </c>
      <c r="H82" s="13" t="s">
        <v>75</v>
      </c>
      <c r="I82" s="14">
        <v>4535097</v>
      </c>
      <c r="J82" s="13" t="s">
        <v>367</v>
      </c>
      <c r="K82" s="14">
        <v>124.57</v>
      </c>
      <c r="L82" s="14">
        <v>3365</v>
      </c>
      <c r="M82" s="14">
        <v>212</v>
      </c>
      <c r="N82" s="15">
        <v>0.063</v>
      </c>
      <c r="O82" s="14">
        <v>0.59</v>
      </c>
      <c r="P82" s="14">
        <v>37.02</v>
      </c>
      <c r="Q82" s="14">
        <v>3</v>
      </c>
      <c r="R82" s="14">
        <v>0</v>
      </c>
      <c r="S82" s="14">
        <v>0</v>
      </c>
      <c r="T82" s="14">
        <v>1</v>
      </c>
      <c r="U82" s="14">
        <v>0</v>
      </c>
      <c r="V82" s="14">
        <v>4</v>
      </c>
      <c r="W82" s="14">
        <v>31.14</v>
      </c>
      <c r="X82" s="14">
        <v>5</v>
      </c>
      <c r="Y82" s="15">
        <v>0.0236</v>
      </c>
      <c r="Z82" s="14">
        <v>8</v>
      </c>
      <c r="AA82" s="14">
        <v>6</v>
      </c>
      <c r="AB82" s="14">
        <v>6</v>
      </c>
      <c r="AC82" s="14">
        <v>6</v>
      </c>
      <c r="AD82" s="14">
        <v>6</v>
      </c>
      <c r="AE82" s="14">
        <v>1</v>
      </c>
      <c r="AF82" s="14">
        <v>20.76</v>
      </c>
      <c r="AG82" s="14">
        <v>124.57</v>
      </c>
      <c r="AH82" t="str">
        <f>VLOOKUP(E:E,笔记匹配!A:U,3,FALSE)</f>
        <v>喜欢蛋面的尽管来找我，应有尽有</v>
      </c>
    </row>
    <row r="83" spans="1:34">
      <c r="A83" s="13" t="s">
        <v>24</v>
      </c>
      <c r="B83" s="13" t="s">
        <v>381</v>
      </c>
      <c r="C83" s="14">
        <v>21810413</v>
      </c>
      <c r="D83" s="13" t="s">
        <v>74</v>
      </c>
      <c r="E83" s="13" t="s">
        <v>172</v>
      </c>
      <c r="F83" s="13" t="s">
        <v>92</v>
      </c>
      <c r="G83" s="14">
        <v>5396833</v>
      </c>
      <c r="H83" s="13" t="s">
        <v>92</v>
      </c>
      <c r="I83" s="14">
        <v>4535107</v>
      </c>
      <c r="J83" s="13" t="s">
        <v>367</v>
      </c>
      <c r="K83" s="14">
        <v>55.68</v>
      </c>
      <c r="L83" s="14">
        <v>1389</v>
      </c>
      <c r="M83" s="14">
        <v>87</v>
      </c>
      <c r="N83" s="15">
        <v>0.0626</v>
      </c>
      <c r="O83" s="14">
        <v>0.64</v>
      </c>
      <c r="P83" s="14">
        <v>40.09</v>
      </c>
      <c r="Q83" s="14">
        <v>1</v>
      </c>
      <c r="R83" s="14">
        <v>1</v>
      </c>
      <c r="S83" s="14">
        <v>0</v>
      </c>
      <c r="T83" s="14">
        <v>0</v>
      </c>
      <c r="U83" s="14">
        <v>0</v>
      </c>
      <c r="V83" s="14">
        <v>2</v>
      </c>
      <c r="W83" s="14">
        <v>27.84</v>
      </c>
      <c r="X83" s="14">
        <v>2</v>
      </c>
      <c r="Y83" s="15">
        <v>0.023</v>
      </c>
      <c r="Z83" s="14">
        <v>0</v>
      </c>
      <c r="AA83" s="14">
        <v>0</v>
      </c>
      <c r="AB83" s="14">
        <v>2</v>
      </c>
      <c r="AC83" s="14">
        <v>3</v>
      </c>
      <c r="AD83" s="14">
        <v>2</v>
      </c>
      <c r="AE83" s="14">
        <v>1</v>
      </c>
      <c r="AF83" s="14">
        <v>27.84</v>
      </c>
      <c r="AG83" s="14">
        <v>55.68</v>
      </c>
      <c r="AH83" t="str">
        <f>VLOOKUP(E:E,笔记匹配!A:U,3,FALSE)</f>
        <v>福禄双全💕翡翠绿葫芦太适合女性了～</v>
      </c>
    </row>
    <row r="84" spans="1:34">
      <c r="A84" s="13" t="s">
        <v>24</v>
      </c>
      <c r="B84" s="13" t="s">
        <v>381</v>
      </c>
      <c r="C84" s="14">
        <v>21810468</v>
      </c>
      <c r="D84" s="13" t="s">
        <v>74</v>
      </c>
      <c r="E84" s="13" t="s">
        <v>204</v>
      </c>
      <c r="F84" s="13" t="s">
        <v>382</v>
      </c>
      <c r="G84" s="14">
        <v>5396857</v>
      </c>
      <c r="H84" s="13" t="s">
        <v>133</v>
      </c>
      <c r="I84" s="14">
        <v>4535123</v>
      </c>
      <c r="J84" s="13" t="s">
        <v>367</v>
      </c>
      <c r="K84" s="14">
        <v>49.36</v>
      </c>
      <c r="L84" s="14">
        <v>1504</v>
      </c>
      <c r="M84" s="14">
        <v>67</v>
      </c>
      <c r="N84" s="15">
        <v>0.0445</v>
      </c>
      <c r="O84" s="14">
        <v>0.74</v>
      </c>
      <c r="P84" s="14">
        <v>32.82</v>
      </c>
      <c r="Q84" s="14">
        <v>1</v>
      </c>
      <c r="R84" s="14">
        <v>0</v>
      </c>
      <c r="S84" s="14">
        <v>0</v>
      </c>
      <c r="T84" s="14">
        <v>2</v>
      </c>
      <c r="U84" s="14">
        <v>0</v>
      </c>
      <c r="V84" s="14">
        <v>3</v>
      </c>
      <c r="W84" s="14">
        <v>16.45</v>
      </c>
      <c r="X84" s="14">
        <v>2</v>
      </c>
      <c r="Y84" s="15">
        <v>0.0299</v>
      </c>
      <c r="Z84" s="14">
        <v>1</v>
      </c>
      <c r="AA84" s="14">
        <v>0</v>
      </c>
      <c r="AB84" s="14">
        <v>1</v>
      </c>
      <c r="AC84" s="14">
        <v>2</v>
      </c>
      <c r="AD84" s="14">
        <v>1</v>
      </c>
      <c r="AE84" s="14">
        <v>0</v>
      </c>
      <c r="AF84" s="14">
        <v>49.36</v>
      </c>
      <c r="AG84" s="14">
        <v>0</v>
      </c>
      <c r="AH84" t="e">
        <f>VLOOKUP(E:E,笔记匹配!A:U,3,FALSE)</f>
        <v>#N/A</v>
      </c>
    </row>
    <row r="85" spans="1:34">
      <c r="A85" s="13" t="s">
        <v>25</v>
      </c>
      <c r="B85" s="13" t="s">
        <v>368</v>
      </c>
      <c r="C85" s="14">
        <v>15010998</v>
      </c>
      <c r="D85" s="13" t="s">
        <v>74</v>
      </c>
      <c r="E85" s="13" t="s">
        <v>154</v>
      </c>
      <c r="F85" s="13" t="s">
        <v>85</v>
      </c>
      <c r="G85" s="14">
        <v>2988798</v>
      </c>
      <c r="H85" s="13" t="s">
        <v>85</v>
      </c>
      <c r="I85" s="14">
        <v>2389802</v>
      </c>
      <c r="J85" s="13" t="s">
        <v>367</v>
      </c>
      <c r="K85" s="14">
        <v>196.35</v>
      </c>
      <c r="L85" s="14">
        <v>3434</v>
      </c>
      <c r="M85" s="14">
        <v>178</v>
      </c>
      <c r="N85" s="15">
        <v>0.0518</v>
      </c>
      <c r="O85" s="14">
        <v>1.1</v>
      </c>
      <c r="P85" s="14">
        <v>57.18</v>
      </c>
      <c r="Q85" s="14">
        <v>0</v>
      </c>
      <c r="R85" s="14">
        <v>1</v>
      </c>
      <c r="S85" s="14">
        <v>0</v>
      </c>
      <c r="T85" s="14">
        <v>3</v>
      </c>
      <c r="U85" s="14">
        <v>0</v>
      </c>
      <c r="V85" s="14">
        <v>4</v>
      </c>
      <c r="W85" s="14">
        <v>49.09</v>
      </c>
      <c r="X85" s="14">
        <v>7</v>
      </c>
      <c r="Y85" s="15">
        <v>0.0393</v>
      </c>
      <c r="Z85" s="14">
        <v>2</v>
      </c>
      <c r="AA85" s="14">
        <v>1</v>
      </c>
      <c r="AB85" s="14">
        <v>10</v>
      </c>
      <c r="AC85" s="14">
        <v>20</v>
      </c>
      <c r="AD85" s="14">
        <v>10</v>
      </c>
      <c r="AE85" s="14">
        <v>5</v>
      </c>
      <c r="AF85" s="14">
        <v>19.63</v>
      </c>
      <c r="AG85" s="14">
        <v>39.27</v>
      </c>
      <c r="AH85" t="str">
        <f>VLOOKUP(E:E,笔记匹配!A:U,3,FALSE)</f>
        <v>翡翠小米珠已经不多了❓听说你们都在找🧐🧐</v>
      </c>
    </row>
    <row r="86" spans="1:34">
      <c r="A86" s="13" t="s">
        <v>25</v>
      </c>
      <c r="B86" s="13" t="s">
        <v>369</v>
      </c>
      <c r="C86" s="14">
        <v>15235389</v>
      </c>
      <c r="D86" s="13" t="s">
        <v>74</v>
      </c>
      <c r="E86" s="13" t="s">
        <v>156</v>
      </c>
      <c r="F86" s="13" t="s">
        <v>86</v>
      </c>
      <c r="G86" s="14">
        <v>3012790</v>
      </c>
      <c r="H86" s="13" t="s">
        <v>86</v>
      </c>
      <c r="I86" s="14">
        <v>2410711</v>
      </c>
      <c r="J86" s="13" t="s">
        <v>367</v>
      </c>
      <c r="K86" s="14">
        <v>26.55</v>
      </c>
      <c r="L86" s="14">
        <v>926</v>
      </c>
      <c r="M86" s="14">
        <v>88</v>
      </c>
      <c r="N86" s="15">
        <v>0.095</v>
      </c>
      <c r="O86" s="14">
        <v>0.3</v>
      </c>
      <c r="P86" s="14">
        <v>28.67</v>
      </c>
      <c r="Q86" s="14">
        <v>0</v>
      </c>
      <c r="R86" s="14">
        <v>0</v>
      </c>
      <c r="S86" s="14">
        <v>0</v>
      </c>
      <c r="T86" s="14">
        <v>1</v>
      </c>
      <c r="U86" s="14">
        <v>0</v>
      </c>
      <c r="V86" s="14">
        <v>1</v>
      </c>
      <c r="W86" s="14">
        <v>26.55</v>
      </c>
      <c r="X86" s="14">
        <v>1</v>
      </c>
      <c r="Y86" s="15">
        <v>0.0114</v>
      </c>
      <c r="Z86" s="14">
        <v>2</v>
      </c>
      <c r="AA86" s="14">
        <v>0</v>
      </c>
      <c r="AB86" s="14">
        <v>2</v>
      </c>
      <c r="AC86" s="14">
        <v>2</v>
      </c>
      <c r="AD86" s="14">
        <v>2</v>
      </c>
      <c r="AE86" s="14">
        <v>1</v>
      </c>
      <c r="AF86" s="14">
        <v>13.28</v>
      </c>
      <c r="AG86" s="14">
        <v>26.55</v>
      </c>
      <c r="AH86" t="str">
        <f>VLOOKUP(E:E,笔记匹配!A:U,3,FALSE)</f>
        <v>这尊翡翠佛公的喜乐，谁见了谁欢喜🌱🙏</v>
      </c>
    </row>
    <row r="87" spans="1:34">
      <c r="A87" s="13" t="s">
        <v>25</v>
      </c>
      <c r="B87" s="13" t="s">
        <v>370</v>
      </c>
      <c r="C87" s="14">
        <v>16039498</v>
      </c>
      <c r="D87" s="13" t="s">
        <v>74</v>
      </c>
      <c r="E87" s="13" t="s">
        <v>158</v>
      </c>
      <c r="F87" s="13" t="s">
        <v>87</v>
      </c>
      <c r="G87" s="14">
        <v>3126882</v>
      </c>
      <c r="H87" s="13" t="s">
        <v>87</v>
      </c>
      <c r="I87" s="14">
        <v>2521382</v>
      </c>
      <c r="J87" s="13" t="s">
        <v>367</v>
      </c>
      <c r="K87" s="14">
        <v>166.37</v>
      </c>
      <c r="L87" s="14">
        <v>6857</v>
      </c>
      <c r="M87" s="14">
        <v>480</v>
      </c>
      <c r="N87" s="15">
        <v>0.07</v>
      </c>
      <c r="O87" s="14">
        <v>0.35</v>
      </c>
      <c r="P87" s="14">
        <v>24.26</v>
      </c>
      <c r="Q87" s="14">
        <v>4</v>
      </c>
      <c r="R87" s="14">
        <v>5</v>
      </c>
      <c r="S87" s="14">
        <v>1</v>
      </c>
      <c r="T87" s="14">
        <v>2</v>
      </c>
      <c r="U87" s="14">
        <v>0</v>
      </c>
      <c r="V87" s="14">
        <v>12</v>
      </c>
      <c r="W87" s="14">
        <v>13.86</v>
      </c>
      <c r="X87" s="14">
        <v>14</v>
      </c>
      <c r="Y87" s="15">
        <v>0.0292</v>
      </c>
      <c r="Z87" s="14">
        <v>2</v>
      </c>
      <c r="AA87" s="14">
        <v>2</v>
      </c>
      <c r="AB87" s="14">
        <v>15</v>
      </c>
      <c r="AC87" s="14">
        <v>29</v>
      </c>
      <c r="AD87" s="14">
        <v>16</v>
      </c>
      <c r="AE87" s="14">
        <v>5</v>
      </c>
      <c r="AF87" s="14">
        <v>10.4</v>
      </c>
      <c r="AG87" s="14">
        <v>33.27</v>
      </c>
      <c r="AH87" t="str">
        <f>VLOOKUP(E:E,笔记匹配!A:U,3,FALSE)</f>
        <v>听说你们最近很喜欢小米珠📿翡翠手串哦💚</v>
      </c>
    </row>
    <row r="88" spans="1:34">
      <c r="A88" s="13" t="s">
        <v>25</v>
      </c>
      <c r="B88" s="13" t="s">
        <v>371</v>
      </c>
      <c r="C88" s="14">
        <v>16360864</v>
      </c>
      <c r="D88" s="13" t="s">
        <v>74</v>
      </c>
      <c r="E88" s="13" t="s">
        <v>190</v>
      </c>
      <c r="F88" s="13" t="s">
        <v>114</v>
      </c>
      <c r="G88" s="14">
        <v>3185522</v>
      </c>
      <c r="H88" s="13" t="s">
        <v>114</v>
      </c>
      <c r="I88" s="14">
        <v>2573850</v>
      </c>
      <c r="J88" s="13" t="s">
        <v>367</v>
      </c>
      <c r="K88" s="14">
        <v>3.08</v>
      </c>
      <c r="L88" s="14">
        <v>126</v>
      </c>
      <c r="M88" s="14">
        <v>10</v>
      </c>
      <c r="N88" s="15">
        <v>0.0794</v>
      </c>
      <c r="O88" s="14">
        <v>0.31</v>
      </c>
      <c r="P88" s="14">
        <v>24.44</v>
      </c>
      <c r="Q88" s="14">
        <v>1</v>
      </c>
      <c r="R88" s="14">
        <v>0</v>
      </c>
      <c r="S88" s="14">
        <v>0</v>
      </c>
      <c r="T88" s="14">
        <v>0</v>
      </c>
      <c r="U88" s="14">
        <v>0</v>
      </c>
      <c r="V88" s="14">
        <v>1</v>
      </c>
      <c r="W88" s="14">
        <v>3.08</v>
      </c>
      <c r="X88" s="14">
        <v>0</v>
      </c>
      <c r="Y88" s="15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t="str">
        <f>VLOOKUP(E:E,笔记匹配!A:U,3,FALSE)</f>
        <v>千呼万唤的翡翠双环耳坠🔥来啦‼️谁戴谁美</v>
      </c>
    </row>
    <row r="89" spans="1:34">
      <c r="A89" s="13" t="s">
        <v>25</v>
      </c>
      <c r="B89" s="13" t="s">
        <v>383</v>
      </c>
      <c r="C89" s="14">
        <v>16492628</v>
      </c>
      <c r="D89" s="13" t="s">
        <v>74</v>
      </c>
      <c r="E89" s="13" t="s">
        <v>194</v>
      </c>
      <c r="F89" s="13" t="s">
        <v>114</v>
      </c>
      <c r="G89" s="14">
        <v>3185522</v>
      </c>
      <c r="H89" s="13" t="s">
        <v>114</v>
      </c>
      <c r="I89" s="14">
        <v>2573850</v>
      </c>
      <c r="J89" s="13" t="s">
        <v>367</v>
      </c>
      <c r="K89" s="14">
        <v>0</v>
      </c>
      <c r="L89" s="14">
        <v>5</v>
      </c>
      <c r="M89" s="14">
        <v>0</v>
      </c>
      <c r="N89" s="15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5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t="str">
        <f>VLOOKUP(E:E,笔记匹配!A:U,3,FALSE)</f>
        <v>取悦自己，惊艳时光 | 满绿翡翠双环</v>
      </c>
    </row>
    <row r="90" spans="1:34">
      <c r="A90" s="13" t="s">
        <v>25</v>
      </c>
      <c r="B90" s="13" t="s">
        <v>372</v>
      </c>
      <c r="C90" s="14">
        <v>17088322</v>
      </c>
      <c r="D90" s="13" t="s">
        <v>74</v>
      </c>
      <c r="E90" s="13" t="s">
        <v>196</v>
      </c>
      <c r="F90" s="13" t="s">
        <v>114</v>
      </c>
      <c r="G90" s="14">
        <v>3185522</v>
      </c>
      <c r="H90" s="13" t="s">
        <v>114</v>
      </c>
      <c r="I90" s="14">
        <v>2573850</v>
      </c>
      <c r="J90" s="13" t="s">
        <v>367</v>
      </c>
      <c r="K90" s="14">
        <v>1.85</v>
      </c>
      <c r="L90" s="14">
        <v>97</v>
      </c>
      <c r="M90" s="14">
        <v>7</v>
      </c>
      <c r="N90" s="15">
        <v>0.0722</v>
      </c>
      <c r="O90" s="14">
        <v>0.26</v>
      </c>
      <c r="P90" s="14">
        <v>19.07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5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t="str">
        <f>VLOOKUP(E:E,笔记匹配!A:U,3,FALSE)</f>
        <v>什么珠宝单品，让人一看就知道你是高阶玩家</v>
      </c>
    </row>
    <row r="91" spans="1:34">
      <c r="A91" s="13" t="s">
        <v>25</v>
      </c>
      <c r="B91" s="13" t="s">
        <v>373</v>
      </c>
      <c r="C91" s="14">
        <v>18410732</v>
      </c>
      <c r="D91" s="13" t="s">
        <v>74</v>
      </c>
      <c r="E91" s="13" t="s">
        <v>160</v>
      </c>
      <c r="F91" s="13" t="s">
        <v>374</v>
      </c>
      <c r="G91" s="14">
        <v>3754285</v>
      </c>
      <c r="H91" s="13" t="s">
        <v>88</v>
      </c>
      <c r="I91" s="14">
        <v>3139499</v>
      </c>
      <c r="J91" s="13" t="s">
        <v>367</v>
      </c>
      <c r="K91" s="14">
        <v>50.06</v>
      </c>
      <c r="L91" s="14">
        <v>1013</v>
      </c>
      <c r="M91" s="14">
        <v>89</v>
      </c>
      <c r="N91" s="15">
        <v>0.0879</v>
      </c>
      <c r="O91" s="14">
        <v>0.56</v>
      </c>
      <c r="P91" s="14">
        <v>49.42</v>
      </c>
      <c r="Q91" s="14">
        <v>0</v>
      </c>
      <c r="R91" s="14">
        <v>0</v>
      </c>
      <c r="S91" s="14">
        <v>1</v>
      </c>
      <c r="T91" s="14">
        <v>1</v>
      </c>
      <c r="U91" s="14">
        <v>0</v>
      </c>
      <c r="V91" s="14">
        <v>2</v>
      </c>
      <c r="W91" s="14">
        <v>25.03</v>
      </c>
      <c r="X91" s="14">
        <v>1</v>
      </c>
      <c r="Y91" s="15">
        <v>0.0112</v>
      </c>
      <c r="Z91" s="14">
        <v>0</v>
      </c>
      <c r="AA91" s="14">
        <v>0</v>
      </c>
      <c r="AB91" s="14">
        <v>1</v>
      </c>
      <c r="AC91" s="14">
        <v>1</v>
      </c>
      <c r="AD91" s="14">
        <v>1</v>
      </c>
      <c r="AE91" s="14">
        <v>0</v>
      </c>
      <c r="AF91" s="14">
        <v>50.06</v>
      </c>
      <c r="AG91" s="14">
        <v>0</v>
      </c>
      <c r="AH91" t="str">
        <f>VLOOKUP(E:E,笔记匹配!A:U,3,FALSE)</f>
        <v>第一次买满绿翡翠怎么挑？高性价比🉐‼️</v>
      </c>
    </row>
    <row r="92" spans="1:34">
      <c r="A92" s="13" t="s">
        <v>25</v>
      </c>
      <c r="B92" s="13" t="s">
        <v>375</v>
      </c>
      <c r="C92" s="14">
        <v>18547170</v>
      </c>
      <c r="D92" s="13" t="s">
        <v>74</v>
      </c>
      <c r="E92" s="13" t="s">
        <v>162</v>
      </c>
      <c r="F92" s="13" t="s">
        <v>376</v>
      </c>
      <c r="G92" s="14">
        <v>3820901</v>
      </c>
      <c r="H92" s="13" t="s">
        <v>82</v>
      </c>
      <c r="I92" s="14">
        <v>3205913</v>
      </c>
      <c r="J92" s="13" t="s">
        <v>367</v>
      </c>
      <c r="K92" s="14">
        <v>15.23</v>
      </c>
      <c r="L92" s="14">
        <v>416</v>
      </c>
      <c r="M92" s="14">
        <v>32</v>
      </c>
      <c r="N92" s="15">
        <v>0.0769</v>
      </c>
      <c r="O92" s="14">
        <v>0.48</v>
      </c>
      <c r="P92" s="14">
        <v>36.61</v>
      </c>
      <c r="Q92" s="14">
        <v>1</v>
      </c>
      <c r="R92" s="14">
        <v>0</v>
      </c>
      <c r="S92" s="14">
        <v>0</v>
      </c>
      <c r="T92" s="14">
        <v>0</v>
      </c>
      <c r="U92" s="14">
        <v>0</v>
      </c>
      <c r="V92" s="14">
        <v>1</v>
      </c>
      <c r="W92" s="14">
        <v>15.23</v>
      </c>
      <c r="X92" s="14">
        <v>0</v>
      </c>
      <c r="Y92" s="15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t="str">
        <f>VLOOKUP(E:E,笔记匹配!A:U,3,FALSE)</f>
        <v>翡翠界的绝美仙仙耳坠都在这里‼️高级富贵</v>
      </c>
    </row>
    <row r="93" spans="1:34">
      <c r="A93" s="13" t="s">
        <v>25</v>
      </c>
      <c r="B93" s="13" t="s">
        <v>377</v>
      </c>
      <c r="C93" s="14">
        <v>18754187</v>
      </c>
      <c r="D93" s="13" t="s">
        <v>74</v>
      </c>
      <c r="E93" s="13" t="s">
        <v>200</v>
      </c>
      <c r="F93" s="13" t="s">
        <v>131</v>
      </c>
      <c r="G93" s="14">
        <v>3921563</v>
      </c>
      <c r="H93" s="13" t="s">
        <v>131</v>
      </c>
      <c r="I93" s="14">
        <v>3306696</v>
      </c>
      <c r="J93" s="13" t="s">
        <v>367</v>
      </c>
      <c r="K93" s="14">
        <v>24.95</v>
      </c>
      <c r="L93" s="14">
        <v>983</v>
      </c>
      <c r="M93" s="14">
        <v>42</v>
      </c>
      <c r="N93" s="15">
        <v>0.0427</v>
      </c>
      <c r="O93" s="14">
        <v>0.59</v>
      </c>
      <c r="P93" s="14">
        <v>25.38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1</v>
      </c>
      <c r="Y93" s="15">
        <v>0.0238</v>
      </c>
      <c r="Z93" s="14">
        <v>0</v>
      </c>
      <c r="AA93" s="14">
        <v>0</v>
      </c>
      <c r="AB93" s="14">
        <v>1</v>
      </c>
      <c r="AC93" s="14">
        <v>1</v>
      </c>
      <c r="AD93" s="14">
        <v>1</v>
      </c>
      <c r="AE93" s="14">
        <v>0</v>
      </c>
      <c r="AF93" s="14">
        <v>24.95</v>
      </c>
      <c r="AG93" s="14">
        <v>0</v>
      </c>
      <c r="AH93" t="str">
        <f>VLOOKUP(E:E,笔记匹配!A:U,3,FALSE)</f>
        <v>一看就是大户人家的金枝玉叶💖娇艳欲滴的美</v>
      </c>
    </row>
    <row r="94" spans="1:34">
      <c r="A94" s="13" t="s">
        <v>25</v>
      </c>
      <c r="B94" s="13" t="s">
        <v>377</v>
      </c>
      <c r="C94" s="14">
        <v>18754237</v>
      </c>
      <c r="D94" s="13" t="s">
        <v>74</v>
      </c>
      <c r="E94" s="13" t="s">
        <v>202</v>
      </c>
      <c r="F94" s="13" t="s">
        <v>132</v>
      </c>
      <c r="G94" s="14">
        <v>3921599</v>
      </c>
      <c r="H94" s="13" t="s">
        <v>132</v>
      </c>
      <c r="I94" s="14">
        <v>3306735</v>
      </c>
      <c r="J94" s="13" t="s">
        <v>367</v>
      </c>
      <c r="K94" s="14">
        <v>41.45</v>
      </c>
      <c r="L94" s="14">
        <v>1705</v>
      </c>
      <c r="M94" s="14">
        <v>95</v>
      </c>
      <c r="N94" s="15">
        <v>0.0557</v>
      </c>
      <c r="O94" s="14">
        <v>0.44</v>
      </c>
      <c r="P94" s="14">
        <v>24.31</v>
      </c>
      <c r="Q94" s="14">
        <v>1</v>
      </c>
      <c r="R94" s="14">
        <v>0</v>
      </c>
      <c r="S94" s="14">
        <v>0</v>
      </c>
      <c r="T94" s="14">
        <v>0</v>
      </c>
      <c r="U94" s="14">
        <v>0</v>
      </c>
      <c r="V94" s="14">
        <v>1</v>
      </c>
      <c r="W94" s="14">
        <v>41.45</v>
      </c>
      <c r="X94" s="14">
        <v>1</v>
      </c>
      <c r="Y94" s="15">
        <v>0.0105</v>
      </c>
      <c r="Z94" s="14">
        <v>0</v>
      </c>
      <c r="AA94" s="14">
        <v>0</v>
      </c>
      <c r="AB94" s="14">
        <v>2</v>
      </c>
      <c r="AC94" s="14">
        <v>4</v>
      </c>
      <c r="AD94" s="14">
        <v>2</v>
      </c>
      <c r="AE94" s="14">
        <v>1</v>
      </c>
      <c r="AF94" s="14">
        <v>20.72</v>
      </c>
      <c r="AG94" s="14">
        <v>41.45</v>
      </c>
      <c r="AH94" t="str">
        <f>VLOOKUP(E:E,笔记匹配!A:U,3,FALSE)</f>
        <v>翡翠佛公 | 辣色vs阳色，你站哪一队</v>
      </c>
    </row>
    <row r="95" spans="1:34">
      <c r="A95" s="13" t="s">
        <v>25</v>
      </c>
      <c r="B95" s="13" t="s">
        <v>378</v>
      </c>
      <c r="C95" s="14">
        <v>19089034</v>
      </c>
      <c r="D95" s="13" t="s">
        <v>74</v>
      </c>
      <c r="E95" s="13" t="s">
        <v>164</v>
      </c>
      <c r="F95" s="13" t="s">
        <v>89</v>
      </c>
      <c r="G95" s="14">
        <v>4075191</v>
      </c>
      <c r="H95" s="13" t="s">
        <v>89</v>
      </c>
      <c r="I95" s="14">
        <v>3457726</v>
      </c>
      <c r="J95" s="13" t="s">
        <v>367</v>
      </c>
      <c r="K95" s="14">
        <v>24.03</v>
      </c>
      <c r="L95" s="14">
        <v>1047</v>
      </c>
      <c r="M95" s="14">
        <v>59</v>
      </c>
      <c r="N95" s="15">
        <v>0.0564</v>
      </c>
      <c r="O95" s="14">
        <v>0.41</v>
      </c>
      <c r="P95" s="14">
        <v>22.95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5">
        <v>0</v>
      </c>
      <c r="Z95" s="14">
        <v>1</v>
      </c>
      <c r="AA95" s="14">
        <v>3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t="str">
        <f>VLOOKUP(E:E,笔记匹配!A:U,3,FALSE)</f>
        <v>翡翠福瓜的寓意，把美好祝福送给自己</v>
      </c>
    </row>
    <row r="96" spans="1:34">
      <c r="A96" s="13" t="s">
        <v>25</v>
      </c>
      <c r="B96" s="13" t="s">
        <v>379</v>
      </c>
      <c r="C96" s="14">
        <v>21062561</v>
      </c>
      <c r="D96" s="13" t="s">
        <v>74</v>
      </c>
      <c r="E96" s="13" t="s">
        <v>192</v>
      </c>
      <c r="F96" s="13" t="s">
        <v>115</v>
      </c>
      <c r="G96" s="14">
        <v>5049683</v>
      </c>
      <c r="H96" s="13" t="s">
        <v>115</v>
      </c>
      <c r="I96" s="14">
        <v>4273845</v>
      </c>
      <c r="J96" s="13" t="s">
        <v>367</v>
      </c>
      <c r="K96" s="14">
        <v>201.65</v>
      </c>
      <c r="L96" s="14">
        <v>26141</v>
      </c>
      <c r="M96" s="14">
        <v>2160</v>
      </c>
      <c r="N96" s="15">
        <v>0.0826</v>
      </c>
      <c r="O96" s="14">
        <v>0.09</v>
      </c>
      <c r="P96" s="14">
        <v>7.71</v>
      </c>
      <c r="Q96" s="14">
        <v>6</v>
      </c>
      <c r="R96" s="14">
        <v>1</v>
      </c>
      <c r="S96" s="14">
        <v>1</v>
      </c>
      <c r="T96" s="14">
        <v>2</v>
      </c>
      <c r="U96" s="14">
        <v>1</v>
      </c>
      <c r="V96" s="14">
        <v>11</v>
      </c>
      <c r="W96" s="14">
        <v>18.33</v>
      </c>
      <c r="X96" s="14">
        <v>19</v>
      </c>
      <c r="Y96" s="15">
        <v>0.0088</v>
      </c>
      <c r="Z96" s="14">
        <v>5</v>
      </c>
      <c r="AA96" s="14">
        <v>12</v>
      </c>
      <c r="AB96" s="14">
        <v>9</v>
      </c>
      <c r="AC96" s="14">
        <v>11</v>
      </c>
      <c r="AD96" s="14">
        <v>9</v>
      </c>
      <c r="AE96" s="14">
        <v>0</v>
      </c>
      <c r="AF96" s="14">
        <v>22.41</v>
      </c>
      <c r="AG96" s="14">
        <v>0</v>
      </c>
      <c r="AH96" t="str">
        <f>VLOOKUP(E:E,笔记匹配!A:U,3,FALSE)</f>
        <v>翡翠手镯 | 美丽与收藏，能不动心吗～</v>
      </c>
    </row>
    <row r="97" spans="1:34">
      <c r="A97" s="13" t="s">
        <v>25</v>
      </c>
      <c r="B97" s="13" t="s">
        <v>379</v>
      </c>
      <c r="C97" s="14">
        <v>21062611</v>
      </c>
      <c r="D97" s="13" t="s">
        <v>74</v>
      </c>
      <c r="E97" s="13" t="s">
        <v>166</v>
      </c>
      <c r="F97" s="13" t="s">
        <v>90</v>
      </c>
      <c r="G97" s="14">
        <v>5049698</v>
      </c>
      <c r="H97" s="13" t="s">
        <v>90</v>
      </c>
      <c r="I97" s="14">
        <v>4273852</v>
      </c>
      <c r="J97" s="13" t="s">
        <v>367</v>
      </c>
      <c r="K97" s="14">
        <v>21.84</v>
      </c>
      <c r="L97" s="14">
        <v>768</v>
      </c>
      <c r="M97" s="14">
        <v>50</v>
      </c>
      <c r="N97" s="15">
        <v>0.0651</v>
      </c>
      <c r="O97" s="14">
        <v>0.44</v>
      </c>
      <c r="P97" s="14">
        <v>28.44</v>
      </c>
      <c r="Q97" s="14">
        <v>0</v>
      </c>
      <c r="R97" s="14">
        <v>0</v>
      </c>
      <c r="S97" s="14">
        <v>0</v>
      </c>
      <c r="T97" s="14">
        <v>2</v>
      </c>
      <c r="U97" s="14">
        <v>0</v>
      </c>
      <c r="V97" s="14">
        <v>2</v>
      </c>
      <c r="W97" s="14">
        <v>10.92</v>
      </c>
      <c r="X97" s="14">
        <v>1</v>
      </c>
      <c r="Y97" s="15">
        <v>0.02</v>
      </c>
      <c r="Z97" s="14">
        <v>3</v>
      </c>
      <c r="AA97" s="14">
        <v>0</v>
      </c>
      <c r="AB97" s="14">
        <v>2</v>
      </c>
      <c r="AC97" s="14">
        <v>5</v>
      </c>
      <c r="AD97" s="14">
        <v>2</v>
      </c>
      <c r="AE97" s="14">
        <v>2</v>
      </c>
      <c r="AF97" s="14">
        <v>10.92</v>
      </c>
      <c r="AG97" s="14">
        <v>10.92</v>
      </c>
      <c r="AH97" t="str">
        <f>VLOOKUP(E:E,笔记匹配!A:U,3,FALSE)</f>
        <v>性价比翡翠美货上新💖寓意都是如此美好💯</v>
      </c>
    </row>
    <row r="98" spans="1:34">
      <c r="A98" s="13" t="s">
        <v>25</v>
      </c>
      <c r="B98" s="13" t="s">
        <v>380</v>
      </c>
      <c r="C98" s="14">
        <v>21387260</v>
      </c>
      <c r="D98" s="13" t="s">
        <v>74</v>
      </c>
      <c r="E98" s="13" t="s">
        <v>168</v>
      </c>
      <c r="F98" s="13" t="s">
        <v>91</v>
      </c>
      <c r="G98" s="14">
        <v>5205079</v>
      </c>
      <c r="H98" s="13" t="s">
        <v>91</v>
      </c>
      <c r="I98" s="14">
        <v>4389047</v>
      </c>
      <c r="J98" s="13" t="s">
        <v>367</v>
      </c>
      <c r="K98" s="14">
        <v>22.17</v>
      </c>
      <c r="L98" s="14">
        <v>630</v>
      </c>
      <c r="M98" s="14">
        <v>46</v>
      </c>
      <c r="N98" s="15">
        <v>0.073</v>
      </c>
      <c r="O98" s="14">
        <v>0.48</v>
      </c>
      <c r="P98" s="14">
        <v>35.19</v>
      </c>
      <c r="Q98" s="14">
        <v>1</v>
      </c>
      <c r="R98" s="14">
        <v>0</v>
      </c>
      <c r="S98" s="14">
        <v>0</v>
      </c>
      <c r="T98" s="14">
        <v>0</v>
      </c>
      <c r="U98" s="14">
        <v>0</v>
      </c>
      <c r="V98" s="14">
        <v>1</v>
      </c>
      <c r="W98" s="14">
        <v>22.17</v>
      </c>
      <c r="X98" s="14">
        <v>0</v>
      </c>
      <c r="Y98" s="15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t="str">
        <f>VLOOKUP(E:E,笔记匹配!A:U,3,FALSE)</f>
        <v>这家翡翠源头商家你还不知道吗‼️</v>
      </c>
    </row>
    <row r="99" spans="1:34">
      <c r="A99" s="13" t="s">
        <v>25</v>
      </c>
      <c r="B99" s="13" t="s">
        <v>381</v>
      </c>
      <c r="C99" s="14">
        <v>21810383</v>
      </c>
      <c r="D99" s="13" t="s">
        <v>74</v>
      </c>
      <c r="E99" s="13" t="s">
        <v>170</v>
      </c>
      <c r="F99" s="13" t="s">
        <v>75</v>
      </c>
      <c r="G99" s="14">
        <v>5396826</v>
      </c>
      <c r="H99" s="13" t="s">
        <v>75</v>
      </c>
      <c r="I99" s="14">
        <v>4535097</v>
      </c>
      <c r="J99" s="13" t="s">
        <v>367</v>
      </c>
      <c r="K99" s="14">
        <v>133.3</v>
      </c>
      <c r="L99" s="14">
        <v>3945</v>
      </c>
      <c r="M99" s="14">
        <v>220</v>
      </c>
      <c r="N99" s="15">
        <v>0.0558</v>
      </c>
      <c r="O99" s="14">
        <v>0.61</v>
      </c>
      <c r="P99" s="14">
        <v>33.79</v>
      </c>
      <c r="Q99" s="14">
        <v>1</v>
      </c>
      <c r="R99" s="14">
        <v>0</v>
      </c>
      <c r="S99" s="14">
        <v>0</v>
      </c>
      <c r="T99" s="14">
        <v>0</v>
      </c>
      <c r="U99" s="14">
        <v>0</v>
      </c>
      <c r="V99" s="14">
        <v>1</v>
      </c>
      <c r="W99" s="14">
        <v>133.3</v>
      </c>
      <c r="X99" s="14">
        <v>0</v>
      </c>
      <c r="Y99" s="15">
        <v>0</v>
      </c>
      <c r="Z99" s="14">
        <v>0</v>
      </c>
      <c r="AA99" s="14">
        <v>4</v>
      </c>
      <c r="AB99" s="14">
        <v>1</v>
      </c>
      <c r="AC99" s="14">
        <v>1</v>
      </c>
      <c r="AD99" s="14">
        <v>1</v>
      </c>
      <c r="AE99" s="14">
        <v>1</v>
      </c>
      <c r="AF99" s="14">
        <v>133.3</v>
      </c>
      <c r="AG99" s="14">
        <v>133.3</v>
      </c>
      <c r="AH99" t="str">
        <f>VLOOKUP(E:E,笔记匹配!A:U,3,FALSE)</f>
        <v>喜欢蛋面的尽管来找我，应有尽有</v>
      </c>
    </row>
    <row r="100" spans="1:34">
      <c r="A100" s="13" t="s">
        <v>25</v>
      </c>
      <c r="B100" s="13" t="s">
        <v>381</v>
      </c>
      <c r="C100" s="14">
        <v>21810413</v>
      </c>
      <c r="D100" s="13" t="s">
        <v>74</v>
      </c>
      <c r="E100" s="13" t="s">
        <v>172</v>
      </c>
      <c r="F100" s="13" t="s">
        <v>92</v>
      </c>
      <c r="G100" s="14">
        <v>5396833</v>
      </c>
      <c r="H100" s="13" t="s">
        <v>92</v>
      </c>
      <c r="I100" s="14">
        <v>4535107</v>
      </c>
      <c r="J100" s="13" t="s">
        <v>367</v>
      </c>
      <c r="K100" s="14">
        <v>49.99</v>
      </c>
      <c r="L100" s="14">
        <v>1211</v>
      </c>
      <c r="M100" s="14">
        <v>76</v>
      </c>
      <c r="N100" s="15">
        <v>0.0628</v>
      </c>
      <c r="O100" s="14">
        <v>0.66</v>
      </c>
      <c r="P100" s="14">
        <v>41.28</v>
      </c>
      <c r="Q100" s="14">
        <v>2</v>
      </c>
      <c r="R100" s="14">
        <v>0</v>
      </c>
      <c r="S100" s="14">
        <v>0</v>
      </c>
      <c r="T100" s="14">
        <v>1</v>
      </c>
      <c r="U100" s="14">
        <v>0</v>
      </c>
      <c r="V100" s="14">
        <v>3</v>
      </c>
      <c r="W100" s="14">
        <v>16.66</v>
      </c>
      <c r="X100" s="14">
        <v>0</v>
      </c>
      <c r="Y100" s="15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t="str">
        <f>VLOOKUP(E:E,笔记匹配!A:U,3,FALSE)</f>
        <v>福禄双全💕翡翠绿葫芦太适合女性了～</v>
      </c>
    </row>
    <row r="101" spans="1:34">
      <c r="A101" s="13" t="s">
        <v>25</v>
      </c>
      <c r="B101" s="13" t="s">
        <v>381</v>
      </c>
      <c r="C101" s="14">
        <v>21810468</v>
      </c>
      <c r="D101" s="13" t="s">
        <v>74</v>
      </c>
      <c r="E101" s="13" t="s">
        <v>204</v>
      </c>
      <c r="F101" s="13" t="s">
        <v>382</v>
      </c>
      <c r="G101" s="14">
        <v>5396857</v>
      </c>
      <c r="H101" s="13" t="s">
        <v>133</v>
      </c>
      <c r="I101" s="14">
        <v>4535123</v>
      </c>
      <c r="J101" s="13" t="s">
        <v>367</v>
      </c>
      <c r="K101" s="14">
        <v>26.62</v>
      </c>
      <c r="L101" s="14">
        <v>650</v>
      </c>
      <c r="M101" s="14">
        <v>34</v>
      </c>
      <c r="N101" s="15">
        <v>0.0523</v>
      </c>
      <c r="O101" s="14">
        <v>0.78</v>
      </c>
      <c r="P101" s="14">
        <v>40.95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5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t="e">
        <f>VLOOKUP(E:E,笔记匹配!A:U,3,FALSE)</f>
        <v>#N/A</v>
      </c>
    </row>
    <row r="102" spans="1:34">
      <c r="A102" s="13" t="s">
        <v>26</v>
      </c>
      <c r="B102" s="13" t="s">
        <v>368</v>
      </c>
      <c r="C102" s="14">
        <v>15010998</v>
      </c>
      <c r="D102" s="13" t="s">
        <v>74</v>
      </c>
      <c r="E102" s="13" t="s">
        <v>154</v>
      </c>
      <c r="F102" s="13" t="s">
        <v>85</v>
      </c>
      <c r="G102" s="14">
        <v>2988798</v>
      </c>
      <c r="H102" s="13" t="s">
        <v>85</v>
      </c>
      <c r="I102" s="14">
        <v>2389802</v>
      </c>
      <c r="J102" s="13" t="s">
        <v>367</v>
      </c>
      <c r="K102" s="14">
        <v>208.01</v>
      </c>
      <c r="L102" s="14">
        <v>3213</v>
      </c>
      <c r="M102" s="14">
        <v>193</v>
      </c>
      <c r="N102" s="15">
        <v>0.0601</v>
      </c>
      <c r="O102" s="14">
        <v>1.08</v>
      </c>
      <c r="P102" s="14">
        <v>64.74</v>
      </c>
      <c r="Q102" s="14">
        <v>1</v>
      </c>
      <c r="R102" s="14">
        <v>2</v>
      </c>
      <c r="S102" s="14">
        <v>1</v>
      </c>
      <c r="T102" s="14">
        <v>3</v>
      </c>
      <c r="U102" s="14">
        <v>0</v>
      </c>
      <c r="V102" s="14">
        <v>7</v>
      </c>
      <c r="W102" s="14">
        <v>29.72</v>
      </c>
      <c r="X102" s="14">
        <v>4</v>
      </c>
      <c r="Y102" s="15">
        <v>0.0207</v>
      </c>
      <c r="Z102" s="14">
        <v>0</v>
      </c>
      <c r="AA102" s="14">
        <v>0</v>
      </c>
      <c r="AB102" s="14">
        <v>6</v>
      </c>
      <c r="AC102" s="14">
        <v>10</v>
      </c>
      <c r="AD102" s="14">
        <v>6</v>
      </c>
      <c r="AE102" s="14">
        <v>4</v>
      </c>
      <c r="AF102" s="14">
        <v>34.67</v>
      </c>
      <c r="AG102" s="14">
        <v>52</v>
      </c>
      <c r="AH102" t="str">
        <f>VLOOKUP(E:E,笔记匹配!A:U,3,FALSE)</f>
        <v>翡翠小米珠已经不多了❓听说你们都在找🧐🧐</v>
      </c>
    </row>
    <row r="103" spans="1:34">
      <c r="A103" s="13" t="s">
        <v>26</v>
      </c>
      <c r="B103" s="13" t="s">
        <v>369</v>
      </c>
      <c r="C103" s="14">
        <v>15235389</v>
      </c>
      <c r="D103" s="13" t="s">
        <v>74</v>
      </c>
      <c r="E103" s="13" t="s">
        <v>156</v>
      </c>
      <c r="F103" s="13" t="s">
        <v>86</v>
      </c>
      <c r="G103" s="14">
        <v>3012790</v>
      </c>
      <c r="H103" s="13" t="s">
        <v>86</v>
      </c>
      <c r="I103" s="14">
        <v>2410711</v>
      </c>
      <c r="J103" s="13" t="s">
        <v>367</v>
      </c>
      <c r="K103" s="14">
        <v>29.86</v>
      </c>
      <c r="L103" s="14">
        <v>1219</v>
      </c>
      <c r="M103" s="14">
        <v>88</v>
      </c>
      <c r="N103" s="15">
        <v>0.0722</v>
      </c>
      <c r="O103" s="14">
        <v>0.34</v>
      </c>
      <c r="P103" s="14">
        <v>24.5</v>
      </c>
      <c r="Q103" s="14">
        <v>0</v>
      </c>
      <c r="R103" s="14">
        <v>1</v>
      </c>
      <c r="S103" s="14">
        <v>1</v>
      </c>
      <c r="T103" s="14">
        <v>1</v>
      </c>
      <c r="U103" s="14">
        <v>0</v>
      </c>
      <c r="V103" s="14">
        <v>3</v>
      </c>
      <c r="W103" s="14">
        <v>9.95</v>
      </c>
      <c r="X103" s="14">
        <v>1</v>
      </c>
      <c r="Y103" s="15">
        <v>0.0114</v>
      </c>
      <c r="Z103" s="14">
        <v>0</v>
      </c>
      <c r="AA103" s="14">
        <v>0</v>
      </c>
      <c r="AB103" s="14">
        <v>1</v>
      </c>
      <c r="AC103" s="14">
        <v>1</v>
      </c>
      <c r="AD103" s="14">
        <v>1</v>
      </c>
      <c r="AE103" s="14">
        <v>0</v>
      </c>
      <c r="AF103" s="14">
        <v>29.86</v>
      </c>
      <c r="AG103" s="14">
        <v>0</v>
      </c>
      <c r="AH103" t="str">
        <f>VLOOKUP(E:E,笔记匹配!A:U,3,FALSE)</f>
        <v>这尊翡翠佛公的喜乐，谁见了谁欢喜🌱🙏</v>
      </c>
    </row>
    <row r="104" spans="1:34">
      <c r="A104" s="13" t="s">
        <v>26</v>
      </c>
      <c r="B104" s="13" t="s">
        <v>370</v>
      </c>
      <c r="C104" s="14">
        <v>16039498</v>
      </c>
      <c r="D104" s="13" t="s">
        <v>74</v>
      </c>
      <c r="E104" s="13" t="s">
        <v>158</v>
      </c>
      <c r="F104" s="13" t="s">
        <v>87</v>
      </c>
      <c r="G104" s="14">
        <v>3126882</v>
      </c>
      <c r="H104" s="13" t="s">
        <v>87</v>
      </c>
      <c r="I104" s="14">
        <v>2521382</v>
      </c>
      <c r="J104" s="13" t="s">
        <v>367</v>
      </c>
      <c r="K104" s="14">
        <v>185.4</v>
      </c>
      <c r="L104" s="14">
        <v>6890</v>
      </c>
      <c r="M104" s="14">
        <v>484</v>
      </c>
      <c r="N104" s="15">
        <v>0.0702</v>
      </c>
      <c r="O104" s="14">
        <v>0.38</v>
      </c>
      <c r="P104" s="14">
        <v>26.91</v>
      </c>
      <c r="Q104" s="14">
        <v>5</v>
      </c>
      <c r="R104" s="14">
        <v>3</v>
      </c>
      <c r="S104" s="14">
        <v>2</v>
      </c>
      <c r="T104" s="14">
        <v>3</v>
      </c>
      <c r="U104" s="14">
        <v>2</v>
      </c>
      <c r="V104" s="14">
        <v>15</v>
      </c>
      <c r="W104" s="14">
        <v>12.36</v>
      </c>
      <c r="X104" s="14">
        <v>5</v>
      </c>
      <c r="Y104" s="15">
        <v>0.0103</v>
      </c>
      <c r="Z104" s="14">
        <v>4</v>
      </c>
      <c r="AA104" s="14">
        <v>8</v>
      </c>
      <c r="AB104" s="14">
        <v>6</v>
      </c>
      <c r="AC104" s="14">
        <v>12</v>
      </c>
      <c r="AD104" s="14">
        <v>6</v>
      </c>
      <c r="AE104" s="14">
        <v>3</v>
      </c>
      <c r="AF104" s="14">
        <v>30.9</v>
      </c>
      <c r="AG104" s="14">
        <v>61.8</v>
      </c>
      <c r="AH104" t="str">
        <f>VLOOKUP(E:E,笔记匹配!A:U,3,FALSE)</f>
        <v>听说你们最近很喜欢小米珠📿翡翠手串哦💚</v>
      </c>
    </row>
    <row r="105" spans="1:34">
      <c r="A105" s="13" t="s">
        <v>26</v>
      </c>
      <c r="B105" s="13" t="s">
        <v>371</v>
      </c>
      <c r="C105" s="14">
        <v>16360864</v>
      </c>
      <c r="D105" s="13" t="s">
        <v>74</v>
      </c>
      <c r="E105" s="13" t="s">
        <v>190</v>
      </c>
      <c r="F105" s="13" t="s">
        <v>114</v>
      </c>
      <c r="G105" s="14">
        <v>3185522</v>
      </c>
      <c r="H105" s="13" t="s">
        <v>114</v>
      </c>
      <c r="I105" s="14">
        <v>2573850</v>
      </c>
      <c r="J105" s="13" t="s">
        <v>367</v>
      </c>
      <c r="K105" s="14">
        <v>2.36</v>
      </c>
      <c r="L105" s="14">
        <v>136</v>
      </c>
      <c r="M105" s="14">
        <v>8</v>
      </c>
      <c r="N105" s="15">
        <v>0.0588</v>
      </c>
      <c r="O105" s="14">
        <v>0.3</v>
      </c>
      <c r="P105" s="14">
        <v>17.35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5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t="str">
        <f>VLOOKUP(E:E,笔记匹配!A:U,3,FALSE)</f>
        <v>千呼万唤的翡翠双环耳坠🔥来啦‼️谁戴谁美</v>
      </c>
    </row>
    <row r="106" spans="1:34">
      <c r="A106" s="13" t="s">
        <v>26</v>
      </c>
      <c r="B106" s="13" t="s">
        <v>372</v>
      </c>
      <c r="C106" s="14">
        <v>17088322</v>
      </c>
      <c r="D106" s="13" t="s">
        <v>74</v>
      </c>
      <c r="E106" s="13" t="s">
        <v>196</v>
      </c>
      <c r="F106" s="13" t="s">
        <v>114</v>
      </c>
      <c r="G106" s="14">
        <v>3185522</v>
      </c>
      <c r="H106" s="13" t="s">
        <v>114</v>
      </c>
      <c r="I106" s="14">
        <v>2573850</v>
      </c>
      <c r="J106" s="13" t="s">
        <v>367</v>
      </c>
      <c r="K106" s="14">
        <v>2.28</v>
      </c>
      <c r="L106" s="14">
        <v>103</v>
      </c>
      <c r="M106" s="14">
        <v>9</v>
      </c>
      <c r="N106" s="15">
        <v>0.0874</v>
      </c>
      <c r="O106" s="14">
        <v>0.25</v>
      </c>
      <c r="P106" s="14">
        <v>22.14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5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t="str">
        <f>VLOOKUP(E:E,笔记匹配!A:U,3,FALSE)</f>
        <v>什么珠宝单品，让人一看就知道你是高阶玩家</v>
      </c>
    </row>
    <row r="107" spans="1:34">
      <c r="A107" s="13" t="s">
        <v>26</v>
      </c>
      <c r="B107" s="13" t="s">
        <v>373</v>
      </c>
      <c r="C107" s="14">
        <v>18410732</v>
      </c>
      <c r="D107" s="13" t="s">
        <v>74</v>
      </c>
      <c r="E107" s="13" t="s">
        <v>160</v>
      </c>
      <c r="F107" s="13" t="s">
        <v>374</v>
      </c>
      <c r="G107" s="14">
        <v>3754285</v>
      </c>
      <c r="H107" s="13" t="s">
        <v>88</v>
      </c>
      <c r="I107" s="14">
        <v>3139499</v>
      </c>
      <c r="J107" s="13" t="s">
        <v>367</v>
      </c>
      <c r="K107" s="14">
        <v>46.73</v>
      </c>
      <c r="L107" s="14">
        <v>988</v>
      </c>
      <c r="M107" s="14">
        <v>77</v>
      </c>
      <c r="N107" s="15">
        <v>0.0779</v>
      </c>
      <c r="O107" s="14">
        <v>0.61</v>
      </c>
      <c r="P107" s="14">
        <v>47.3</v>
      </c>
      <c r="Q107" s="14">
        <v>0</v>
      </c>
      <c r="R107" s="14">
        <v>0</v>
      </c>
      <c r="S107" s="14">
        <v>0</v>
      </c>
      <c r="T107" s="14">
        <v>1</v>
      </c>
      <c r="U107" s="14">
        <v>0</v>
      </c>
      <c r="V107" s="14">
        <v>1</v>
      </c>
      <c r="W107" s="14">
        <v>46.73</v>
      </c>
      <c r="X107" s="14">
        <v>1</v>
      </c>
      <c r="Y107" s="15">
        <v>0.013</v>
      </c>
      <c r="Z107" s="14">
        <v>0</v>
      </c>
      <c r="AA107" s="14">
        <v>0</v>
      </c>
      <c r="AB107" s="14">
        <v>2</v>
      </c>
      <c r="AC107" s="14">
        <v>4</v>
      </c>
      <c r="AD107" s="14">
        <v>2</v>
      </c>
      <c r="AE107" s="14">
        <v>1</v>
      </c>
      <c r="AF107" s="14">
        <v>23.36</v>
      </c>
      <c r="AG107" s="14">
        <v>46.73</v>
      </c>
      <c r="AH107" t="str">
        <f>VLOOKUP(E:E,笔记匹配!A:U,3,FALSE)</f>
        <v>第一次买满绿翡翠怎么挑？高性价比🉐‼️</v>
      </c>
    </row>
    <row r="108" spans="1:34">
      <c r="A108" s="13" t="s">
        <v>26</v>
      </c>
      <c r="B108" s="13" t="s">
        <v>375</v>
      </c>
      <c r="C108" s="14">
        <v>18547170</v>
      </c>
      <c r="D108" s="13" t="s">
        <v>74</v>
      </c>
      <c r="E108" s="13" t="s">
        <v>162</v>
      </c>
      <c r="F108" s="13" t="s">
        <v>376</v>
      </c>
      <c r="G108" s="14">
        <v>3820901</v>
      </c>
      <c r="H108" s="13" t="s">
        <v>82</v>
      </c>
      <c r="I108" s="14">
        <v>3205913</v>
      </c>
      <c r="J108" s="13" t="s">
        <v>367</v>
      </c>
      <c r="K108" s="14">
        <v>13.85</v>
      </c>
      <c r="L108" s="14">
        <v>441</v>
      </c>
      <c r="M108" s="14">
        <v>33</v>
      </c>
      <c r="N108" s="15">
        <v>0.0748</v>
      </c>
      <c r="O108" s="14">
        <v>0.42</v>
      </c>
      <c r="P108" s="14">
        <v>31.41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5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t="str">
        <f>VLOOKUP(E:E,笔记匹配!A:U,3,FALSE)</f>
        <v>翡翠界的绝美仙仙耳坠都在这里‼️高级富贵</v>
      </c>
    </row>
    <row r="109" spans="1:34">
      <c r="A109" s="13" t="s">
        <v>26</v>
      </c>
      <c r="B109" s="13" t="s">
        <v>377</v>
      </c>
      <c r="C109" s="14">
        <v>18754187</v>
      </c>
      <c r="D109" s="13" t="s">
        <v>74</v>
      </c>
      <c r="E109" s="13" t="s">
        <v>200</v>
      </c>
      <c r="F109" s="13" t="s">
        <v>131</v>
      </c>
      <c r="G109" s="14">
        <v>3921563</v>
      </c>
      <c r="H109" s="13" t="s">
        <v>131</v>
      </c>
      <c r="I109" s="14">
        <v>3306696</v>
      </c>
      <c r="J109" s="13" t="s">
        <v>367</v>
      </c>
      <c r="K109" s="14">
        <v>25.55</v>
      </c>
      <c r="L109" s="14">
        <v>1117</v>
      </c>
      <c r="M109" s="14">
        <v>38</v>
      </c>
      <c r="N109" s="15">
        <v>0.034</v>
      </c>
      <c r="O109" s="14">
        <v>0.67</v>
      </c>
      <c r="P109" s="14">
        <v>22.87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5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t="str">
        <f>VLOOKUP(E:E,笔记匹配!A:U,3,FALSE)</f>
        <v>一看就是大户人家的金枝玉叶💖娇艳欲滴的美</v>
      </c>
    </row>
    <row r="110" spans="1:34">
      <c r="A110" s="13" t="s">
        <v>26</v>
      </c>
      <c r="B110" s="13" t="s">
        <v>377</v>
      </c>
      <c r="C110" s="14">
        <v>18754237</v>
      </c>
      <c r="D110" s="13" t="s">
        <v>74</v>
      </c>
      <c r="E110" s="13" t="s">
        <v>202</v>
      </c>
      <c r="F110" s="13" t="s">
        <v>132</v>
      </c>
      <c r="G110" s="14">
        <v>3921599</v>
      </c>
      <c r="H110" s="13" t="s">
        <v>132</v>
      </c>
      <c r="I110" s="14">
        <v>3306735</v>
      </c>
      <c r="J110" s="13" t="s">
        <v>367</v>
      </c>
      <c r="K110" s="14">
        <v>33.88</v>
      </c>
      <c r="L110" s="14">
        <v>1503</v>
      </c>
      <c r="M110" s="14">
        <v>78</v>
      </c>
      <c r="N110" s="15">
        <v>0.0519</v>
      </c>
      <c r="O110" s="14">
        <v>0.43</v>
      </c>
      <c r="P110" s="14">
        <v>22.54</v>
      </c>
      <c r="Q110" s="14">
        <v>1</v>
      </c>
      <c r="R110" s="14">
        <v>0</v>
      </c>
      <c r="S110" s="14">
        <v>0</v>
      </c>
      <c r="T110" s="14">
        <v>0</v>
      </c>
      <c r="U110" s="14">
        <v>0</v>
      </c>
      <c r="V110" s="14">
        <v>1</v>
      </c>
      <c r="W110" s="14">
        <v>33.88</v>
      </c>
      <c r="X110" s="14">
        <v>0</v>
      </c>
      <c r="Y110" s="15">
        <v>0</v>
      </c>
      <c r="Z110" s="14">
        <v>0</v>
      </c>
      <c r="AA110" s="14">
        <v>0</v>
      </c>
      <c r="AB110" s="14">
        <v>1</v>
      </c>
      <c r="AC110" s="14">
        <v>1</v>
      </c>
      <c r="AD110" s="14">
        <v>1</v>
      </c>
      <c r="AE110" s="14">
        <v>1</v>
      </c>
      <c r="AF110" s="14">
        <v>33.88</v>
      </c>
      <c r="AG110" s="14">
        <v>33.88</v>
      </c>
      <c r="AH110" t="str">
        <f>VLOOKUP(E:E,笔记匹配!A:U,3,FALSE)</f>
        <v>翡翠佛公 | 辣色vs阳色，你站哪一队</v>
      </c>
    </row>
    <row r="111" spans="1:34">
      <c r="A111" s="13" t="s">
        <v>26</v>
      </c>
      <c r="B111" s="13" t="s">
        <v>378</v>
      </c>
      <c r="C111" s="14">
        <v>19089034</v>
      </c>
      <c r="D111" s="13" t="s">
        <v>74</v>
      </c>
      <c r="E111" s="13" t="s">
        <v>164</v>
      </c>
      <c r="F111" s="13" t="s">
        <v>89</v>
      </c>
      <c r="G111" s="14">
        <v>4075191</v>
      </c>
      <c r="H111" s="13" t="s">
        <v>89</v>
      </c>
      <c r="I111" s="14">
        <v>3457726</v>
      </c>
      <c r="J111" s="13" t="s">
        <v>367</v>
      </c>
      <c r="K111" s="14">
        <v>24.33</v>
      </c>
      <c r="L111" s="14">
        <v>1132</v>
      </c>
      <c r="M111" s="14">
        <v>61</v>
      </c>
      <c r="N111" s="15">
        <v>0.0539</v>
      </c>
      <c r="O111" s="14">
        <v>0.4</v>
      </c>
      <c r="P111" s="14">
        <v>21.49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5">
        <v>0</v>
      </c>
      <c r="Z111" s="14">
        <v>2</v>
      </c>
      <c r="AA111" s="14">
        <v>1</v>
      </c>
      <c r="AB111" s="14">
        <v>1</v>
      </c>
      <c r="AC111" s="14">
        <v>1</v>
      </c>
      <c r="AD111" s="14">
        <v>1</v>
      </c>
      <c r="AE111" s="14">
        <v>1</v>
      </c>
      <c r="AF111" s="14">
        <v>24.33</v>
      </c>
      <c r="AG111" s="14">
        <v>24.33</v>
      </c>
      <c r="AH111" t="str">
        <f>VLOOKUP(E:E,笔记匹配!A:U,3,FALSE)</f>
        <v>翡翠福瓜的寓意，把美好祝福送给自己</v>
      </c>
    </row>
    <row r="112" spans="1:34">
      <c r="A112" s="13" t="s">
        <v>26</v>
      </c>
      <c r="B112" s="13" t="s">
        <v>379</v>
      </c>
      <c r="C112" s="14">
        <v>21062561</v>
      </c>
      <c r="D112" s="13" t="s">
        <v>74</v>
      </c>
      <c r="E112" s="13" t="s">
        <v>192</v>
      </c>
      <c r="F112" s="13" t="s">
        <v>115</v>
      </c>
      <c r="G112" s="14">
        <v>5049683</v>
      </c>
      <c r="H112" s="13" t="s">
        <v>115</v>
      </c>
      <c r="I112" s="14">
        <v>4273845</v>
      </c>
      <c r="J112" s="13" t="s">
        <v>367</v>
      </c>
      <c r="K112" s="14">
        <v>200.91</v>
      </c>
      <c r="L112" s="14">
        <v>26908</v>
      </c>
      <c r="M112" s="14">
        <v>2123</v>
      </c>
      <c r="N112" s="15">
        <v>0.0789</v>
      </c>
      <c r="O112" s="14">
        <v>0.09</v>
      </c>
      <c r="P112" s="14">
        <v>7.47</v>
      </c>
      <c r="Q112" s="14">
        <v>5</v>
      </c>
      <c r="R112" s="14">
        <v>0</v>
      </c>
      <c r="S112" s="14">
        <v>0</v>
      </c>
      <c r="T112" s="14">
        <v>0</v>
      </c>
      <c r="U112" s="14">
        <v>1</v>
      </c>
      <c r="V112" s="14">
        <v>6</v>
      </c>
      <c r="W112" s="14">
        <v>33.48</v>
      </c>
      <c r="X112" s="14">
        <v>6</v>
      </c>
      <c r="Y112" s="15">
        <v>0.0028</v>
      </c>
      <c r="Z112" s="14">
        <v>3</v>
      </c>
      <c r="AA112" s="14">
        <v>6</v>
      </c>
      <c r="AB112" s="14">
        <v>3</v>
      </c>
      <c r="AC112" s="14">
        <v>4</v>
      </c>
      <c r="AD112" s="14">
        <v>3</v>
      </c>
      <c r="AE112" s="14">
        <v>1</v>
      </c>
      <c r="AF112" s="14">
        <v>66.97</v>
      </c>
      <c r="AG112" s="14">
        <v>200.91</v>
      </c>
      <c r="AH112" t="str">
        <f>VLOOKUP(E:E,笔记匹配!A:U,3,FALSE)</f>
        <v>翡翠手镯 | 美丽与收藏，能不动心吗～</v>
      </c>
    </row>
    <row r="113" spans="1:34">
      <c r="A113" s="13" t="s">
        <v>26</v>
      </c>
      <c r="B113" s="13" t="s">
        <v>379</v>
      </c>
      <c r="C113" s="14">
        <v>21062611</v>
      </c>
      <c r="D113" s="13" t="s">
        <v>74</v>
      </c>
      <c r="E113" s="13" t="s">
        <v>166</v>
      </c>
      <c r="F113" s="13" t="s">
        <v>90</v>
      </c>
      <c r="G113" s="14">
        <v>5049698</v>
      </c>
      <c r="H113" s="13" t="s">
        <v>90</v>
      </c>
      <c r="I113" s="14">
        <v>4273852</v>
      </c>
      <c r="J113" s="13" t="s">
        <v>367</v>
      </c>
      <c r="K113" s="14">
        <v>26.44</v>
      </c>
      <c r="L113" s="14">
        <v>1071</v>
      </c>
      <c r="M113" s="14">
        <v>63</v>
      </c>
      <c r="N113" s="15">
        <v>0.0588</v>
      </c>
      <c r="O113" s="14">
        <v>0.42</v>
      </c>
      <c r="P113" s="14">
        <v>24.69</v>
      </c>
      <c r="Q113" s="14">
        <v>1</v>
      </c>
      <c r="R113" s="14">
        <v>0</v>
      </c>
      <c r="S113" s="14">
        <v>0</v>
      </c>
      <c r="T113" s="14">
        <v>1</v>
      </c>
      <c r="U113" s="14">
        <v>0</v>
      </c>
      <c r="V113" s="14">
        <v>2</v>
      </c>
      <c r="W113" s="14">
        <v>13.22</v>
      </c>
      <c r="X113" s="14">
        <v>1</v>
      </c>
      <c r="Y113" s="15">
        <v>0.0159</v>
      </c>
      <c r="Z113" s="14">
        <v>0</v>
      </c>
      <c r="AA113" s="14">
        <v>1</v>
      </c>
      <c r="AB113" s="14">
        <v>1</v>
      </c>
      <c r="AC113" s="14">
        <v>1</v>
      </c>
      <c r="AD113" s="14">
        <v>1</v>
      </c>
      <c r="AE113" s="14">
        <v>0</v>
      </c>
      <c r="AF113" s="14">
        <v>26.44</v>
      </c>
      <c r="AG113" s="14">
        <v>0</v>
      </c>
      <c r="AH113" t="str">
        <f>VLOOKUP(E:E,笔记匹配!A:U,3,FALSE)</f>
        <v>性价比翡翠美货上新💖寓意都是如此美好💯</v>
      </c>
    </row>
    <row r="114" spans="1:34">
      <c r="A114" s="13" t="s">
        <v>26</v>
      </c>
      <c r="B114" s="13" t="s">
        <v>380</v>
      </c>
      <c r="C114" s="14">
        <v>21387260</v>
      </c>
      <c r="D114" s="13" t="s">
        <v>74</v>
      </c>
      <c r="E114" s="13" t="s">
        <v>168</v>
      </c>
      <c r="F114" s="13" t="s">
        <v>91</v>
      </c>
      <c r="G114" s="14">
        <v>5205079</v>
      </c>
      <c r="H114" s="13" t="s">
        <v>91</v>
      </c>
      <c r="I114" s="14">
        <v>4389047</v>
      </c>
      <c r="J114" s="13" t="s">
        <v>367</v>
      </c>
      <c r="K114" s="14">
        <v>22.43</v>
      </c>
      <c r="L114" s="14">
        <v>601</v>
      </c>
      <c r="M114" s="14">
        <v>42</v>
      </c>
      <c r="N114" s="15">
        <v>0.0699</v>
      </c>
      <c r="O114" s="14">
        <v>0.53</v>
      </c>
      <c r="P114" s="14">
        <v>37.32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5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t="str">
        <f>VLOOKUP(E:E,笔记匹配!A:U,3,FALSE)</f>
        <v>这家翡翠源头商家你还不知道吗‼️</v>
      </c>
    </row>
    <row r="115" spans="1:34">
      <c r="A115" s="13" t="s">
        <v>26</v>
      </c>
      <c r="B115" s="13" t="s">
        <v>381</v>
      </c>
      <c r="C115" s="14">
        <v>21810383</v>
      </c>
      <c r="D115" s="13" t="s">
        <v>74</v>
      </c>
      <c r="E115" s="13" t="s">
        <v>170</v>
      </c>
      <c r="F115" s="13" t="s">
        <v>75</v>
      </c>
      <c r="G115" s="14">
        <v>5396826</v>
      </c>
      <c r="H115" s="13" t="s">
        <v>75</v>
      </c>
      <c r="I115" s="14">
        <v>4535097</v>
      </c>
      <c r="J115" s="13" t="s">
        <v>367</v>
      </c>
      <c r="K115" s="14">
        <v>111.66</v>
      </c>
      <c r="L115" s="14">
        <v>2548</v>
      </c>
      <c r="M115" s="14">
        <v>178</v>
      </c>
      <c r="N115" s="15">
        <v>0.0699</v>
      </c>
      <c r="O115" s="14">
        <v>0.63</v>
      </c>
      <c r="P115" s="14">
        <v>43.82</v>
      </c>
      <c r="Q115" s="14">
        <v>2</v>
      </c>
      <c r="R115" s="14">
        <v>0</v>
      </c>
      <c r="S115" s="14">
        <v>1</v>
      </c>
      <c r="T115" s="14">
        <v>4</v>
      </c>
      <c r="U115" s="14">
        <v>0</v>
      </c>
      <c r="V115" s="14">
        <v>7</v>
      </c>
      <c r="W115" s="14">
        <v>15.95</v>
      </c>
      <c r="X115" s="14">
        <v>5</v>
      </c>
      <c r="Y115" s="15">
        <v>0.0281</v>
      </c>
      <c r="Z115" s="14">
        <v>5</v>
      </c>
      <c r="AA115" s="14">
        <v>0</v>
      </c>
      <c r="AB115" s="14">
        <v>6</v>
      </c>
      <c r="AC115" s="14">
        <v>10</v>
      </c>
      <c r="AD115" s="14">
        <v>6</v>
      </c>
      <c r="AE115" s="14">
        <v>2</v>
      </c>
      <c r="AF115" s="14">
        <v>18.61</v>
      </c>
      <c r="AG115" s="14">
        <v>55.83</v>
      </c>
      <c r="AH115" t="str">
        <f>VLOOKUP(E:E,笔记匹配!A:U,3,FALSE)</f>
        <v>喜欢蛋面的尽管来找我，应有尽有</v>
      </c>
    </row>
    <row r="116" spans="1:34">
      <c r="A116" s="13" t="s">
        <v>26</v>
      </c>
      <c r="B116" s="13" t="s">
        <v>381</v>
      </c>
      <c r="C116" s="14">
        <v>21810413</v>
      </c>
      <c r="D116" s="13" t="s">
        <v>74</v>
      </c>
      <c r="E116" s="13" t="s">
        <v>172</v>
      </c>
      <c r="F116" s="13" t="s">
        <v>92</v>
      </c>
      <c r="G116" s="14">
        <v>5396833</v>
      </c>
      <c r="H116" s="13" t="s">
        <v>92</v>
      </c>
      <c r="I116" s="14">
        <v>4535107</v>
      </c>
      <c r="J116" s="13" t="s">
        <v>367</v>
      </c>
      <c r="K116" s="14">
        <v>48.22</v>
      </c>
      <c r="L116" s="14">
        <v>981</v>
      </c>
      <c r="M116" s="14">
        <v>68</v>
      </c>
      <c r="N116" s="15">
        <v>0.0693</v>
      </c>
      <c r="O116" s="14">
        <v>0.71</v>
      </c>
      <c r="P116" s="14">
        <v>49.15</v>
      </c>
      <c r="Q116" s="14">
        <v>0</v>
      </c>
      <c r="R116" s="14">
        <v>0</v>
      </c>
      <c r="S116" s="14">
        <v>0</v>
      </c>
      <c r="T116" s="14">
        <v>2</v>
      </c>
      <c r="U116" s="14">
        <v>0</v>
      </c>
      <c r="V116" s="14">
        <v>2</v>
      </c>
      <c r="W116" s="14">
        <v>24.11</v>
      </c>
      <c r="X116" s="14">
        <v>0</v>
      </c>
      <c r="Y116" s="15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t="str">
        <f>VLOOKUP(E:E,笔记匹配!A:U,3,FALSE)</f>
        <v>福禄双全💕翡翠绿葫芦太适合女性了～</v>
      </c>
    </row>
    <row r="117" spans="1:34">
      <c r="A117" s="13" t="s">
        <v>26</v>
      </c>
      <c r="B117" s="13" t="s">
        <v>381</v>
      </c>
      <c r="C117" s="14">
        <v>21810468</v>
      </c>
      <c r="D117" s="13" t="s">
        <v>74</v>
      </c>
      <c r="E117" s="13" t="s">
        <v>204</v>
      </c>
      <c r="F117" s="13" t="s">
        <v>382</v>
      </c>
      <c r="G117" s="14">
        <v>5396857</v>
      </c>
      <c r="H117" s="13" t="s">
        <v>133</v>
      </c>
      <c r="I117" s="14">
        <v>4535123</v>
      </c>
      <c r="J117" s="13" t="s">
        <v>367</v>
      </c>
      <c r="K117" s="14">
        <v>19.25</v>
      </c>
      <c r="L117" s="14">
        <v>545</v>
      </c>
      <c r="M117" s="14">
        <v>31</v>
      </c>
      <c r="N117" s="15">
        <v>0.0569</v>
      </c>
      <c r="O117" s="14">
        <v>0.62</v>
      </c>
      <c r="P117" s="14">
        <v>35.32</v>
      </c>
      <c r="Q117" s="14">
        <v>1</v>
      </c>
      <c r="R117" s="14">
        <v>0</v>
      </c>
      <c r="S117" s="14">
        <v>0</v>
      </c>
      <c r="T117" s="14">
        <v>0</v>
      </c>
      <c r="U117" s="14">
        <v>0</v>
      </c>
      <c r="V117" s="14">
        <v>1</v>
      </c>
      <c r="W117" s="14">
        <v>19.25</v>
      </c>
      <c r="X117" s="14">
        <v>0</v>
      </c>
      <c r="Y117" s="15">
        <v>0</v>
      </c>
      <c r="Z117" s="14">
        <v>2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t="e">
        <f>VLOOKUP(E:E,笔记匹配!A:U,3,FALSE)</f>
        <v>#N/A</v>
      </c>
    </row>
    <row r="118" spans="1:34">
      <c r="A118" s="13" t="s">
        <v>27</v>
      </c>
      <c r="B118" s="13" t="s">
        <v>368</v>
      </c>
      <c r="C118" s="14">
        <v>15010998</v>
      </c>
      <c r="D118" s="13" t="s">
        <v>74</v>
      </c>
      <c r="E118" s="13" t="s">
        <v>154</v>
      </c>
      <c r="F118" s="13" t="s">
        <v>85</v>
      </c>
      <c r="G118" s="14">
        <v>2988798</v>
      </c>
      <c r="H118" s="13" t="s">
        <v>85</v>
      </c>
      <c r="I118" s="14">
        <v>2389802</v>
      </c>
      <c r="J118" s="13" t="s">
        <v>367</v>
      </c>
      <c r="K118" s="14">
        <v>177.82</v>
      </c>
      <c r="L118" s="14">
        <v>3265</v>
      </c>
      <c r="M118" s="14">
        <v>143</v>
      </c>
      <c r="N118" s="15">
        <v>0.0438</v>
      </c>
      <c r="O118" s="14">
        <v>1.24</v>
      </c>
      <c r="P118" s="14">
        <v>54.46</v>
      </c>
      <c r="Q118" s="14">
        <v>2</v>
      </c>
      <c r="R118" s="14">
        <v>0</v>
      </c>
      <c r="S118" s="14">
        <v>0</v>
      </c>
      <c r="T118" s="14">
        <v>3</v>
      </c>
      <c r="U118" s="14">
        <v>0</v>
      </c>
      <c r="V118" s="14">
        <v>5</v>
      </c>
      <c r="W118" s="14">
        <v>35.56</v>
      </c>
      <c r="X118" s="14">
        <v>4</v>
      </c>
      <c r="Y118" s="15">
        <v>0.028</v>
      </c>
      <c r="Z118" s="14">
        <v>2</v>
      </c>
      <c r="AA118" s="14">
        <v>0</v>
      </c>
      <c r="AB118" s="14">
        <v>4</v>
      </c>
      <c r="AC118" s="14">
        <v>6</v>
      </c>
      <c r="AD118" s="14">
        <v>4</v>
      </c>
      <c r="AE118" s="14">
        <v>1</v>
      </c>
      <c r="AF118" s="14">
        <v>44.46</v>
      </c>
      <c r="AG118" s="14">
        <v>177.82</v>
      </c>
      <c r="AH118" t="str">
        <f>VLOOKUP(E:E,笔记匹配!A:U,3,FALSE)</f>
        <v>翡翠小米珠已经不多了❓听说你们都在找🧐🧐</v>
      </c>
    </row>
    <row r="119" spans="1:34">
      <c r="A119" s="13" t="s">
        <v>27</v>
      </c>
      <c r="B119" s="13" t="s">
        <v>369</v>
      </c>
      <c r="C119" s="14">
        <v>15235389</v>
      </c>
      <c r="D119" s="13" t="s">
        <v>74</v>
      </c>
      <c r="E119" s="13" t="s">
        <v>156</v>
      </c>
      <c r="F119" s="13" t="s">
        <v>86</v>
      </c>
      <c r="G119" s="14">
        <v>3012790</v>
      </c>
      <c r="H119" s="13" t="s">
        <v>86</v>
      </c>
      <c r="I119" s="14">
        <v>2410711</v>
      </c>
      <c r="J119" s="13" t="s">
        <v>367</v>
      </c>
      <c r="K119" s="14">
        <v>39.29</v>
      </c>
      <c r="L119" s="14">
        <v>1528</v>
      </c>
      <c r="M119" s="14">
        <v>113</v>
      </c>
      <c r="N119" s="15">
        <v>0.074</v>
      </c>
      <c r="O119" s="14">
        <v>0.35</v>
      </c>
      <c r="P119" s="14">
        <v>25.71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5">
        <v>0.0088</v>
      </c>
      <c r="Z119" s="14">
        <v>0</v>
      </c>
      <c r="AA119" s="14">
        <v>0</v>
      </c>
      <c r="AB119" s="14">
        <v>1</v>
      </c>
      <c r="AC119" s="14">
        <v>1</v>
      </c>
      <c r="AD119" s="14">
        <v>1</v>
      </c>
      <c r="AE119" s="14">
        <v>0</v>
      </c>
      <c r="AF119" s="14">
        <v>39.29</v>
      </c>
      <c r="AG119" s="14">
        <v>0</v>
      </c>
      <c r="AH119" t="str">
        <f>VLOOKUP(E:E,笔记匹配!A:U,3,FALSE)</f>
        <v>这尊翡翠佛公的喜乐，谁见了谁欢喜🌱🙏</v>
      </c>
    </row>
    <row r="120" spans="1:34">
      <c r="A120" s="13" t="s">
        <v>27</v>
      </c>
      <c r="B120" s="13" t="s">
        <v>370</v>
      </c>
      <c r="C120" s="14">
        <v>16039498</v>
      </c>
      <c r="D120" s="13" t="s">
        <v>74</v>
      </c>
      <c r="E120" s="13" t="s">
        <v>158</v>
      </c>
      <c r="F120" s="13" t="s">
        <v>87</v>
      </c>
      <c r="G120" s="14">
        <v>3126882</v>
      </c>
      <c r="H120" s="13" t="s">
        <v>87</v>
      </c>
      <c r="I120" s="14">
        <v>2521382</v>
      </c>
      <c r="J120" s="13" t="s">
        <v>367</v>
      </c>
      <c r="K120" s="14">
        <v>156.27</v>
      </c>
      <c r="L120" s="14">
        <v>7109</v>
      </c>
      <c r="M120" s="14">
        <v>455</v>
      </c>
      <c r="N120" s="15">
        <v>0.064</v>
      </c>
      <c r="O120" s="14">
        <v>0.34</v>
      </c>
      <c r="P120" s="14">
        <v>21.98</v>
      </c>
      <c r="Q120" s="14">
        <v>1</v>
      </c>
      <c r="R120" s="14">
        <v>6</v>
      </c>
      <c r="S120" s="14">
        <v>0</v>
      </c>
      <c r="T120" s="14">
        <v>2</v>
      </c>
      <c r="U120" s="14">
        <v>0</v>
      </c>
      <c r="V120" s="14">
        <v>9</v>
      </c>
      <c r="W120" s="14">
        <v>17.36</v>
      </c>
      <c r="X120" s="14">
        <v>11</v>
      </c>
      <c r="Y120" s="15">
        <v>0.0242</v>
      </c>
      <c r="Z120" s="14">
        <v>2</v>
      </c>
      <c r="AA120" s="14">
        <v>2</v>
      </c>
      <c r="AB120" s="14">
        <v>10</v>
      </c>
      <c r="AC120" s="14">
        <v>15</v>
      </c>
      <c r="AD120" s="14">
        <v>10</v>
      </c>
      <c r="AE120" s="14">
        <v>4</v>
      </c>
      <c r="AF120" s="14">
        <v>15.63</v>
      </c>
      <c r="AG120" s="14">
        <v>39.07</v>
      </c>
      <c r="AH120" t="str">
        <f>VLOOKUP(E:E,笔记匹配!A:U,3,FALSE)</f>
        <v>听说你们最近很喜欢小米珠📿翡翠手串哦💚</v>
      </c>
    </row>
    <row r="121" spans="1:34">
      <c r="A121" s="13" t="s">
        <v>27</v>
      </c>
      <c r="B121" s="13" t="s">
        <v>371</v>
      </c>
      <c r="C121" s="14">
        <v>16360864</v>
      </c>
      <c r="D121" s="13" t="s">
        <v>74</v>
      </c>
      <c r="E121" s="13" t="s">
        <v>190</v>
      </c>
      <c r="F121" s="13" t="s">
        <v>114</v>
      </c>
      <c r="G121" s="14">
        <v>3185522</v>
      </c>
      <c r="H121" s="13" t="s">
        <v>114</v>
      </c>
      <c r="I121" s="14">
        <v>2573850</v>
      </c>
      <c r="J121" s="13" t="s">
        <v>367</v>
      </c>
      <c r="K121" s="14">
        <v>5.03</v>
      </c>
      <c r="L121" s="14">
        <v>299</v>
      </c>
      <c r="M121" s="14">
        <v>16</v>
      </c>
      <c r="N121" s="15">
        <v>0.0535</v>
      </c>
      <c r="O121" s="14">
        <v>0.31</v>
      </c>
      <c r="P121" s="14">
        <v>16.82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1</v>
      </c>
      <c r="W121" s="14">
        <v>5.03</v>
      </c>
      <c r="X121" s="14">
        <v>0</v>
      </c>
      <c r="Y121" s="15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t="str">
        <f>VLOOKUP(E:E,笔记匹配!A:U,3,FALSE)</f>
        <v>千呼万唤的翡翠双环耳坠🔥来啦‼️谁戴谁美</v>
      </c>
    </row>
    <row r="122" spans="1:34">
      <c r="A122" s="13" t="s">
        <v>27</v>
      </c>
      <c r="B122" s="13" t="s">
        <v>383</v>
      </c>
      <c r="C122" s="14">
        <v>16492628</v>
      </c>
      <c r="D122" s="13" t="s">
        <v>74</v>
      </c>
      <c r="E122" s="13" t="s">
        <v>194</v>
      </c>
      <c r="F122" s="13" t="s">
        <v>114</v>
      </c>
      <c r="G122" s="14">
        <v>3185522</v>
      </c>
      <c r="H122" s="13" t="s">
        <v>114</v>
      </c>
      <c r="I122" s="14">
        <v>2573850</v>
      </c>
      <c r="J122" s="13" t="s">
        <v>367</v>
      </c>
      <c r="K122" s="14">
        <v>0.47</v>
      </c>
      <c r="L122" s="14">
        <v>10</v>
      </c>
      <c r="M122" s="14">
        <v>2</v>
      </c>
      <c r="N122" s="15">
        <v>0.2</v>
      </c>
      <c r="O122" s="14">
        <v>0.24</v>
      </c>
      <c r="P122" s="14">
        <v>47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5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t="str">
        <f>VLOOKUP(E:E,笔记匹配!A:U,3,FALSE)</f>
        <v>取悦自己，惊艳时光 | 满绿翡翠双环</v>
      </c>
    </row>
    <row r="123" spans="1:34">
      <c r="A123" s="13" t="s">
        <v>27</v>
      </c>
      <c r="B123" s="13" t="s">
        <v>372</v>
      </c>
      <c r="C123" s="14">
        <v>17088322</v>
      </c>
      <c r="D123" s="13" t="s">
        <v>74</v>
      </c>
      <c r="E123" s="13" t="s">
        <v>196</v>
      </c>
      <c r="F123" s="13" t="s">
        <v>114</v>
      </c>
      <c r="G123" s="14">
        <v>3185522</v>
      </c>
      <c r="H123" s="13" t="s">
        <v>114</v>
      </c>
      <c r="I123" s="14">
        <v>2573850</v>
      </c>
      <c r="J123" s="13" t="s">
        <v>367</v>
      </c>
      <c r="K123" s="14">
        <v>3.6</v>
      </c>
      <c r="L123" s="14">
        <v>223</v>
      </c>
      <c r="M123" s="14">
        <v>17</v>
      </c>
      <c r="N123" s="15">
        <v>0.0762</v>
      </c>
      <c r="O123" s="14">
        <v>0.21</v>
      </c>
      <c r="P123" s="14">
        <v>16.14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5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t="str">
        <f>VLOOKUP(E:E,笔记匹配!A:U,3,FALSE)</f>
        <v>什么珠宝单品，让人一看就知道你是高阶玩家</v>
      </c>
    </row>
    <row r="124" spans="1:34">
      <c r="A124" s="13" t="s">
        <v>27</v>
      </c>
      <c r="B124" s="13" t="s">
        <v>373</v>
      </c>
      <c r="C124" s="14">
        <v>18410732</v>
      </c>
      <c r="D124" s="13" t="s">
        <v>74</v>
      </c>
      <c r="E124" s="13" t="s">
        <v>160</v>
      </c>
      <c r="F124" s="13" t="s">
        <v>374</v>
      </c>
      <c r="G124" s="14">
        <v>3754285</v>
      </c>
      <c r="H124" s="13" t="s">
        <v>88</v>
      </c>
      <c r="I124" s="14">
        <v>3139499</v>
      </c>
      <c r="J124" s="13" t="s">
        <v>367</v>
      </c>
      <c r="K124" s="14">
        <v>59.8</v>
      </c>
      <c r="L124" s="14">
        <v>1401</v>
      </c>
      <c r="M124" s="14">
        <v>107</v>
      </c>
      <c r="N124" s="15">
        <v>0.0764</v>
      </c>
      <c r="O124" s="14">
        <v>0.56</v>
      </c>
      <c r="P124" s="14">
        <v>42.68</v>
      </c>
      <c r="Q124" s="14">
        <v>0</v>
      </c>
      <c r="R124" s="14">
        <v>0</v>
      </c>
      <c r="S124" s="14">
        <v>1</v>
      </c>
      <c r="T124" s="14">
        <v>4</v>
      </c>
      <c r="U124" s="14">
        <v>0</v>
      </c>
      <c r="V124" s="14">
        <v>5</v>
      </c>
      <c r="W124" s="14">
        <v>11.96</v>
      </c>
      <c r="X124" s="14">
        <v>2</v>
      </c>
      <c r="Y124" s="15">
        <v>0.0187</v>
      </c>
      <c r="Z124" s="14">
        <v>0</v>
      </c>
      <c r="AA124" s="14">
        <v>0</v>
      </c>
      <c r="AB124" s="14">
        <v>2</v>
      </c>
      <c r="AC124" s="14">
        <v>2</v>
      </c>
      <c r="AD124" s="14">
        <v>2</v>
      </c>
      <c r="AE124" s="14">
        <v>0</v>
      </c>
      <c r="AF124" s="14">
        <v>29.9</v>
      </c>
      <c r="AG124" s="14">
        <v>0</v>
      </c>
      <c r="AH124" t="str">
        <f>VLOOKUP(E:E,笔记匹配!A:U,3,FALSE)</f>
        <v>第一次买满绿翡翠怎么挑？高性价比🉐‼️</v>
      </c>
    </row>
    <row r="125" spans="1:34">
      <c r="A125" s="13" t="s">
        <v>27</v>
      </c>
      <c r="B125" s="13" t="s">
        <v>375</v>
      </c>
      <c r="C125" s="14">
        <v>18547170</v>
      </c>
      <c r="D125" s="13" t="s">
        <v>74</v>
      </c>
      <c r="E125" s="13" t="s">
        <v>162</v>
      </c>
      <c r="F125" s="13" t="s">
        <v>376</v>
      </c>
      <c r="G125" s="14">
        <v>3820901</v>
      </c>
      <c r="H125" s="13" t="s">
        <v>82</v>
      </c>
      <c r="I125" s="14">
        <v>3205913</v>
      </c>
      <c r="J125" s="13" t="s">
        <v>367</v>
      </c>
      <c r="K125" s="14">
        <v>17.68</v>
      </c>
      <c r="L125" s="14">
        <v>618</v>
      </c>
      <c r="M125" s="14">
        <v>40</v>
      </c>
      <c r="N125" s="15">
        <v>0.0647</v>
      </c>
      <c r="O125" s="14">
        <v>0.44</v>
      </c>
      <c r="P125" s="14">
        <v>28.61</v>
      </c>
      <c r="Q125" s="14">
        <v>2</v>
      </c>
      <c r="R125" s="14">
        <v>0</v>
      </c>
      <c r="S125" s="14">
        <v>1</v>
      </c>
      <c r="T125" s="14">
        <v>1</v>
      </c>
      <c r="U125" s="14">
        <v>1</v>
      </c>
      <c r="V125" s="14">
        <v>5</v>
      </c>
      <c r="W125" s="14">
        <v>3.54</v>
      </c>
      <c r="X125" s="14">
        <v>0</v>
      </c>
      <c r="Y125" s="15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t="str">
        <f>VLOOKUP(E:E,笔记匹配!A:U,3,FALSE)</f>
        <v>翡翠界的绝美仙仙耳坠都在这里‼️高级富贵</v>
      </c>
    </row>
    <row r="126" spans="1:34">
      <c r="A126" s="13" t="s">
        <v>27</v>
      </c>
      <c r="B126" s="13" t="s">
        <v>377</v>
      </c>
      <c r="C126" s="14">
        <v>18754187</v>
      </c>
      <c r="D126" s="13" t="s">
        <v>74</v>
      </c>
      <c r="E126" s="13" t="s">
        <v>200</v>
      </c>
      <c r="F126" s="13" t="s">
        <v>131</v>
      </c>
      <c r="G126" s="14">
        <v>3921563</v>
      </c>
      <c r="H126" s="13" t="s">
        <v>131</v>
      </c>
      <c r="I126" s="14">
        <v>3306696</v>
      </c>
      <c r="J126" s="13" t="s">
        <v>367</v>
      </c>
      <c r="K126" s="14">
        <v>21.68</v>
      </c>
      <c r="L126" s="14">
        <v>641</v>
      </c>
      <c r="M126" s="14">
        <v>34</v>
      </c>
      <c r="N126" s="15">
        <v>0.053</v>
      </c>
      <c r="O126" s="14">
        <v>0.64</v>
      </c>
      <c r="P126" s="14">
        <v>33.82</v>
      </c>
      <c r="Q126" s="14">
        <v>1</v>
      </c>
      <c r="R126" s="14">
        <v>0</v>
      </c>
      <c r="S126" s="14">
        <v>0</v>
      </c>
      <c r="T126" s="14">
        <v>1</v>
      </c>
      <c r="U126" s="14">
        <v>0</v>
      </c>
      <c r="V126" s="14">
        <v>2</v>
      </c>
      <c r="W126" s="14">
        <v>10.84</v>
      </c>
      <c r="X126" s="14">
        <v>1</v>
      </c>
      <c r="Y126" s="15">
        <v>0.0294</v>
      </c>
      <c r="Z126" s="14">
        <v>0</v>
      </c>
      <c r="AA126" s="14">
        <v>0</v>
      </c>
      <c r="AB126" s="14">
        <v>1</v>
      </c>
      <c r="AC126" s="14">
        <v>1</v>
      </c>
      <c r="AD126" s="14">
        <v>1</v>
      </c>
      <c r="AE126" s="14">
        <v>0</v>
      </c>
      <c r="AF126" s="14">
        <v>21.68</v>
      </c>
      <c r="AG126" s="14">
        <v>0</v>
      </c>
      <c r="AH126" t="str">
        <f>VLOOKUP(E:E,笔记匹配!A:U,3,FALSE)</f>
        <v>一看就是大户人家的金枝玉叶💖娇艳欲滴的美</v>
      </c>
    </row>
    <row r="127" spans="1:34">
      <c r="A127" s="13" t="s">
        <v>27</v>
      </c>
      <c r="B127" s="13" t="s">
        <v>377</v>
      </c>
      <c r="C127" s="14">
        <v>18754237</v>
      </c>
      <c r="D127" s="13" t="s">
        <v>74</v>
      </c>
      <c r="E127" s="13" t="s">
        <v>202</v>
      </c>
      <c r="F127" s="13" t="s">
        <v>132</v>
      </c>
      <c r="G127" s="14">
        <v>3921599</v>
      </c>
      <c r="H127" s="13" t="s">
        <v>132</v>
      </c>
      <c r="I127" s="14">
        <v>3306735</v>
      </c>
      <c r="J127" s="13" t="s">
        <v>367</v>
      </c>
      <c r="K127" s="14">
        <v>39.75</v>
      </c>
      <c r="L127" s="14">
        <v>1476</v>
      </c>
      <c r="M127" s="14">
        <v>84</v>
      </c>
      <c r="N127" s="15">
        <v>0.0569</v>
      </c>
      <c r="O127" s="14">
        <v>0.47</v>
      </c>
      <c r="P127" s="14">
        <v>26.93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5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t="str">
        <f>VLOOKUP(E:E,笔记匹配!A:U,3,FALSE)</f>
        <v>翡翠佛公 | 辣色vs阳色，你站哪一队</v>
      </c>
    </row>
    <row r="128" spans="1:34">
      <c r="A128" s="13" t="s">
        <v>27</v>
      </c>
      <c r="B128" s="13" t="s">
        <v>378</v>
      </c>
      <c r="C128" s="14">
        <v>19089034</v>
      </c>
      <c r="D128" s="13" t="s">
        <v>74</v>
      </c>
      <c r="E128" s="13" t="s">
        <v>164</v>
      </c>
      <c r="F128" s="13" t="s">
        <v>89</v>
      </c>
      <c r="G128" s="14">
        <v>4075191</v>
      </c>
      <c r="H128" s="13" t="s">
        <v>89</v>
      </c>
      <c r="I128" s="14">
        <v>3457726</v>
      </c>
      <c r="J128" s="13" t="s">
        <v>367</v>
      </c>
      <c r="K128" s="14">
        <v>20.7</v>
      </c>
      <c r="L128" s="14">
        <v>1424</v>
      </c>
      <c r="M128" s="14">
        <v>52</v>
      </c>
      <c r="N128" s="15">
        <v>0.0365</v>
      </c>
      <c r="O128" s="14">
        <v>0.4</v>
      </c>
      <c r="P128" s="14">
        <v>14.54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5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t="str">
        <f>VLOOKUP(E:E,笔记匹配!A:U,3,FALSE)</f>
        <v>翡翠福瓜的寓意，把美好祝福送给自己</v>
      </c>
    </row>
    <row r="129" spans="1:34">
      <c r="A129" s="13" t="s">
        <v>27</v>
      </c>
      <c r="B129" s="13" t="s">
        <v>379</v>
      </c>
      <c r="C129" s="14">
        <v>21062561</v>
      </c>
      <c r="D129" s="13" t="s">
        <v>74</v>
      </c>
      <c r="E129" s="13" t="s">
        <v>192</v>
      </c>
      <c r="F129" s="13" t="s">
        <v>115</v>
      </c>
      <c r="G129" s="14">
        <v>5049683</v>
      </c>
      <c r="H129" s="13" t="s">
        <v>115</v>
      </c>
      <c r="I129" s="14">
        <v>4273845</v>
      </c>
      <c r="J129" s="13" t="s">
        <v>367</v>
      </c>
      <c r="K129" s="14">
        <v>200.86</v>
      </c>
      <c r="L129" s="14">
        <v>23921</v>
      </c>
      <c r="M129" s="14">
        <v>2063</v>
      </c>
      <c r="N129" s="15">
        <v>0.0862</v>
      </c>
      <c r="O129" s="14">
        <v>0.1</v>
      </c>
      <c r="P129" s="14">
        <v>8.4</v>
      </c>
      <c r="Q129" s="14">
        <v>1</v>
      </c>
      <c r="R129" s="14">
        <v>1</v>
      </c>
      <c r="S129" s="14">
        <v>1</v>
      </c>
      <c r="T129" s="14">
        <v>1</v>
      </c>
      <c r="U129" s="14">
        <v>1</v>
      </c>
      <c r="V129" s="14">
        <v>5</v>
      </c>
      <c r="W129" s="14">
        <v>40.17</v>
      </c>
      <c r="X129" s="14">
        <v>15</v>
      </c>
      <c r="Y129" s="15">
        <v>0.0073</v>
      </c>
      <c r="Z129" s="14">
        <v>4</v>
      </c>
      <c r="AA129" s="14">
        <v>8</v>
      </c>
      <c r="AB129" s="14">
        <v>10</v>
      </c>
      <c r="AC129" s="14">
        <v>11</v>
      </c>
      <c r="AD129" s="14">
        <v>10</v>
      </c>
      <c r="AE129" s="14">
        <v>1</v>
      </c>
      <c r="AF129" s="14">
        <v>20.09</v>
      </c>
      <c r="AG129" s="14">
        <v>200.86</v>
      </c>
      <c r="AH129" t="str">
        <f>VLOOKUP(E:E,笔记匹配!A:U,3,FALSE)</f>
        <v>翡翠手镯 | 美丽与收藏，能不动心吗～</v>
      </c>
    </row>
    <row r="130" spans="1:34">
      <c r="A130" s="13" t="s">
        <v>27</v>
      </c>
      <c r="B130" s="13" t="s">
        <v>379</v>
      </c>
      <c r="C130" s="14">
        <v>21062611</v>
      </c>
      <c r="D130" s="13" t="s">
        <v>74</v>
      </c>
      <c r="E130" s="13" t="s">
        <v>166</v>
      </c>
      <c r="F130" s="13" t="s">
        <v>90</v>
      </c>
      <c r="G130" s="14">
        <v>5049698</v>
      </c>
      <c r="H130" s="13" t="s">
        <v>90</v>
      </c>
      <c r="I130" s="14">
        <v>4273852</v>
      </c>
      <c r="J130" s="13" t="s">
        <v>367</v>
      </c>
      <c r="K130" s="14">
        <v>20.67</v>
      </c>
      <c r="L130" s="14">
        <v>1061</v>
      </c>
      <c r="M130" s="14">
        <v>56</v>
      </c>
      <c r="N130" s="15">
        <v>0.0528</v>
      </c>
      <c r="O130" s="14">
        <v>0.37</v>
      </c>
      <c r="P130" s="14">
        <v>19.48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5">
        <v>0</v>
      </c>
      <c r="Z130" s="14">
        <v>2</v>
      </c>
      <c r="AA130" s="14">
        <v>0</v>
      </c>
      <c r="AB130" s="14">
        <v>1</v>
      </c>
      <c r="AC130" s="14">
        <v>1</v>
      </c>
      <c r="AD130" s="14">
        <v>1</v>
      </c>
      <c r="AE130" s="14">
        <v>1</v>
      </c>
      <c r="AF130" s="14">
        <v>20.67</v>
      </c>
      <c r="AG130" s="14">
        <v>20.67</v>
      </c>
      <c r="AH130" t="str">
        <f>VLOOKUP(E:E,笔记匹配!A:U,3,FALSE)</f>
        <v>性价比翡翠美货上新💖寓意都是如此美好💯</v>
      </c>
    </row>
    <row r="131" spans="1:34">
      <c r="A131" s="13" t="s">
        <v>27</v>
      </c>
      <c r="B131" s="13" t="s">
        <v>380</v>
      </c>
      <c r="C131" s="14">
        <v>21387260</v>
      </c>
      <c r="D131" s="13" t="s">
        <v>74</v>
      </c>
      <c r="E131" s="13" t="s">
        <v>168</v>
      </c>
      <c r="F131" s="13" t="s">
        <v>91</v>
      </c>
      <c r="G131" s="14">
        <v>5205079</v>
      </c>
      <c r="H131" s="13" t="s">
        <v>91</v>
      </c>
      <c r="I131" s="14">
        <v>4389047</v>
      </c>
      <c r="J131" s="13" t="s">
        <v>367</v>
      </c>
      <c r="K131" s="14">
        <v>24.17</v>
      </c>
      <c r="L131" s="14">
        <v>453</v>
      </c>
      <c r="M131" s="14">
        <v>54</v>
      </c>
      <c r="N131" s="15">
        <v>0.1192</v>
      </c>
      <c r="O131" s="14">
        <v>0.45</v>
      </c>
      <c r="P131" s="14">
        <v>53.36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5">
        <v>0</v>
      </c>
      <c r="Z131" s="14">
        <v>2</v>
      </c>
      <c r="AA131" s="14">
        <v>1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t="str">
        <f>VLOOKUP(E:E,笔记匹配!A:U,3,FALSE)</f>
        <v>这家翡翠源头商家你还不知道吗‼️</v>
      </c>
    </row>
    <row r="132" spans="1:34">
      <c r="A132" s="13" t="s">
        <v>27</v>
      </c>
      <c r="B132" s="13" t="s">
        <v>381</v>
      </c>
      <c r="C132" s="14">
        <v>21810383</v>
      </c>
      <c r="D132" s="13" t="s">
        <v>74</v>
      </c>
      <c r="E132" s="13" t="s">
        <v>170</v>
      </c>
      <c r="F132" s="13" t="s">
        <v>75</v>
      </c>
      <c r="G132" s="14">
        <v>5396826</v>
      </c>
      <c r="H132" s="13" t="s">
        <v>75</v>
      </c>
      <c r="I132" s="14">
        <v>4535097</v>
      </c>
      <c r="J132" s="13" t="s">
        <v>367</v>
      </c>
      <c r="K132" s="14">
        <v>125.36</v>
      </c>
      <c r="L132" s="14">
        <v>3287</v>
      </c>
      <c r="M132" s="14">
        <v>206</v>
      </c>
      <c r="N132" s="15">
        <v>0.0627</v>
      </c>
      <c r="O132" s="14">
        <v>0.61</v>
      </c>
      <c r="P132" s="14">
        <v>38.14</v>
      </c>
      <c r="Q132" s="14">
        <v>3</v>
      </c>
      <c r="R132" s="14">
        <v>0</v>
      </c>
      <c r="S132" s="14">
        <v>1</v>
      </c>
      <c r="T132" s="14">
        <v>2</v>
      </c>
      <c r="U132" s="14">
        <v>0</v>
      </c>
      <c r="V132" s="14">
        <v>6</v>
      </c>
      <c r="W132" s="14">
        <v>20.89</v>
      </c>
      <c r="X132" s="14">
        <v>3</v>
      </c>
      <c r="Y132" s="15">
        <v>0.0146</v>
      </c>
      <c r="Z132" s="14">
        <v>2</v>
      </c>
      <c r="AA132" s="14">
        <v>1</v>
      </c>
      <c r="AB132" s="14">
        <v>4</v>
      </c>
      <c r="AC132" s="14">
        <v>7</v>
      </c>
      <c r="AD132" s="14">
        <v>5</v>
      </c>
      <c r="AE132" s="14">
        <v>2</v>
      </c>
      <c r="AF132" s="14">
        <v>25.07</v>
      </c>
      <c r="AG132" s="14">
        <v>62.68</v>
      </c>
      <c r="AH132" t="str">
        <f>VLOOKUP(E:E,笔记匹配!A:U,3,FALSE)</f>
        <v>喜欢蛋面的尽管来找我，应有尽有</v>
      </c>
    </row>
    <row r="133" spans="1:34">
      <c r="A133" s="13" t="s">
        <v>27</v>
      </c>
      <c r="B133" s="13" t="s">
        <v>381</v>
      </c>
      <c r="C133" s="14">
        <v>21810413</v>
      </c>
      <c r="D133" s="13" t="s">
        <v>74</v>
      </c>
      <c r="E133" s="13" t="s">
        <v>172</v>
      </c>
      <c r="F133" s="13" t="s">
        <v>92</v>
      </c>
      <c r="G133" s="14">
        <v>5396833</v>
      </c>
      <c r="H133" s="13" t="s">
        <v>92</v>
      </c>
      <c r="I133" s="14">
        <v>4535107</v>
      </c>
      <c r="J133" s="13" t="s">
        <v>367</v>
      </c>
      <c r="K133" s="14">
        <v>61.86</v>
      </c>
      <c r="L133" s="14">
        <v>1521</v>
      </c>
      <c r="M133" s="14">
        <v>95</v>
      </c>
      <c r="N133" s="15">
        <v>0.0625</v>
      </c>
      <c r="O133" s="14">
        <v>0.65</v>
      </c>
      <c r="P133" s="14">
        <v>40.67</v>
      </c>
      <c r="Q133" s="14">
        <v>1</v>
      </c>
      <c r="R133" s="14">
        <v>0</v>
      </c>
      <c r="S133" s="14">
        <v>0</v>
      </c>
      <c r="T133" s="14">
        <v>1</v>
      </c>
      <c r="U133" s="14">
        <v>0</v>
      </c>
      <c r="V133" s="14">
        <v>2</v>
      </c>
      <c r="W133" s="14">
        <v>30.93</v>
      </c>
      <c r="X133" s="14">
        <v>0</v>
      </c>
      <c r="Y133" s="15">
        <v>0</v>
      </c>
      <c r="Z133" s="14">
        <v>2</v>
      </c>
      <c r="AA133" s="14">
        <v>0</v>
      </c>
      <c r="AB133" s="14">
        <v>1</v>
      </c>
      <c r="AC133" s="14">
        <v>2</v>
      </c>
      <c r="AD133" s="14">
        <v>1</v>
      </c>
      <c r="AE133" s="14">
        <v>1</v>
      </c>
      <c r="AF133" s="14">
        <v>61.86</v>
      </c>
      <c r="AG133" s="14">
        <v>61.86</v>
      </c>
      <c r="AH133" t="str">
        <f>VLOOKUP(E:E,笔记匹配!A:U,3,FALSE)</f>
        <v>福禄双全💕翡翠绿葫芦太适合女性了～</v>
      </c>
    </row>
    <row r="134" spans="1:34">
      <c r="A134" s="13" t="s">
        <v>27</v>
      </c>
      <c r="B134" s="13" t="s">
        <v>381</v>
      </c>
      <c r="C134" s="14">
        <v>21810468</v>
      </c>
      <c r="D134" s="13" t="s">
        <v>74</v>
      </c>
      <c r="E134" s="13" t="s">
        <v>204</v>
      </c>
      <c r="F134" s="13" t="s">
        <v>382</v>
      </c>
      <c r="G134" s="14">
        <v>5396857</v>
      </c>
      <c r="H134" s="13" t="s">
        <v>133</v>
      </c>
      <c r="I134" s="14">
        <v>4535123</v>
      </c>
      <c r="J134" s="13" t="s">
        <v>367</v>
      </c>
      <c r="K134" s="14">
        <v>27.48</v>
      </c>
      <c r="L134" s="14">
        <v>534</v>
      </c>
      <c r="M134" s="14">
        <v>36</v>
      </c>
      <c r="N134" s="15">
        <v>0.0674</v>
      </c>
      <c r="O134" s="14">
        <v>0.76</v>
      </c>
      <c r="P134" s="14">
        <v>51.46</v>
      </c>
      <c r="Q134" s="14">
        <v>1</v>
      </c>
      <c r="R134" s="14">
        <v>1</v>
      </c>
      <c r="S134" s="14">
        <v>0</v>
      </c>
      <c r="T134" s="14">
        <v>1</v>
      </c>
      <c r="U134" s="14">
        <v>0</v>
      </c>
      <c r="V134" s="14">
        <v>3</v>
      </c>
      <c r="W134" s="14">
        <v>9.16</v>
      </c>
      <c r="X134" s="14">
        <v>0</v>
      </c>
      <c r="Y134" s="15">
        <v>0</v>
      </c>
      <c r="Z134" s="14">
        <v>2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t="e">
        <f>VLOOKUP(E:E,笔记匹配!A:U,3,FALSE)</f>
        <v>#N/A</v>
      </c>
    </row>
    <row r="135" spans="1:34">
      <c r="A135" s="13" t="s">
        <v>28</v>
      </c>
      <c r="B135" s="13" t="s">
        <v>368</v>
      </c>
      <c r="C135" s="14">
        <v>15010998</v>
      </c>
      <c r="D135" s="13" t="s">
        <v>74</v>
      </c>
      <c r="E135" s="13" t="s">
        <v>154</v>
      </c>
      <c r="F135" s="13" t="s">
        <v>85</v>
      </c>
      <c r="G135" s="14">
        <v>2988798</v>
      </c>
      <c r="H135" s="13" t="s">
        <v>85</v>
      </c>
      <c r="I135" s="14">
        <v>2389802</v>
      </c>
      <c r="J135" s="13" t="s">
        <v>367</v>
      </c>
      <c r="K135" s="14">
        <v>143.25</v>
      </c>
      <c r="L135" s="14">
        <v>2200</v>
      </c>
      <c r="M135" s="14">
        <v>116</v>
      </c>
      <c r="N135" s="15">
        <v>0.0527</v>
      </c>
      <c r="O135" s="14">
        <v>1.23</v>
      </c>
      <c r="P135" s="14">
        <v>65.11</v>
      </c>
      <c r="Q135" s="14">
        <v>0</v>
      </c>
      <c r="R135" s="14">
        <v>1</v>
      </c>
      <c r="S135" s="14">
        <v>0</v>
      </c>
      <c r="T135" s="14">
        <v>2</v>
      </c>
      <c r="U135" s="14">
        <v>0</v>
      </c>
      <c r="V135" s="14">
        <v>3</v>
      </c>
      <c r="W135" s="14">
        <v>47.75</v>
      </c>
      <c r="X135" s="14">
        <v>3</v>
      </c>
      <c r="Y135" s="15">
        <v>0.0259</v>
      </c>
      <c r="Z135" s="14">
        <v>1</v>
      </c>
      <c r="AA135" s="14">
        <v>0</v>
      </c>
      <c r="AB135" s="14">
        <v>2</v>
      </c>
      <c r="AC135" s="14">
        <v>4</v>
      </c>
      <c r="AD135" s="14">
        <v>2</v>
      </c>
      <c r="AE135" s="14">
        <v>1</v>
      </c>
      <c r="AF135" s="14">
        <v>71.62</v>
      </c>
      <c r="AG135" s="14">
        <v>143.25</v>
      </c>
      <c r="AH135" t="str">
        <f>VLOOKUP(E:E,笔记匹配!A:U,3,FALSE)</f>
        <v>翡翠小米珠已经不多了❓听说你们都在找🧐🧐</v>
      </c>
    </row>
    <row r="136" spans="1:34">
      <c r="A136" s="13" t="s">
        <v>28</v>
      </c>
      <c r="B136" s="13" t="s">
        <v>369</v>
      </c>
      <c r="C136" s="14">
        <v>15235389</v>
      </c>
      <c r="D136" s="13" t="s">
        <v>74</v>
      </c>
      <c r="E136" s="13" t="s">
        <v>156</v>
      </c>
      <c r="F136" s="13" t="s">
        <v>86</v>
      </c>
      <c r="G136" s="14">
        <v>3012790</v>
      </c>
      <c r="H136" s="13" t="s">
        <v>86</v>
      </c>
      <c r="I136" s="14">
        <v>2410711</v>
      </c>
      <c r="J136" s="13" t="s">
        <v>367</v>
      </c>
      <c r="K136" s="14">
        <v>38.2</v>
      </c>
      <c r="L136" s="14">
        <v>1857</v>
      </c>
      <c r="M136" s="14">
        <v>118</v>
      </c>
      <c r="N136" s="15">
        <v>0.0635</v>
      </c>
      <c r="O136" s="14">
        <v>0.32</v>
      </c>
      <c r="P136" s="14">
        <v>20.57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1</v>
      </c>
      <c r="W136" s="14">
        <v>38.2</v>
      </c>
      <c r="X136" s="14">
        <v>2</v>
      </c>
      <c r="Y136" s="15">
        <v>0.0169</v>
      </c>
      <c r="Z136" s="14">
        <v>0</v>
      </c>
      <c r="AA136" s="14">
        <v>0</v>
      </c>
      <c r="AB136" s="14">
        <v>1</v>
      </c>
      <c r="AC136" s="14">
        <v>1</v>
      </c>
      <c r="AD136" s="14">
        <v>1</v>
      </c>
      <c r="AE136" s="14">
        <v>0</v>
      </c>
      <c r="AF136" s="14">
        <v>38.2</v>
      </c>
      <c r="AG136" s="14">
        <v>0</v>
      </c>
      <c r="AH136" t="str">
        <f>VLOOKUP(E:E,笔记匹配!A:U,3,FALSE)</f>
        <v>这尊翡翠佛公的喜乐，谁见了谁欢喜🌱🙏</v>
      </c>
    </row>
    <row r="137" spans="1:34">
      <c r="A137" s="13" t="s">
        <v>28</v>
      </c>
      <c r="B137" s="13" t="s">
        <v>370</v>
      </c>
      <c r="C137" s="14">
        <v>16039498</v>
      </c>
      <c r="D137" s="13" t="s">
        <v>74</v>
      </c>
      <c r="E137" s="13" t="s">
        <v>158</v>
      </c>
      <c r="F137" s="13" t="s">
        <v>87</v>
      </c>
      <c r="G137" s="14">
        <v>3126882</v>
      </c>
      <c r="H137" s="13" t="s">
        <v>87</v>
      </c>
      <c r="I137" s="14">
        <v>2521382</v>
      </c>
      <c r="J137" s="13" t="s">
        <v>367</v>
      </c>
      <c r="K137" s="14">
        <v>137.21</v>
      </c>
      <c r="L137" s="14">
        <v>5792</v>
      </c>
      <c r="M137" s="14">
        <v>354</v>
      </c>
      <c r="N137" s="15">
        <v>0.0611</v>
      </c>
      <c r="O137" s="14">
        <v>0.39</v>
      </c>
      <c r="P137" s="14">
        <v>23.69</v>
      </c>
      <c r="Q137" s="14">
        <v>3</v>
      </c>
      <c r="R137" s="14">
        <v>3</v>
      </c>
      <c r="S137" s="14">
        <v>0</v>
      </c>
      <c r="T137" s="14">
        <v>1</v>
      </c>
      <c r="U137" s="14">
        <v>0</v>
      </c>
      <c r="V137" s="14">
        <v>7</v>
      </c>
      <c r="W137" s="14">
        <v>19.6</v>
      </c>
      <c r="X137" s="14">
        <v>13</v>
      </c>
      <c r="Y137" s="15">
        <v>0.0367</v>
      </c>
      <c r="Z137" s="14">
        <v>3</v>
      </c>
      <c r="AA137" s="14">
        <v>1</v>
      </c>
      <c r="AB137" s="14">
        <v>11</v>
      </c>
      <c r="AC137" s="14">
        <v>25</v>
      </c>
      <c r="AD137" s="14">
        <v>11</v>
      </c>
      <c r="AE137" s="14">
        <v>5</v>
      </c>
      <c r="AF137" s="14">
        <v>12.47</v>
      </c>
      <c r="AG137" s="14">
        <v>27.44</v>
      </c>
      <c r="AH137" t="str">
        <f>VLOOKUP(E:E,笔记匹配!A:U,3,FALSE)</f>
        <v>听说你们最近很喜欢小米珠📿翡翠手串哦💚</v>
      </c>
    </row>
    <row r="138" spans="1:34">
      <c r="A138" s="13" t="s">
        <v>28</v>
      </c>
      <c r="B138" s="13" t="s">
        <v>371</v>
      </c>
      <c r="C138" s="14">
        <v>16360864</v>
      </c>
      <c r="D138" s="13" t="s">
        <v>74</v>
      </c>
      <c r="E138" s="13" t="s">
        <v>190</v>
      </c>
      <c r="F138" s="13" t="s">
        <v>114</v>
      </c>
      <c r="G138" s="14">
        <v>3185522</v>
      </c>
      <c r="H138" s="13" t="s">
        <v>114</v>
      </c>
      <c r="I138" s="14">
        <v>2573850</v>
      </c>
      <c r="J138" s="13" t="s">
        <v>367</v>
      </c>
      <c r="K138" s="14">
        <v>5.22</v>
      </c>
      <c r="L138" s="14">
        <v>158</v>
      </c>
      <c r="M138" s="14">
        <v>15</v>
      </c>
      <c r="N138" s="15">
        <v>0.0949</v>
      </c>
      <c r="O138" s="14">
        <v>0.35</v>
      </c>
      <c r="P138" s="14">
        <v>33.04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5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t="str">
        <f>VLOOKUP(E:E,笔记匹配!A:U,3,FALSE)</f>
        <v>千呼万唤的翡翠双环耳坠🔥来啦‼️谁戴谁美</v>
      </c>
    </row>
    <row r="139" spans="1:34">
      <c r="A139" s="13" t="s">
        <v>28</v>
      </c>
      <c r="B139" s="13" t="s">
        <v>383</v>
      </c>
      <c r="C139" s="14">
        <v>16492628</v>
      </c>
      <c r="D139" s="13" t="s">
        <v>74</v>
      </c>
      <c r="E139" s="13" t="s">
        <v>194</v>
      </c>
      <c r="F139" s="13" t="s">
        <v>114</v>
      </c>
      <c r="G139" s="14">
        <v>3185522</v>
      </c>
      <c r="H139" s="13" t="s">
        <v>114</v>
      </c>
      <c r="I139" s="14">
        <v>2573850</v>
      </c>
      <c r="J139" s="13" t="s">
        <v>367</v>
      </c>
      <c r="K139" s="14">
        <v>0.43</v>
      </c>
      <c r="L139" s="14">
        <v>5</v>
      </c>
      <c r="M139" s="14">
        <v>1</v>
      </c>
      <c r="N139" s="15">
        <v>0.2</v>
      </c>
      <c r="O139" s="14">
        <v>0.43</v>
      </c>
      <c r="P139" s="14">
        <v>86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5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t="str">
        <f>VLOOKUP(E:E,笔记匹配!A:U,3,FALSE)</f>
        <v>取悦自己，惊艳时光 | 满绿翡翠双环</v>
      </c>
    </row>
    <row r="140" spans="1:34">
      <c r="A140" s="13" t="s">
        <v>28</v>
      </c>
      <c r="B140" s="13" t="s">
        <v>372</v>
      </c>
      <c r="C140" s="14">
        <v>17088322</v>
      </c>
      <c r="D140" s="13" t="s">
        <v>74</v>
      </c>
      <c r="E140" s="13" t="s">
        <v>196</v>
      </c>
      <c r="F140" s="13" t="s">
        <v>114</v>
      </c>
      <c r="G140" s="14">
        <v>3185522</v>
      </c>
      <c r="H140" s="13" t="s">
        <v>114</v>
      </c>
      <c r="I140" s="14">
        <v>2573850</v>
      </c>
      <c r="J140" s="13" t="s">
        <v>367</v>
      </c>
      <c r="K140" s="14">
        <v>3.19</v>
      </c>
      <c r="L140" s="14">
        <v>142</v>
      </c>
      <c r="M140" s="14">
        <v>12</v>
      </c>
      <c r="N140" s="15">
        <v>0.0845</v>
      </c>
      <c r="O140" s="14">
        <v>0.27</v>
      </c>
      <c r="P140" s="14">
        <v>22.46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5">
        <v>0</v>
      </c>
      <c r="Z140" s="14">
        <v>2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t="str">
        <f>VLOOKUP(E:E,笔记匹配!A:U,3,FALSE)</f>
        <v>什么珠宝单品，让人一看就知道你是高阶玩家</v>
      </c>
    </row>
    <row r="141" spans="1:34">
      <c r="A141" s="13" t="s">
        <v>28</v>
      </c>
      <c r="B141" s="13" t="s">
        <v>373</v>
      </c>
      <c r="C141" s="14">
        <v>18410732</v>
      </c>
      <c r="D141" s="13" t="s">
        <v>74</v>
      </c>
      <c r="E141" s="13" t="s">
        <v>160</v>
      </c>
      <c r="F141" s="13" t="s">
        <v>374</v>
      </c>
      <c r="G141" s="14">
        <v>3754285</v>
      </c>
      <c r="H141" s="13" t="s">
        <v>88</v>
      </c>
      <c r="I141" s="14">
        <v>3139499</v>
      </c>
      <c r="J141" s="13" t="s">
        <v>367</v>
      </c>
      <c r="K141" s="14">
        <v>44.75</v>
      </c>
      <c r="L141" s="14">
        <v>1082</v>
      </c>
      <c r="M141" s="14">
        <v>83</v>
      </c>
      <c r="N141" s="15">
        <v>0.0767</v>
      </c>
      <c r="O141" s="14">
        <v>0.54</v>
      </c>
      <c r="P141" s="14">
        <v>41.36</v>
      </c>
      <c r="Q141" s="14">
        <v>1</v>
      </c>
      <c r="R141" s="14">
        <v>0</v>
      </c>
      <c r="S141" s="14">
        <v>0</v>
      </c>
      <c r="T141" s="14">
        <v>3</v>
      </c>
      <c r="U141" s="14">
        <v>0</v>
      </c>
      <c r="V141" s="14">
        <v>4</v>
      </c>
      <c r="W141" s="14">
        <v>11.19</v>
      </c>
      <c r="X141" s="14">
        <v>2</v>
      </c>
      <c r="Y141" s="15">
        <v>0.0241</v>
      </c>
      <c r="Z141" s="14">
        <v>0</v>
      </c>
      <c r="AA141" s="14">
        <v>0</v>
      </c>
      <c r="AB141" s="14">
        <v>2</v>
      </c>
      <c r="AC141" s="14">
        <v>7</v>
      </c>
      <c r="AD141" s="14">
        <v>2</v>
      </c>
      <c r="AE141" s="14">
        <v>2</v>
      </c>
      <c r="AF141" s="14">
        <v>22.38</v>
      </c>
      <c r="AG141" s="14">
        <v>22.38</v>
      </c>
      <c r="AH141" t="str">
        <f>VLOOKUP(E:E,笔记匹配!A:U,3,FALSE)</f>
        <v>第一次买满绿翡翠怎么挑？高性价比🉐‼️</v>
      </c>
    </row>
    <row r="142" spans="1:34">
      <c r="A142" s="13" t="s">
        <v>28</v>
      </c>
      <c r="B142" s="13" t="s">
        <v>375</v>
      </c>
      <c r="C142" s="14">
        <v>18547170</v>
      </c>
      <c r="D142" s="13" t="s">
        <v>74</v>
      </c>
      <c r="E142" s="13" t="s">
        <v>162</v>
      </c>
      <c r="F142" s="13" t="s">
        <v>376</v>
      </c>
      <c r="G142" s="14">
        <v>3820901</v>
      </c>
      <c r="H142" s="13" t="s">
        <v>82</v>
      </c>
      <c r="I142" s="14">
        <v>3205913</v>
      </c>
      <c r="J142" s="13" t="s">
        <v>367</v>
      </c>
      <c r="K142" s="14">
        <v>13.8</v>
      </c>
      <c r="L142" s="14">
        <v>426</v>
      </c>
      <c r="M142" s="14">
        <v>30</v>
      </c>
      <c r="N142" s="15">
        <v>0.0704</v>
      </c>
      <c r="O142" s="14">
        <v>0.46</v>
      </c>
      <c r="P142" s="14">
        <v>32.39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5">
        <v>0</v>
      </c>
      <c r="Z142" s="14">
        <v>3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t="str">
        <f>VLOOKUP(E:E,笔记匹配!A:U,3,FALSE)</f>
        <v>翡翠界的绝美仙仙耳坠都在这里‼️高级富贵</v>
      </c>
    </row>
    <row r="143" spans="1:34">
      <c r="A143" s="13" t="s">
        <v>28</v>
      </c>
      <c r="B143" s="13" t="s">
        <v>377</v>
      </c>
      <c r="C143" s="14">
        <v>18754187</v>
      </c>
      <c r="D143" s="13" t="s">
        <v>74</v>
      </c>
      <c r="E143" s="13" t="s">
        <v>200</v>
      </c>
      <c r="F143" s="13" t="s">
        <v>131</v>
      </c>
      <c r="G143" s="14">
        <v>3921563</v>
      </c>
      <c r="H143" s="13" t="s">
        <v>131</v>
      </c>
      <c r="I143" s="14">
        <v>3306696</v>
      </c>
      <c r="J143" s="13" t="s">
        <v>367</v>
      </c>
      <c r="K143" s="14">
        <v>20.99</v>
      </c>
      <c r="L143" s="14">
        <v>905</v>
      </c>
      <c r="M143" s="14">
        <v>33</v>
      </c>
      <c r="N143" s="15">
        <v>0.0365</v>
      </c>
      <c r="O143" s="14">
        <v>0.64</v>
      </c>
      <c r="P143" s="14">
        <v>23.19</v>
      </c>
      <c r="Q143" s="14">
        <v>1</v>
      </c>
      <c r="R143" s="14">
        <v>0</v>
      </c>
      <c r="S143" s="14">
        <v>1</v>
      </c>
      <c r="T143" s="14">
        <v>0</v>
      </c>
      <c r="U143" s="14">
        <v>0</v>
      </c>
      <c r="V143" s="14">
        <v>2</v>
      </c>
      <c r="W143" s="14">
        <v>10.5</v>
      </c>
      <c r="X143" s="14">
        <v>0</v>
      </c>
      <c r="Y143" s="15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t="str">
        <f>VLOOKUP(E:E,笔记匹配!A:U,3,FALSE)</f>
        <v>一看就是大户人家的金枝玉叶💖娇艳欲滴的美</v>
      </c>
    </row>
    <row r="144" spans="1:34">
      <c r="A144" s="13" t="s">
        <v>28</v>
      </c>
      <c r="B144" s="13" t="s">
        <v>377</v>
      </c>
      <c r="C144" s="14">
        <v>18754237</v>
      </c>
      <c r="D144" s="13" t="s">
        <v>74</v>
      </c>
      <c r="E144" s="13" t="s">
        <v>202</v>
      </c>
      <c r="F144" s="13" t="s">
        <v>132</v>
      </c>
      <c r="G144" s="14">
        <v>3921599</v>
      </c>
      <c r="H144" s="13" t="s">
        <v>132</v>
      </c>
      <c r="I144" s="14">
        <v>3306735</v>
      </c>
      <c r="J144" s="13" t="s">
        <v>367</v>
      </c>
      <c r="K144" s="14">
        <v>32.59</v>
      </c>
      <c r="L144" s="14">
        <v>1322</v>
      </c>
      <c r="M144" s="14">
        <v>69</v>
      </c>
      <c r="N144" s="15">
        <v>0.0522</v>
      </c>
      <c r="O144" s="14">
        <v>0.47</v>
      </c>
      <c r="P144" s="14">
        <v>24.65</v>
      </c>
      <c r="Q144" s="14">
        <v>0</v>
      </c>
      <c r="R144" s="14">
        <v>0</v>
      </c>
      <c r="S144" s="14">
        <v>1</v>
      </c>
      <c r="T144" s="14">
        <v>1</v>
      </c>
      <c r="U144" s="14">
        <v>0</v>
      </c>
      <c r="V144" s="14">
        <v>2</v>
      </c>
      <c r="W144" s="14">
        <v>16.3</v>
      </c>
      <c r="X144" s="14">
        <v>0</v>
      </c>
      <c r="Y144" s="15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t="str">
        <f>VLOOKUP(E:E,笔记匹配!A:U,3,FALSE)</f>
        <v>翡翠佛公 | 辣色vs阳色，你站哪一队</v>
      </c>
    </row>
    <row r="145" spans="1:34">
      <c r="A145" s="13" t="s">
        <v>28</v>
      </c>
      <c r="B145" s="13" t="s">
        <v>378</v>
      </c>
      <c r="C145" s="14">
        <v>19089034</v>
      </c>
      <c r="D145" s="13" t="s">
        <v>74</v>
      </c>
      <c r="E145" s="13" t="s">
        <v>164</v>
      </c>
      <c r="F145" s="13" t="s">
        <v>89</v>
      </c>
      <c r="G145" s="14">
        <v>4075191</v>
      </c>
      <c r="H145" s="13" t="s">
        <v>89</v>
      </c>
      <c r="I145" s="14">
        <v>3457726</v>
      </c>
      <c r="J145" s="13" t="s">
        <v>367</v>
      </c>
      <c r="K145" s="14">
        <v>21.91</v>
      </c>
      <c r="L145" s="14">
        <v>1213</v>
      </c>
      <c r="M145" s="14">
        <v>55</v>
      </c>
      <c r="N145" s="15">
        <v>0.0453</v>
      </c>
      <c r="O145" s="14">
        <v>0.4</v>
      </c>
      <c r="P145" s="14">
        <v>18.06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5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t="str">
        <f>VLOOKUP(E:E,笔记匹配!A:U,3,FALSE)</f>
        <v>翡翠福瓜的寓意，把美好祝福送给自己</v>
      </c>
    </row>
    <row r="146" spans="1:34">
      <c r="A146" s="13" t="s">
        <v>28</v>
      </c>
      <c r="B146" s="13" t="s">
        <v>379</v>
      </c>
      <c r="C146" s="14">
        <v>21062561</v>
      </c>
      <c r="D146" s="13" t="s">
        <v>74</v>
      </c>
      <c r="E146" s="13" t="s">
        <v>192</v>
      </c>
      <c r="F146" s="13" t="s">
        <v>115</v>
      </c>
      <c r="G146" s="14">
        <v>5049683</v>
      </c>
      <c r="H146" s="13" t="s">
        <v>115</v>
      </c>
      <c r="I146" s="14">
        <v>4273845</v>
      </c>
      <c r="J146" s="13" t="s">
        <v>367</v>
      </c>
      <c r="K146" s="14">
        <v>201.45</v>
      </c>
      <c r="L146" s="14">
        <v>24215</v>
      </c>
      <c r="M146" s="14">
        <v>2148</v>
      </c>
      <c r="N146" s="15">
        <v>0.0887</v>
      </c>
      <c r="O146" s="14">
        <v>0.09</v>
      </c>
      <c r="P146" s="14">
        <v>8.32</v>
      </c>
      <c r="Q146" s="14">
        <v>4</v>
      </c>
      <c r="R146" s="14">
        <v>2</v>
      </c>
      <c r="S146" s="14">
        <v>1</v>
      </c>
      <c r="T146" s="14">
        <v>2</v>
      </c>
      <c r="U146" s="14">
        <v>1</v>
      </c>
      <c r="V146" s="14">
        <v>10</v>
      </c>
      <c r="W146" s="14">
        <v>20.14</v>
      </c>
      <c r="X146" s="14">
        <v>7</v>
      </c>
      <c r="Y146" s="15">
        <v>0.0033</v>
      </c>
      <c r="Z146" s="14">
        <v>8</v>
      </c>
      <c r="AA146" s="14">
        <v>8</v>
      </c>
      <c r="AB146" s="14">
        <v>5</v>
      </c>
      <c r="AC146" s="14">
        <v>5</v>
      </c>
      <c r="AD146" s="14">
        <v>5</v>
      </c>
      <c r="AE146" s="14">
        <v>0</v>
      </c>
      <c r="AF146" s="14">
        <v>40.29</v>
      </c>
      <c r="AG146" s="14">
        <v>0</v>
      </c>
      <c r="AH146" t="str">
        <f>VLOOKUP(E:E,笔记匹配!A:U,3,FALSE)</f>
        <v>翡翠手镯 | 美丽与收藏，能不动心吗～</v>
      </c>
    </row>
    <row r="147" spans="1:34">
      <c r="A147" s="13" t="s">
        <v>28</v>
      </c>
      <c r="B147" s="13" t="s">
        <v>379</v>
      </c>
      <c r="C147" s="14">
        <v>21062611</v>
      </c>
      <c r="D147" s="13" t="s">
        <v>74</v>
      </c>
      <c r="E147" s="13" t="s">
        <v>166</v>
      </c>
      <c r="F147" s="13" t="s">
        <v>90</v>
      </c>
      <c r="G147" s="14">
        <v>5049698</v>
      </c>
      <c r="H147" s="13" t="s">
        <v>90</v>
      </c>
      <c r="I147" s="14">
        <v>4273852</v>
      </c>
      <c r="J147" s="13" t="s">
        <v>367</v>
      </c>
      <c r="K147" s="14">
        <v>15.09</v>
      </c>
      <c r="L147" s="14">
        <v>702</v>
      </c>
      <c r="M147" s="14">
        <v>37</v>
      </c>
      <c r="N147" s="15">
        <v>0.0527</v>
      </c>
      <c r="O147" s="14">
        <v>0.41</v>
      </c>
      <c r="P147" s="14">
        <v>21.5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5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t="str">
        <f>VLOOKUP(E:E,笔记匹配!A:U,3,FALSE)</f>
        <v>性价比翡翠美货上新💖寓意都是如此美好💯</v>
      </c>
    </row>
    <row r="148" spans="1:34">
      <c r="A148" s="13" t="s">
        <v>28</v>
      </c>
      <c r="B148" s="13" t="s">
        <v>380</v>
      </c>
      <c r="C148" s="14">
        <v>21387260</v>
      </c>
      <c r="D148" s="13" t="s">
        <v>74</v>
      </c>
      <c r="E148" s="13" t="s">
        <v>168</v>
      </c>
      <c r="F148" s="13" t="s">
        <v>91</v>
      </c>
      <c r="G148" s="14">
        <v>5205079</v>
      </c>
      <c r="H148" s="13" t="s">
        <v>91</v>
      </c>
      <c r="I148" s="14">
        <v>4389047</v>
      </c>
      <c r="J148" s="13" t="s">
        <v>367</v>
      </c>
      <c r="K148" s="14">
        <v>19.79</v>
      </c>
      <c r="L148" s="14">
        <v>541</v>
      </c>
      <c r="M148" s="14">
        <v>41</v>
      </c>
      <c r="N148" s="15">
        <v>0.0758</v>
      </c>
      <c r="O148" s="14">
        <v>0.48</v>
      </c>
      <c r="P148" s="14">
        <v>36.58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5">
        <v>0</v>
      </c>
      <c r="Z148" s="14">
        <v>0</v>
      </c>
      <c r="AA148" s="14">
        <v>1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t="str">
        <f>VLOOKUP(E:E,笔记匹配!A:U,3,FALSE)</f>
        <v>这家翡翠源头商家你还不知道吗‼️</v>
      </c>
    </row>
    <row r="149" spans="1:34">
      <c r="A149" s="13" t="s">
        <v>28</v>
      </c>
      <c r="B149" s="13" t="s">
        <v>381</v>
      </c>
      <c r="C149" s="14">
        <v>21810383</v>
      </c>
      <c r="D149" s="13" t="s">
        <v>74</v>
      </c>
      <c r="E149" s="13" t="s">
        <v>170</v>
      </c>
      <c r="F149" s="13" t="s">
        <v>75</v>
      </c>
      <c r="G149" s="14">
        <v>5396826</v>
      </c>
      <c r="H149" s="13" t="s">
        <v>75</v>
      </c>
      <c r="I149" s="14">
        <v>4535097</v>
      </c>
      <c r="J149" s="13" t="s">
        <v>367</v>
      </c>
      <c r="K149" s="14">
        <v>104.78</v>
      </c>
      <c r="L149" s="14">
        <v>2846</v>
      </c>
      <c r="M149" s="14">
        <v>163</v>
      </c>
      <c r="N149" s="15">
        <v>0.0573</v>
      </c>
      <c r="O149" s="14">
        <v>0.64</v>
      </c>
      <c r="P149" s="14">
        <v>36.82</v>
      </c>
      <c r="Q149" s="14">
        <v>2</v>
      </c>
      <c r="R149" s="14">
        <v>0</v>
      </c>
      <c r="S149" s="14">
        <v>0</v>
      </c>
      <c r="T149" s="14">
        <v>0</v>
      </c>
      <c r="U149" s="14">
        <v>0</v>
      </c>
      <c r="V149" s="14">
        <v>2</v>
      </c>
      <c r="W149" s="14">
        <v>52.39</v>
      </c>
      <c r="X149" s="14">
        <v>1</v>
      </c>
      <c r="Y149" s="15">
        <v>0.0061</v>
      </c>
      <c r="Z149" s="14">
        <v>0</v>
      </c>
      <c r="AA149" s="14">
        <v>1</v>
      </c>
      <c r="AB149" s="14">
        <v>1</v>
      </c>
      <c r="AC149" s="14">
        <v>1</v>
      </c>
      <c r="AD149" s="14">
        <v>1</v>
      </c>
      <c r="AE149" s="14">
        <v>0</v>
      </c>
      <c r="AF149" s="14">
        <v>104.78</v>
      </c>
      <c r="AG149" s="14">
        <v>0</v>
      </c>
      <c r="AH149" t="str">
        <f>VLOOKUP(E:E,笔记匹配!A:U,3,FALSE)</f>
        <v>喜欢蛋面的尽管来找我，应有尽有</v>
      </c>
    </row>
    <row r="150" spans="1:34">
      <c r="A150" s="13" t="s">
        <v>28</v>
      </c>
      <c r="B150" s="13" t="s">
        <v>381</v>
      </c>
      <c r="C150" s="14">
        <v>21810413</v>
      </c>
      <c r="D150" s="13" t="s">
        <v>74</v>
      </c>
      <c r="E150" s="13" t="s">
        <v>172</v>
      </c>
      <c r="F150" s="13" t="s">
        <v>92</v>
      </c>
      <c r="G150" s="14">
        <v>5396833</v>
      </c>
      <c r="H150" s="13" t="s">
        <v>92</v>
      </c>
      <c r="I150" s="14">
        <v>4535107</v>
      </c>
      <c r="J150" s="13" t="s">
        <v>367</v>
      </c>
      <c r="K150" s="14">
        <v>49.43</v>
      </c>
      <c r="L150" s="14">
        <v>1263</v>
      </c>
      <c r="M150" s="14">
        <v>72</v>
      </c>
      <c r="N150" s="15">
        <v>0.057</v>
      </c>
      <c r="O150" s="14">
        <v>0.69</v>
      </c>
      <c r="P150" s="14">
        <v>39.14</v>
      </c>
      <c r="Q150" s="14">
        <v>1</v>
      </c>
      <c r="R150" s="14">
        <v>0</v>
      </c>
      <c r="S150" s="14">
        <v>1</v>
      </c>
      <c r="T150" s="14">
        <v>0</v>
      </c>
      <c r="U150" s="14">
        <v>0</v>
      </c>
      <c r="V150" s="14">
        <v>2</v>
      </c>
      <c r="W150" s="14">
        <v>24.72</v>
      </c>
      <c r="X150" s="14">
        <v>2</v>
      </c>
      <c r="Y150" s="15">
        <v>0.0278</v>
      </c>
      <c r="Z150" s="14">
        <v>2</v>
      </c>
      <c r="AA150" s="14">
        <v>0</v>
      </c>
      <c r="AB150" s="14">
        <v>2</v>
      </c>
      <c r="AC150" s="14">
        <v>3</v>
      </c>
      <c r="AD150" s="14">
        <v>2</v>
      </c>
      <c r="AE150" s="14">
        <v>1</v>
      </c>
      <c r="AF150" s="14">
        <v>24.72</v>
      </c>
      <c r="AG150" s="14">
        <v>49.43</v>
      </c>
      <c r="AH150" t="str">
        <f>VLOOKUP(E:E,笔记匹配!A:U,3,FALSE)</f>
        <v>福禄双全💕翡翠绿葫芦太适合女性了～</v>
      </c>
    </row>
    <row r="151" spans="1:34">
      <c r="A151" s="13" t="s">
        <v>28</v>
      </c>
      <c r="B151" s="13" t="s">
        <v>381</v>
      </c>
      <c r="C151" s="14">
        <v>21810468</v>
      </c>
      <c r="D151" s="13" t="s">
        <v>74</v>
      </c>
      <c r="E151" s="13" t="s">
        <v>204</v>
      </c>
      <c r="F151" s="13" t="s">
        <v>382</v>
      </c>
      <c r="G151" s="14">
        <v>5396857</v>
      </c>
      <c r="H151" s="13" t="s">
        <v>133</v>
      </c>
      <c r="I151" s="14">
        <v>4535123</v>
      </c>
      <c r="J151" s="13" t="s">
        <v>367</v>
      </c>
      <c r="K151" s="14">
        <v>27.59</v>
      </c>
      <c r="L151" s="14">
        <v>405</v>
      </c>
      <c r="M151" s="14">
        <v>29</v>
      </c>
      <c r="N151" s="15">
        <v>0.0716</v>
      </c>
      <c r="O151" s="14">
        <v>0.95</v>
      </c>
      <c r="P151" s="14">
        <v>68.12</v>
      </c>
      <c r="Q151" s="14">
        <v>0</v>
      </c>
      <c r="R151" s="14">
        <v>0</v>
      </c>
      <c r="S151" s="14">
        <v>1</v>
      </c>
      <c r="T151" s="14">
        <v>0</v>
      </c>
      <c r="U151" s="14">
        <v>0</v>
      </c>
      <c r="V151" s="14">
        <v>1</v>
      </c>
      <c r="W151" s="14">
        <v>27.59</v>
      </c>
      <c r="X151" s="14">
        <v>0</v>
      </c>
      <c r="Y151" s="15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t="e">
        <f>VLOOKUP(E:E,笔记匹配!A:U,3,FALSE)</f>
        <v>#N/A</v>
      </c>
    </row>
    <row r="152" spans="1:34">
      <c r="A152" s="13" t="s">
        <v>28</v>
      </c>
      <c r="B152" s="13" t="s">
        <v>384</v>
      </c>
      <c r="C152" s="14">
        <v>23020424</v>
      </c>
      <c r="D152" s="13" t="s">
        <v>74</v>
      </c>
      <c r="E152" s="13" t="s">
        <v>174</v>
      </c>
      <c r="F152" s="13" t="s">
        <v>385</v>
      </c>
      <c r="G152" s="14">
        <v>5981098</v>
      </c>
      <c r="H152" s="13" t="s">
        <v>93</v>
      </c>
      <c r="I152" s="14">
        <v>4980950</v>
      </c>
      <c r="J152" s="13" t="s">
        <v>367</v>
      </c>
      <c r="K152" s="14">
        <v>129.53</v>
      </c>
      <c r="L152" s="14">
        <v>5295</v>
      </c>
      <c r="M152" s="14">
        <v>319</v>
      </c>
      <c r="N152" s="15">
        <v>0.0602</v>
      </c>
      <c r="O152" s="14">
        <v>0.41</v>
      </c>
      <c r="P152" s="14">
        <v>24.46</v>
      </c>
      <c r="Q152" s="14">
        <v>0</v>
      </c>
      <c r="R152" s="14">
        <v>1</v>
      </c>
      <c r="S152" s="14">
        <v>1</v>
      </c>
      <c r="T152" s="14">
        <v>3</v>
      </c>
      <c r="U152" s="14">
        <v>0</v>
      </c>
      <c r="V152" s="14">
        <v>5</v>
      </c>
      <c r="W152" s="14">
        <v>25.91</v>
      </c>
      <c r="X152" s="14">
        <v>1</v>
      </c>
      <c r="Y152" s="15">
        <v>0.0031</v>
      </c>
      <c r="Z152" s="14">
        <v>2</v>
      </c>
      <c r="AA152" s="14">
        <v>3</v>
      </c>
      <c r="AB152" s="14">
        <v>2</v>
      </c>
      <c r="AC152" s="14">
        <v>5</v>
      </c>
      <c r="AD152" s="14">
        <v>2</v>
      </c>
      <c r="AE152" s="14">
        <v>1</v>
      </c>
      <c r="AF152" s="14">
        <v>64.76</v>
      </c>
      <c r="AG152" s="14">
        <v>129.53</v>
      </c>
      <c r="AH152" t="str">
        <f>VLOOKUP(E:E,笔记匹配!A:U,3,FALSE)</f>
        <v>年会宴会战袍缺少亮点❓只需一串翡翠珠链</v>
      </c>
    </row>
    <row r="153" spans="1:34">
      <c r="A153" s="13" t="s">
        <v>29</v>
      </c>
      <c r="B153" s="13" t="s">
        <v>368</v>
      </c>
      <c r="C153" s="14">
        <v>15010998</v>
      </c>
      <c r="D153" s="13" t="s">
        <v>74</v>
      </c>
      <c r="E153" s="13" t="s">
        <v>154</v>
      </c>
      <c r="F153" s="13" t="s">
        <v>85</v>
      </c>
      <c r="G153" s="14">
        <v>2988798</v>
      </c>
      <c r="H153" s="13" t="s">
        <v>85</v>
      </c>
      <c r="I153" s="14">
        <v>2389802</v>
      </c>
      <c r="J153" s="13" t="s">
        <v>367</v>
      </c>
      <c r="K153" s="14">
        <v>233.76</v>
      </c>
      <c r="L153" s="14">
        <v>3129</v>
      </c>
      <c r="M153" s="14">
        <v>170</v>
      </c>
      <c r="N153" s="15">
        <v>0.0543</v>
      </c>
      <c r="O153" s="14">
        <v>1.38</v>
      </c>
      <c r="P153" s="14">
        <v>74.71</v>
      </c>
      <c r="Q153" s="14">
        <v>1</v>
      </c>
      <c r="R153" s="14">
        <v>1</v>
      </c>
      <c r="S153" s="14">
        <v>1</v>
      </c>
      <c r="T153" s="14">
        <v>2</v>
      </c>
      <c r="U153" s="14">
        <v>0</v>
      </c>
      <c r="V153" s="14">
        <v>5</v>
      </c>
      <c r="W153" s="14">
        <v>46.75</v>
      </c>
      <c r="X153" s="14">
        <v>16</v>
      </c>
      <c r="Y153" s="15">
        <v>0.0941</v>
      </c>
      <c r="Z153" s="14">
        <v>1</v>
      </c>
      <c r="AA153" s="14">
        <v>1</v>
      </c>
      <c r="AB153" s="14">
        <v>13</v>
      </c>
      <c r="AC153" s="14">
        <v>35</v>
      </c>
      <c r="AD153" s="14">
        <v>15</v>
      </c>
      <c r="AE153" s="14">
        <v>7</v>
      </c>
      <c r="AF153" s="14">
        <v>15.58</v>
      </c>
      <c r="AG153" s="14">
        <v>33.39</v>
      </c>
      <c r="AH153" t="str">
        <f>VLOOKUP(E:E,笔记匹配!A:U,3,FALSE)</f>
        <v>翡翠小米珠已经不多了❓听说你们都在找🧐🧐</v>
      </c>
    </row>
    <row r="154" spans="1:34">
      <c r="A154" s="13" t="s">
        <v>29</v>
      </c>
      <c r="B154" s="13" t="s">
        <v>369</v>
      </c>
      <c r="C154" s="14">
        <v>15235389</v>
      </c>
      <c r="D154" s="13" t="s">
        <v>74</v>
      </c>
      <c r="E154" s="13" t="s">
        <v>156</v>
      </c>
      <c r="F154" s="13" t="s">
        <v>86</v>
      </c>
      <c r="G154" s="14">
        <v>3012790</v>
      </c>
      <c r="H154" s="13" t="s">
        <v>86</v>
      </c>
      <c r="I154" s="14">
        <v>2410711</v>
      </c>
      <c r="J154" s="13" t="s">
        <v>367</v>
      </c>
      <c r="K154" s="14">
        <v>48.43</v>
      </c>
      <c r="L154" s="14">
        <v>2365</v>
      </c>
      <c r="M154" s="14">
        <v>159</v>
      </c>
      <c r="N154" s="15">
        <v>0.0672</v>
      </c>
      <c r="O154" s="14">
        <v>0.3</v>
      </c>
      <c r="P154" s="14">
        <v>20.48</v>
      </c>
      <c r="Q154" s="14">
        <v>1</v>
      </c>
      <c r="R154" s="14">
        <v>0</v>
      </c>
      <c r="S154" s="14">
        <v>0</v>
      </c>
      <c r="T154" s="14">
        <v>-1</v>
      </c>
      <c r="U154" s="14">
        <v>0</v>
      </c>
      <c r="V154" s="14">
        <v>0</v>
      </c>
      <c r="W154" s="14">
        <v>0</v>
      </c>
      <c r="X154" s="14">
        <v>0</v>
      </c>
      <c r="Y154" s="15">
        <v>0</v>
      </c>
      <c r="Z154" s="14">
        <v>3</v>
      </c>
      <c r="AA154" s="14">
        <v>0</v>
      </c>
      <c r="AB154" s="14">
        <v>1</v>
      </c>
      <c r="AC154" s="14">
        <v>3</v>
      </c>
      <c r="AD154" s="14">
        <v>1</v>
      </c>
      <c r="AE154" s="14">
        <v>1</v>
      </c>
      <c r="AF154" s="14">
        <v>48.43</v>
      </c>
      <c r="AG154" s="14">
        <v>48.43</v>
      </c>
      <c r="AH154" t="str">
        <f>VLOOKUP(E:E,笔记匹配!A:U,3,FALSE)</f>
        <v>这尊翡翠佛公的喜乐，谁见了谁欢喜🌱🙏</v>
      </c>
    </row>
    <row r="155" spans="1:34">
      <c r="A155" s="13" t="s">
        <v>29</v>
      </c>
      <c r="B155" s="13" t="s">
        <v>370</v>
      </c>
      <c r="C155" s="14">
        <v>16039498</v>
      </c>
      <c r="D155" s="13" t="s">
        <v>74</v>
      </c>
      <c r="E155" s="13" t="s">
        <v>158</v>
      </c>
      <c r="F155" s="13" t="s">
        <v>87</v>
      </c>
      <c r="G155" s="14">
        <v>3126882</v>
      </c>
      <c r="H155" s="13" t="s">
        <v>87</v>
      </c>
      <c r="I155" s="14">
        <v>2521382</v>
      </c>
      <c r="J155" s="13" t="s">
        <v>367</v>
      </c>
      <c r="K155" s="14">
        <v>157.61</v>
      </c>
      <c r="L155" s="14">
        <v>6250</v>
      </c>
      <c r="M155" s="14">
        <v>381</v>
      </c>
      <c r="N155" s="15">
        <v>0.061</v>
      </c>
      <c r="O155" s="14">
        <v>0.41</v>
      </c>
      <c r="P155" s="14">
        <v>25.22</v>
      </c>
      <c r="Q155" s="14">
        <v>0</v>
      </c>
      <c r="R155" s="14">
        <v>5</v>
      </c>
      <c r="S155" s="14">
        <v>0</v>
      </c>
      <c r="T155" s="14">
        <v>2</v>
      </c>
      <c r="U155" s="14">
        <v>1</v>
      </c>
      <c r="V155" s="14">
        <v>8</v>
      </c>
      <c r="W155" s="14">
        <v>19.7</v>
      </c>
      <c r="X155" s="14">
        <v>8</v>
      </c>
      <c r="Y155" s="15">
        <v>0.021</v>
      </c>
      <c r="Z155" s="14">
        <v>2</v>
      </c>
      <c r="AA155" s="14">
        <v>0</v>
      </c>
      <c r="AB155" s="14">
        <v>6</v>
      </c>
      <c r="AC155" s="14">
        <v>12</v>
      </c>
      <c r="AD155" s="14">
        <v>7</v>
      </c>
      <c r="AE155" s="14">
        <v>2</v>
      </c>
      <c r="AF155" s="14">
        <v>22.52</v>
      </c>
      <c r="AG155" s="14">
        <v>78.81</v>
      </c>
      <c r="AH155" t="str">
        <f>VLOOKUP(E:E,笔记匹配!A:U,3,FALSE)</f>
        <v>听说你们最近很喜欢小米珠📿翡翠手串哦💚</v>
      </c>
    </row>
    <row r="156" spans="1:34">
      <c r="A156" s="13" t="s">
        <v>29</v>
      </c>
      <c r="B156" s="13" t="s">
        <v>371</v>
      </c>
      <c r="C156" s="14">
        <v>16360864</v>
      </c>
      <c r="D156" s="13" t="s">
        <v>74</v>
      </c>
      <c r="E156" s="13" t="s">
        <v>190</v>
      </c>
      <c r="F156" s="13" t="s">
        <v>114</v>
      </c>
      <c r="G156" s="14">
        <v>3185522</v>
      </c>
      <c r="H156" s="13" t="s">
        <v>114</v>
      </c>
      <c r="I156" s="14">
        <v>2573850</v>
      </c>
      <c r="J156" s="13" t="s">
        <v>367</v>
      </c>
      <c r="K156" s="14">
        <v>4.88</v>
      </c>
      <c r="L156" s="14">
        <v>279</v>
      </c>
      <c r="M156" s="14">
        <v>18</v>
      </c>
      <c r="N156" s="15">
        <v>0.0645</v>
      </c>
      <c r="O156" s="14">
        <v>0.27</v>
      </c>
      <c r="P156" s="14">
        <v>17.49</v>
      </c>
      <c r="Q156" s="14">
        <v>0</v>
      </c>
      <c r="R156" s="14">
        <v>0</v>
      </c>
      <c r="S156" s="14">
        <v>0</v>
      </c>
      <c r="T156" s="14">
        <v>1</v>
      </c>
      <c r="U156" s="14">
        <v>0</v>
      </c>
      <c r="V156" s="14">
        <v>1</v>
      </c>
      <c r="W156" s="14">
        <v>4.88</v>
      </c>
      <c r="X156" s="14">
        <v>0</v>
      </c>
      <c r="Y156" s="15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t="str">
        <f>VLOOKUP(E:E,笔记匹配!A:U,3,FALSE)</f>
        <v>千呼万唤的翡翠双环耳坠🔥来啦‼️谁戴谁美</v>
      </c>
    </row>
    <row r="157" spans="1:34">
      <c r="A157" s="13" t="s">
        <v>29</v>
      </c>
      <c r="B157" s="13" t="s">
        <v>383</v>
      </c>
      <c r="C157" s="14">
        <v>16492628</v>
      </c>
      <c r="D157" s="13" t="s">
        <v>74</v>
      </c>
      <c r="E157" s="13" t="s">
        <v>194</v>
      </c>
      <c r="F157" s="13" t="s">
        <v>114</v>
      </c>
      <c r="G157" s="14">
        <v>3185522</v>
      </c>
      <c r="H157" s="13" t="s">
        <v>114</v>
      </c>
      <c r="I157" s="14">
        <v>2573850</v>
      </c>
      <c r="J157" s="13" t="s">
        <v>367</v>
      </c>
      <c r="K157" s="14">
        <v>0</v>
      </c>
      <c r="L157" s="14">
        <v>9</v>
      </c>
      <c r="M157" s="14">
        <v>0</v>
      </c>
      <c r="N157" s="15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5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t="str">
        <f>VLOOKUP(E:E,笔记匹配!A:U,3,FALSE)</f>
        <v>取悦自己，惊艳时光 | 满绿翡翠双环</v>
      </c>
    </row>
    <row r="158" spans="1:34">
      <c r="A158" s="13" t="s">
        <v>29</v>
      </c>
      <c r="B158" s="13" t="s">
        <v>372</v>
      </c>
      <c r="C158" s="14">
        <v>17088322</v>
      </c>
      <c r="D158" s="13" t="s">
        <v>74</v>
      </c>
      <c r="E158" s="13" t="s">
        <v>196</v>
      </c>
      <c r="F158" s="13" t="s">
        <v>114</v>
      </c>
      <c r="G158" s="14">
        <v>3185522</v>
      </c>
      <c r="H158" s="13" t="s">
        <v>114</v>
      </c>
      <c r="I158" s="14">
        <v>2573850</v>
      </c>
      <c r="J158" s="13" t="s">
        <v>367</v>
      </c>
      <c r="K158" s="14">
        <v>5.8</v>
      </c>
      <c r="L158" s="14">
        <v>221</v>
      </c>
      <c r="M158" s="14">
        <v>22</v>
      </c>
      <c r="N158" s="15">
        <v>0.0995</v>
      </c>
      <c r="O158" s="14">
        <v>0.26</v>
      </c>
      <c r="P158" s="14">
        <v>26.24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5">
        <v>0</v>
      </c>
      <c r="Z158" s="14">
        <v>0</v>
      </c>
      <c r="AA158" s="14">
        <v>0</v>
      </c>
      <c r="AB158" s="14">
        <v>1</v>
      </c>
      <c r="AC158" s="14">
        <v>1</v>
      </c>
      <c r="AD158" s="14">
        <v>1</v>
      </c>
      <c r="AE158" s="14">
        <v>1</v>
      </c>
      <c r="AF158" s="14">
        <v>5.8</v>
      </c>
      <c r="AG158" s="14">
        <v>5.8</v>
      </c>
      <c r="AH158" t="str">
        <f>VLOOKUP(E:E,笔记匹配!A:U,3,FALSE)</f>
        <v>什么珠宝单品，让人一看就知道你是高阶玩家</v>
      </c>
    </row>
    <row r="159" spans="1:34">
      <c r="A159" s="13" t="s">
        <v>29</v>
      </c>
      <c r="B159" s="13" t="s">
        <v>373</v>
      </c>
      <c r="C159" s="14">
        <v>18410732</v>
      </c>
      <c r="D159" s="13" t="s">
        <v>74</v>
      </c>
      <c r="E159" s="13" t="s">
        <v>160</v>
      </c>
      <c r="F159" s="13" t="s">
        <v>374</v>
      </c>
      <c r="G159" s="14">
        <v>3754285</v>
      </c>
      <c r="H159" s="13" t="s">
        <v>88</v>
      </c>
      <c r="I159" s="14">
        <v>3139499</v>
      </c>
      <c r="J159" s="13" t="s">
        <v>367</v>
      </c>
      <c r="K159" s="14">
        <v>59.99</v>
      </c>
      <c r="L159" s="14">
        <v>1507</v>
      </c>
      <c r="M159" s="14">
        <v>108</v>
      </c>
      <c r="N159" s="15">
        <v>0.0717</v>
      </c>
      <c r="O159" s="14">
        <v>0.56</v>
      </c>
      <c r="P159" s="14">
        <v>39.81</v>
      </c>
      <c r="Q159" s="14">
        <v>1</v>
      </c>
      <c r="R159" s="14">
        <v>1</v>
      </c>
      <c r="S159" s="14">
        <v>0</v>
      </c>
      <c r="T159" s="14">
        <v>3</v>
      </c>
      <c r="U159" s="14">
        <v>0</v>
      </c>
      <c r="V159" s="14">
        <v>5</v>
      </c>
      <c r="W159" s="14">
        <v>12</v>
      </c>
      <c r="X159" s="14">
        <v>0</v>
      </c>
      <c r="Y159" s="15">
        <v>0</v>
      </c>
      <c r="Z159" s="14">
        <v>1</v>
      </c>
      <c r="AA159" s="14">
        <v>0</v>
      </c>
      <c r="AB159" s="14">
        <v>1</v>
      </c>
      <c r="AC159" s="14">
        <v>3</v>
      </c>
      <c r="AD159" s="14">
        <v>1</v>
      </c>
      <c r="AE159" s="14">
        <v>1</v>
      </c>
      <c r="AF159" s="14">
        <v>59.99</v>
      </c>
      <c r="AG159" s="14">
        <v>59.99</v>
      </c>
      <c r="AH159" t="str">
        <f>VLOOKUP(E:E,笔记匹配!A:U,3,FALSE)</f>
        <v>第一次买满绿翡翠怎么挑？高性价比🉐‼️</v>
      </c>
    </row>
    <row r="160" spans="1:34">
      <c r="A160" s="13" t="s">
        <v>29</v>
      </c>
      <c r="B160" s="13" t="s">
        <v>375</v>
      </c>
      <c r="C160" s="14">
        <v>18547170</v>
      </c>
      <c r="D160" s="13" t="s">
        <v>74</v>
      </c>
      <c r="E160" s="13" t="s">
        <v>162</v>
      </c>
      <c r="F160" s="13" t="s">
        <v>376</v>
      </c>
      <c r="G160" s="14">
        <v>3820901</v>
      </c>
      <c r="H160" s="13" t="s">
        <v>82</v>
      </c>
      <c r="I160" s="14">
        <v>3205913</v>
      </c>
      <c r="J160" s="13" t="s">
        <v>367</v>
      </c>
      <c r="K160" s="14">
        <v>17.35</v>
      </c>
      <c r="L160" s="14">
        <v>568</v>
      </c>
      <c r="M160" s="14">
        <v>38</v>
      </c>
      <c r="N160" s="15">
        <v>0.0669</v>
      </c>
      <c r="O160" s="14">
        <v>0.46</v>
      </c>
      <c r="P160" s="14">
        <v>30.55</v>
      </c>
      <c r="Q160" s="14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17.35</v>
      </c>
      <c r="X160" s="14">
        <v>0</v>
      </c>
      <c r="Y160" s="15">
        <v>0</v>
      </c>
      <c r="Z160" s="14">
        <v>1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t="str">
        <f>VLOOKUP(E:E,笔记匹配!A:U,3,FALSE)</f>
        <v>翡翠界的绝美仙仙耳坠都在这里‼️高级富贵</v>
      </c>
    </row>
    <row r="161" spans="1:34">
      <c r="A161" s="13" t="s">
        <v>29</v>
      </c>
      <c r="B161" s="13" t="s">
        <v>377</v>
      </c>
      <c r="C161" s="14">
        <v>18754187</v>
      </c>
      <c r="D161" s="13" t="s">
        <v>74</v>
      </c>
      <c r="E161" s="13" t="s">
        <v>200</v>
      </c>
      <c r="F161" s="13" t="s">
        <v>131</v>
      </c>
      <c r="G161" s="14">
        <v>3921563</v>
      </c>
      <c r="H161" s="13" t="s">
        <v>131</v>
      </c>
      <c r="I161" s="14">
        <v>3306696</v>
      </c>
      <c r="J161" s="13" t="s">
        <v>367</v>
      </c>
      <c r="K161" s="14">
        <v>19.15</v>
      </c>
      <c r="L161" s="14">
        <v>730</v>
      </c>
      <c r="M161" s="14">
        <v>35</v>
      </c>
      <c r="N161" s="15">
        <v>0.0479</v>
      </c>
      <c r="O161" s="14">
        <v>0.55</v>
      </c>
      <c r="P161" s="14">
        <v>26.23</v>
      </c>
      <c r="Q161" s="14">
        <v>0</v>
      </c>
      <c r="R161" s="14">
        <v>0</v>
      </c>
      <c r="S161" s="14">
        <v>1</v>
      </c>
      <c r="T161" s="14">
        <v>0</v>
      </c>
      <c r="U161" s="14">
        <v>0</v>
      </c>
      <c r="V161" s="14">
        <v>1</v>
      </c>
      <c r="W161" s="14">
        <v>19.15</v>
      </c>
      <c r="X161" s="14">
        <v>1</v>
      </c>
      <c r="Y161" s="15">
        <v>0.0286</v>
      </c>
      <c r="Z161" s="14">
        <v>0</v>
      </c>
      <c r="AA161" s="14">
        <v>0</v>
      </c>
      <c r="AB161" s="14">
        <v>1</v>
      </c>
      <c r="AC161" s="14">
        <v>1</v>
      </c>
      <c r="AD161" s="14">
        <v>1</v>
      </c>
      <c r="AE161" s="14">
        <v>0</v>
      </c>
      <c r="AF161" s="14">
        <v>19.15</v>
      </c>
      <c r="AG161" s="14">
        <v>0</v>
      </c>
      <c r="AH161" t="str">
        <f>VLOOKUP(E:E,笔记匹配!A:U,3,FALSE)</f>
        <v>一看就是大户人家的金枝玉叶💖娇艳欲滴的美</v>
      </c>
    </row>
    <row r="162" spans="1:34">
      <c r="A162" s="13" t="s">
        <v>29</v>
      </c>
      <c r="B162" s="13" t="s">
        <v>377</v>
      </c>
      <c r="C162" s="14">
        <v>18754237</v>
      </c>
      <c r="D162" s="13" t="s">
        <v>74</v>
      </c>
      <c r="E162" s="13" t="s">
        <v>202</v>
      </c>
      <c r="F162" s="13" t="s">
        <v>132</v>
      </c>
      <c r="G162" s="14">
        <v>3921599</v>
      </c>
      <c r="H162" s="13" t="s">
        <v>132</v>
      </c>
      <c r="I162" s="14">
        <v>3306735</v>
      </c>
      <c r="J162" s="13" t="s">
        <v>367</v>
      </c>
      <c r="K162" s="14">
        <v>38.45</v>
      </c>
      <c r="L162" s="14">
        <v>1332</v>
      </c>
      <c r="M162" s="14">
        <v>84</v>
      </c>
      <c r="N162" s="15">
        <v>0.0631</v>
      </c>
      <c r="O162" s="14">
        <v>0.46</v>
      </c>
      <c r="P162" s="14">
        <v>28.87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5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t="str">
        <f>VLOOKUP(E:E,笔记匹配!A:U,3,FALSE)</f>
        <v>翡翠佛公 | 辣色vs阳色，你站哪一队</v>
      </c>
    </row>
    <row r="163" spans="1:34">
      <c r="A163" s="13" t="s">
        <v>29</v>
      </c>
      <c r="B163" s="13" t="s">
        <v>378</v>
      </c>
      <c r="C163" s="14">
        <v>19089034</v>
      </c>
      <c r="D163" s="13" t="s">
        <v>74</v>
      </c>
      <c r="E163" s="13" t="s">
        <v>164</v>
      </c>
      <c r="F163" s="13" t="s">
        <v>89</v>
      </c>
      <c r="G163" s="14">
        <v>4075191</v>
      </c>
      <c r="H163" s="13" t="s">
        <v>89</v>
      </c>
      <c r="I163" s="14">
        <v>3457726</v>
      </c>
      <c r="J163" s="13" t="s">
        <v>367</v>
      </c>
      <c r="K163" s="14">
        <v>23.63</v>
      </c>
      <c r="L163" s="14">
        <v>1342</v>
      </c>
      <c r="M163" s="14">
        <v>64</v>
      </c>
      <c r="N163" s="15">
        <v>0.0477</v>
      </c>
      <c r="O163" s="14">
        <v>0.37</v>
      </c>
      <c r="P163" s="14">
        <v>17.61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5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t="str">
        <f>VLOOKUP(E:E,笔记匹配!A:U,3,FALSE)</f>
        <v>翡翠福瓜的寓意，把美好祝福送给自己</v>
      </c>
    </row>
    <row r="164" spans="1:34">
      <c r="A164" s="13" t="s">
        <v>29</v>
      </c>
      <c r="B164" s="13" t="s">
        <v>379</v>
      </c>
      <c r="C164" s="14">
        <v>21062611</v>
      </c>
      <c r="D164" s="13" t="s">
        <v>74</v>
      </c>
      <c r="E164" s="13" t="s">
        <v>166</v>
      </c>
      <c r="F164" s="13" t="s">
        <v>90</v>
      </c>
      <c r="G164" s="14">
        <v>5049698</v>
      </c>
      <c r="H164" s="13" t="s">
        <v>90</v>
      </c>
      <c r="I164" s="14">
        <v>4273852</v>
      </c>
      <c r="J164" s="13" t="s">
        <v>367</v>
      </c>
      <c r="K164" s="14">
        <v>17.5</v>
      </c>
      <c r="L164" s="14">
        <v>818</v>
      </c>
      <c r="M164" s="14">
        <v>46</v>
      </c>
      <c r="N164" s="15">
        <v>0.0562</v>
      </c>
      <c r="O164" s="14">
        <v>0.38</v>
      </c>
      <c r="P164" s="14">
        <v>21.39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3</v>
      </c>
      <c r="Y164" s="15">
        <v>0.0652</v>
      </c>
      <c r="Z164" s="14">
        <v>0</v>
      </c>
      <c r="AA164" s="14">
        <v>1</v>
      </c>
      <c r="AB164" s="14">
        <v>1</v>
      </c>
      <c r="AC164" s="14">
        <v>3</v>
      </c>
      <c r="AD164" s="14">
        <v>1</v>
      </c>
      <c r="AE164" s="14">
        <v>0</v>
      </c>
      <c r="AF164" s="14">
        <v>17.5</v>
      </c>
      <c r="AG164" s="14">
        <v>0</v>
      </c>
      <c r="AH164" t="str">
        <f>VLOOKUP(E:E,笔记匹配!A:U,3,FALSE)</f>
        <v>性价比翡翠美货上新💖寓意都是如此美好💯</v>
      </c>
    </row>
    <row r="165" spans="1:34">
      <c r="A165" s="13" t="s">
        <v>29</v>
      </c>
      <c r="B165" s="13" t="s">
        <v>380</v>
      </c>
      <c r="C165" s="14">
        <v>21387260</v>
      </c>
      <c r="D165" s="13" t="s">
        <v>74</v>
      </c>
      <c r="E165" s="13" t="s">
        <v>168</v>
      </c>
      <c r="F165" s="13" t="s">
        <v>91</v>
      </c>
      <c r="G165" s="14">
        <v>5205079</v>
      </c>
      <c r="H165" s="13" t="s">
        <v>91</v>
      </c>
      <c r="I165" s="14">
        <v>4389047</v>
      </c>
      <c r="J165" s="13" t="s">
        <v>367</v>
      </c>
      <c r="K165" s="14">
        <v>26.08</v>
      </c>
      <c r="L165" s="14">
        <v>573</v>
      </c>
      <c r="M165" s="14">
        <v>60</v>
      </c>
      <c r="N165" s="15">
        <v>0.1047</v>
      </c>
      <c r="O165" s="14">
        <v>0.43</v>
      </c>
      <c r="P165" s="14">
        <v>45.51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5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t="str">
        <f>VLOOKUP(E:E,笔记匹配!A:U,3,FALSE)</f>
        <v>这家翡翠源头商家你还不知道吗‼️</v>
      </c>
    </row>
    <row r="166" spans="1:34">
      <c r="A166" s="13" t="s">
        <v>29</v>
      </c>
      <c r="B166" s="13" t="s">
        <v>381</v>
      </c>
      <c r="C166" s="14">
        <v>21810383</v>
      </c>
      <c r="D166" s="13" t="s">
        <v>74</v>
      </c>
      <c r="E166" s="13" t="s">
        <v>170</v>
      </c>
      <c r="F166" s="13" t="s">
        <v>75</v>
      </c>
      <c r="G166" s="14">
        <v>5396826</v>
      </c>
      <c r="H166" s="13" t="s">
        <v>75</v>
      </c>
      <c r="I166" s="14">
        <v>4535097</v>
      </c>
      <c r="J166" s="13" t="s">
        <v>367</v>
      </c>
      <c r="K166" s="14">
        <v>125.77</v>
      </c>
      <c r="L166" s="14">
        <v>2667</v>
      </c>
      <c r="M166" s="14">
        <v>211</v>
      </c>
      <c r="N166" s="15">
        <v>0.0791</v>
      </c>
      <c r="O166" s="14">
        <v>0.6</v>
      </c>
      <c r="P166" s="14">
        <v>47.16</v>
      </c>
      <c r="Q166" s="14">
        <v>0</v>
      </c>
      <c r="R166" s="14">
        <v>0</v>
      </c>
      <c r="S166" s="14">
        <v>1</v>
      </c>
      <c r="T166" s="14">
        <v>1</v>
      </c>
      <c r="U166" s="14">
        <v>0</v>
      </c>
      <c r="V166" s="14">
        <v>2</v>
      </c>
      <c r="W166" s="14">
        <v>62.88</v>
      </c>
      <c r="X166" s="14">
        <v>2</v>
      </c>
      <c r="Y166" s="15">
        <v>0.0095</v>
      </c>
      <c r="Z166" s="14">
        <v>1</v>
      </c>
      <c r="AA166" s="14">
        <v>6</v>
      </c>
      <c r="AB166" s="14">
        <v>2</v>
      </c>
      <c r="AC166" s="14">
        <v>2</v>
      </c>
      <c r="AD166" s="14">
        <v>2</v>
      </c>
      <c r="AE166" s="14">
        <v>0</v>
      </c>
      <c r="AF166" s="14">
        <v>62.88</v>
      </c>
      <c r="AG166" s="14">
        <v>0</v>
      </c>
      <c r="AH166" t="str">
        <f>VLOOKUP(E:E,笔记匹配!A:U,3,FALSE)</f>
        <v>喜欢蛋面的尽管来找我，应有尽有</v>
      </c>
    </row>
    <row r="167" spans="1:34">
      <c r="A167" s="13" t="s">
        <v>29</v>
      </c>
      <c r="B167" s="13" t="s">
        <v>381</v>
      </c>
      <c r="C167" s="14">
        <v>21810413</v>
      </c>
      <c r="D167" s="13" t="s">
        <v>74</v>
      </c>
      <c r="E167" s="13" t="s">
        <v>172</v>
      </c>
      <c r="F167" s="13" t="s">
        <v>92</v>
      </c>
      <c r="G167" s="14">
        <v>5396833</v>
      </c>
      <c r="H167" s="13" t="s">
        <v>92</v>
      </c>
      <c r="I167" s="14">
        <v>4535107</v>
      </c>
      <c r="J167" s="13" t="s">
        <v>367</v>
      </c>
      <c r="K167" s="14">
        <v>52.16</v>
      </c>
      <c r="L167" s="14">
        <v>1422</v>
      </c>
      <c r="M167" s="14">
        <v>82</v>
      </c>
      <c r="N167" s="15">
        <v>0.0577</v>
      </c>
      <c r="O167" s="14">
        <v>0.64</v>
      </c>
      <c r="P167" s="14">
        <v>36.68</v>
      </c>
      <c r="Q167" s="14">
        <v>0</v>
      </c>
      <c r="R167" s="14">
        <v>0</v>
      </c>
      <c r="S167" s="14">
        <v>3</v>
      </c>
      <c r="T167" s="14">
        <v>0</v>
      </c>
      <c r="U167" s="14">
        <v>0</v>
      </c>
      <c r="V167" s="14">
        <v>3</v>
      </c>
      <c r="W167" s="14">
        <v>17.39</v>
      </c>
      <c r="X167" s="14">
        <v>1</v>
      </c>
      <c r="Y167" s="15">
        <v>0.0122</v>
      </c>
      <c r="Z167" s="14">
        <v>0</v>
      </c>
      <c r="AA167" s="14">
        <v>0</v>
      </c>
      <c r="AB167" s="14">
        <v>1</v>
      </c>
      <c r="AC167" s="14">
        <v>1</v>
      </c>
      <c r="AD167" s="14">
        <v>1</v>
      </c>
      <c r="AE167" s="14">
        <v>0</v>
      </c>
      <c r="AF167" s="14">
        <v>52.16</v>
      </c>
      <c r="AG167" s="14">
        <v>0</v>
      </c>
      <c r="AH167" t="str">
        <f>VLOOKUP(E:E,笔记匹配!A:U,3,FALSE)</f>
        <v>福禄双全💕翡翠绿葫芦太适合女性了～</v>
      </c>
    </row>
    <row r="168" spans="1:34">
      <c r="A168" s="13" t="s">
        <v>29</v>
      </c>
      <c r="B168" s="13" t="s">
        <v>381</v>
      </c>
      <c r="C168" s="14">
        <v>21810468</v>
      </c>
      <c r="D168" s="13" t="s">
        <v>74</v>
      </c>
      <c r="E168" s="13" t="s">
        <v>204</v>
      </c>
      <c r="F168" s="13" t="s">
        <v>382</v>
      </c>
      <c r="G168" s="14">
        <v>5396857</v>
      </c>
      <c r="H168" s="13" t="s">
        <v>133</v>
      </c>
      <c r="I168" s="14">
        <v>4535123</v>
      </c>
      <c r="J168" s="13" t="s">
        <v>367</v>
      </c>
      <c r="K168" s="14">
        <v>24.44</v>
      </c>
      <c r="L168" s="14">
        <v>441</v>
      </c>
      <c r="M168" s="14">
        <v>32</v>
      </c>
      <c r="N168" s="15">
        <v>0.0726</v>
      </c>
      <c r="O168" s="14">
        <v>0.76</v>
      </c>
      <c r="P168" s="14">
        <v>55.42</v>
      </c>
      <c r="Q168" s="14">
        <v>0</v>
      </c>
      <c r="R168" s="14">
        <v>4</v>
      </c>
      <c r="S168" s="14">
        <v>0</v>
      </c>
      <c r="T168" s="14">
        <v>1</v>
      </c>
      <c r="U168" s="14">
        <v>0</v>
      </c>
      <c r="V168" s="14">
        <v>5</v>
      </c>
      <c r="W168" s="14">
        <v>4.89</v>
      </c>
      <c r="X168" s="14">
        <v>1</v>
      </c>
      <c r="Y168" s="15">
        <v>0.0312</v>
      </c>
      <c r="Z168" s="14">
        <v>0</v>
      </c>
      <c r="AA168" s="14">
        <v>0</v>
      </c>
      <c r="AB168" s="14">
        <v>1</v>
      </c>
      <c r="AC168" s="14">
        <v>3</v>
      </c>
      <c r="AD168" s="14">
        <v>2</v>
      </c>
      <c r="AE168" s="14">
        <v>1</v>
      </c>
      <c r="AF168" s="14">
        <v>12.22</v>
      </c>
      <c r="AG168" s="14">
        <v>24.44</v>
      </c>
      <c r="AH168" t="e">
        <f>VLOOKUP(E:E,笔记匹配!A:U,3,FALSE)</f>
        <v>#N/A</v>
      </c>
    </row>
    <row r="169" spans="1:34">
      <c r="A169" s="13" t="s">
        <v>29</v>
      </c>
      <c r="B169" s="13" t="s">
        <v>384</v>
      </c>
      <c r="C169" s="14">
        <v>23020424</v>
      </c>
      <c r="D169" s="13" t="s">
        <v>74</v>
      </c>
      <c r="E169" s="13" t="s">
        <v>174</v>
      </c>
      <c r="F169" s="13" t="s">
        <v>385</v>
      </c>
      <c r="G169" s="14">
        <v>5981098</v>
      </c>
      <c r="H169" s="13" t="s">
        <v>93</v>
      </c>
      <c r="I169" s="14">
        <v>4980950</v>
      </c>
      <c r="J169" s="13" t="s">
        <v>367</v>
      </c>
      <c r="K169" s="14">
        <v>159.91</v>
      </c>
      <c r="L169" s="14">
        <v>6979</v>
      </c>
      <c r="M169" s="14">
        <v>337</v>
      </c>
      <c r="N169" s="15">
        <v>0.0483</v>
      </c>
      <c r="O169" s="14">
        <v>0.47</v>
      </c>
      <c r="P169" s="14">
        <v>22.91</v>
      </c>
      <c r="Q169" s="14">
        <v>2</v>
      </c>
      <c r="R169" s="14">
        <v>1</v>
      </c>
      <c r="S169" s="14">
        <v>0</v>
      </c>
      <c r="T169" s="14">
        <v>1</v>
      </c>
      <c r="U169" s="14">
        <v>0</v>
      </c>
      <c r="V169" s="14">
        <v>4</v>
      </c>
      <c r="W169" s="14">
        <v>39.98</v>
      </c>
      <c r="X169" s="14">
        <v>2</v>
      </c>
      <c r="Y169" s="15">
        <v>0.0059</v>
      </c>
      <c r="Z169" s="14">
        <v>0</v>
      </c>
      <c r="AA169" s="14">
        <v>1</v>
      </c>
      <c r="AB169" s="14">
        <v>4</v>
      </c>
      <c r="AC169" s="14">
        <v>5</v>
      </c>
      <c r="AD169" s="14">
        <v>4</v>
      </c>
      <c r="AE169" s="14">
        <v>1</v>
      </c>
      <c r="AF169" s="14">
        <v>39.98</v>
      </c>
      <c r="AG169" s="14">
        <v>159.91</v>
      </c>
      <c r="AH169" t="str">
        <f>VLOOKUP(E:E,笔记匹配!A:U,3,FALSE)</f>
        <v>年会宴会战袍缺少亮点❓只需一串翡翠珠链</v>
      </c>
    </row>
    <row r="170" spans="1:34">
      <c r="A170" s="13" t="s">
        <v>30</v>
      </c>
      <c r="B170" s="13" t="s">
        <v>368</v>
      </c>
      <c r="C170" s="14">
        <v>15010998</v>
      </c>
      <c r="D170" s="13" t="s">
        <v>74</v>
      </c>
      <c r="E170" s="13" t="s">
        <v>154</v>
      </c>
      <c r="F170" s="13" t="s">
        <v>85</v>
      </c>
      <c r="G170" s="14">
        <v>2988798</v>
      </c>
      <c r="H170" s="13" t="s">
        <v>85</v>
      </c>
      <c r="I170" s="14">
        <v>2389802</v>
      </c>
      <c r="J170" s="13" t="s">
        <v>367</v>
      </c>
      <c r="K170" s="14">
        <v>203.29</v>
      </c>
      <c r="L170" s="14">
        <v>2934</v>
      </c>
      <c r="M170" s="14">
        <v>167</v>
      </c>
      <c r="N170" s="15">
        <v>0.0569</v>
      </c>
      <c r="O170" s="14">
        <v>1.22</v>
      </c>
      <c r="P170" s="14">
        <v>69.29</v>
      </c>
      <c r="Q170" s="14">
        <v>1</v>
      </c>
      <c r="R170" s="14">
        <v>0</v>
      </c>
      <c r="S170" s="14">
        <v>0</v>
      </c>
      <c r="T170" s="14">
        <v>1</v>
      </c>
      <c r="U170" s="14">
        <v>1</v>
      </c>
      <c r="V170" s="14">
        <v>3</v>
      </c>
      <c r="W170" s="14">
        <v>67.76</v>
      </c>
      <c r="X170" s="14">
        <v>3</v>
      </c>
      <c r="Y170" s="15">
        <v>0.018</v>
      </c>
      <c r="Z170" s="14">
        <v>2</v>
      </c>
      <c r="AA170" s="14">
        <v>1</v>
      </c>
      <c r="AB170" s="14">
        <v>5</v>
      </c>
      <c r="AC170" s="14">
        <v>8</v>
      </c>
      <c r="AD170" s="14">
        <v>5</v>
      </c>
      <c r="AE170" s="14">
        <v>2</v>
      </c>
      <c r="AF170" s="14">
        <v>40.66</v>
      </c>
      <c r="AG170" s="14">
        <v>101.64</v>
      </c>
      <c r="AH170" t="str">
        <f>VLOOKUP(E:E,笔记匹配!A:U,3,FALSE)</f>
        <v>翡翠小米珠已经不多了❓听说你们都在找🧐🧐</v>
      </c>
    </row>
    <row r="171" spans="1:34">
      <c r="A171" s="13" t="s">
        <v>30</v>
      </c>
      <c r="B171" s="13" t="s">
        <v>369</v>
      </c>
      <c r="C171" s="14">
        <v>15235389</v>
      </c>
      <c r="D171" s="13" t="s">
        <v>74</v>
      </c>
      <c r="E171" s="13" t="s">
        <v>156</v>
      </c>
      <c r="F171" s="13" t="s">
        <v>86</v>
      </c>
      <c r="G171" s="14">
        <v>3012790</v>
      </c>
      <c r="H171" s="13" t="s">
        <v>86</v>
      </c>
      <c r="I171" s="14">
        <v>2410711</v>
      </c>
      <c r="J171" s="13" t="s">
        <v>367</v>
      </c>
      <c r="K171" s="14">
        <v>34.26</v>
      </c>
      <c r="L171" s="14">
        <v>1234</v>
      </c>
      <c r="M171" s="14">
        <v>103</v>
      </c>
      <c r="N171" s="15">
        <v>0.0835</v>
      </c>
      <c r="O171" s="14">
        <v>0.33</v>
      </c>
      <c r="P171" s="14">
        <v>27.76</v>
      </c>
      <c r="Q171" s="14">
        <v>0</v>
      </c>
      <c r="R171" s="14">
        <v>0</v>
      </c>
      <c r="S171" s="14">
        <v>1</v>
      </c>
      <c r="T171" s="14">
        <v>0</v>
      </c>
      <c r="U171" s="14">
        <v>0</v>
      </c>
      <c r="V171" s="14">
        <v>1</v>
      </c>
      <c r="W171" s="14">
        <v>34.26</v>
      </c>
      <c r="X171" s="14">
        <v>1</v>
      </c>
      <c r="Y171" s="15">
        <v>0.0097</v>
      </c>
      <c r="Z171" s="14">
        <v>0</v>
      </c>
      <c r="AA171" s="14">
        <v>0</v>
      </c>
      <c r="AB171" s="14">
        <v>1</v>
      </c>
      <c r="AC171" s="14">
        <v>1</v>
      </c>
      <c r="AD171" s="14">
        <v>1</v>
      </c>
      <c r="AE171" s="14">
        <v>0</v>
      </c>
      <c r="AF171" s="14">
        <v>34.26</v>
      </c>
      <c r="AG171" s="14">
        <v>0</v>
      </c>
      <c r="AH171" t="str">
        <f>VLOOKUP(E:E,笔记匹配!A:U,3,FALSE)</f>
        <v>这尊翡翠佛公的喜乐，谁见了谁欢喜🌱🙏</v>
      </c>
    </row>
    <row r="172" spans="1:34">
      <c r="A172" s="13" t="s">
        <v>30</v>
      </c>
      <c r="B172" s="13" t="s">
        <v>370</v>
      </c>
      <c r="C172" s="14">
        <v>16039498</v>
      </c>
      <c r="D172" s="13" t="s">
        <v>74</v>
      </c>
      <c r="E172" s="13" t="s">
        <v>158</v>
      </c>
      <c r="F172" s="13" t="s">
        <v>87</v>
      </c>
      <c r="G172" s="14">
        <v>3126882</v>
      </c>
      <c r="H172" s="13" t="s">
        <v>87</v>
      </c>
      <c r="I172" s="14">
        <v>2521382</v>
      </c>
      <c r="J172" s="13" t="s">
        <v>367</v>
      </c>
      <c r="K172" s="14">
        <v>166.33</v>
      </c>
      <c r="L172" s="14">
        <v>6805</v>
      </c>
      <c r="M172" s="14">
        <v>401</v>
      </c>
      <c r="N172" s="15">
        <v>0.0589</v>
      </c>
      <c r="O172" s="14">
        <v>0.41</v>
      </c>
      <c r="P172" s="14">
        <v>24.44</v>
      </c>
      <c r="Q172" s="14">
        <v>0</v>
      </c>
      <c r="R172" s="14">
        <v>3</v>
      </c>
      <c r="S172" s="14">
        <v>0</v>
      </c>
      <c r="T172" s="14">
        <v>0</v>
      </c>
      <c r="U172" s="14">
        <v>0</v>
      </c>
      <c r="V172" s="14">
        <v>3</v>
      </c>
      <c r="W172" s="14">
        <v>55.44</v>
      </c>
      <c r="X172" s="14">
        <v>13</v>
      </c>
      <c r="Y172" s="15">
        <v>0.0324</v>
      </c>
      <c r="Z172" s="14">
        <v>2</v>
      </c>
      <c r="AA172" s="14">
        <v>2</v>
      </c>
      <c r="AB172" s="14">
        <v>14</v>
      </c>
      <c r="AC172" s="14">
        <v>25</v>
      </c>
      <c r="AD172" s="14">
        <v>14</v>
      </c>
      <c r="AE172" s="14">
        <v>4</v>
      </c>
      <c r="AF172" s="14">
        <v>11.88</v>
      </c>
      <c r="AG172" s="14">
        <v>41.58</v>
      </c>
      <c r="AH172" t="str">
        <f>VLOOKUP(E:E,笔记匹配!A:U,3,FALSE)</f>
        <v>听说你们最近很喜欢小米珠📿翡翠手串哦💚</v>
      </c>
    </row>
    <row r="173" spans="1:34">
      <c r="A173" s="13" t="s">
        <v>30</v>
      </c>
      <c r="B173" s="13" t="s">
        <v>371</v>
      </c>
      <c r="C173" s="14">
        <v>16360864</v>
      </c>
      <c r="D173" s="13" t="s">
        <v>74</v>
      </c>
      <c r="E173" s="13" t="s">
        <v>190</v>
      </c>
      <c r="F173" s="13" t="s">
        <v>114</v>
      </c>
      <c r="G173" s="14">
        <v>3185522</v>
      </c>
      <c r="H173" s="13" t="s">
        <v>114</v>
      </c>
      <c r="I173" s="14">
        <v>2573850</v>
      </c>
      <c r="J173" s="13" t="s">
        <v>367</v>
      </c>
      <c r="K173" s="14">
        <v>4.94</v>
      </c>
      <c r="L173" s="14">
        <v>216</v>
      </c>
      <c r="M173" s="14">
        <v>17</v>
      </c>
      <c r="N173" s="15">
        <v>0.0787</v>
      </c>
      <c r="O173" s="14">
        <v>0.29</v>
      </c>
      <c r="P173" s="14">
        <v>22.87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5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t="str">
        <f>VLOOKUP(E:E,笔记匹配!A:U,3,FALSE)</f>
        <v>千呼万唤的翡翠双环耳坠🔥来啦‼️谁戴谁美</v>
      </c>
    </row>
    <row r="174" spans="1:34">
      <c r="A174" s="13" t="s">
        <v>30</v>
      </c>
      <c r="B174" s="13" t="s">
        <v>383</v>
      </c>
      <c r="C174" s="14">
        <v>16492628</v>
      </c>
      <c r="D174" s="13" t="s">
        <v>74</v>
      </c>
      <c r="E174" s="13" t="s">
        <v>194</v>
      </c>
      <c r="F174" s="13" t="s">
        <v>114</v>
      </c>
      <c r="G174" s="14">
        <v>3185522</v>
      </c>
      <c r="H174" s="13" t="s">
        <v>114</v>
      </c>
      <c r="I174" s="14">
        <v>2573850</v>
      </c>
      <c r="J174" s="13" t="s">
        <v>367</v>
      </c>
      <c r="K174" s="14">
        <v>0.34</v>
      </c>
      <c r="L174" s="14">
        <v>12</v>
      </c>
      <c r="M174" s="14">
        <v>1</v>
      </c>
      <c r="N174" s="15">
        <v>0.0833</v>
      </c>
      <c r="O174" s="14">
        <v>0.34</v>
      </c>
      <c r="P174" s="14">
        <v>28.33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5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t="str">
        <f>VLOOKUP(E:E,笔记匹配!A:U,3,FALSE)</f>
        <v>取悦自己，惊艳时光 | 满绿翡翠双环</v>
      </c>
    </row>
    <row r="175" spans="1:34">
      <c r="A175" s="13" t="s">
        <v>30</v>
      </c>
      <c r="B175" s="13" t="s">
        <v>372</v>
      </c>
      <c r="C175" s="14">
        <v>17088322</v>
      </c>
      <c r="D175" s="13" t="s">
        <v>74</v>
      </c>
      <c r="E175" s="13" t="s">
        <v>196</v>
      </c>
      <c r="F175" s="13" t="s">
        <v>114</v>
      </c>
      <c r="G175" s="14">
        <v>3185522</v>
      </c>
      <c r="H175" s="13" t="s">
        <v>114</v>
      </c>
      <c r="I175" s="14">
        <v>2573850</v>
      </c>
      <c r="J175" s="13" t="s">
        <v>367</v>
      </c>
      <c r="K175" s="14">
        <v>3.58</v>
      </c>
      <c r="L175" s="14">
        <v>225</v>
      </c>
      <c r="M175" s="14">
        <v>16</v>
      </c>
      <c r="N175" s="15">
        <v>0.0711</v>
      </c>
      <c r="O175" s="14">
        <v>0.22</v>
      </c>
      <c r="P175" s="14">
        <v>15.91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5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t="str">
        <f>VLOOKUP(E:E,笔记匹配!A:U,3,FALSE)</f>
        <v>什么珠宝单品，让人一看就知道你是高阶玩家</v>
      </c>
    </row>
    <row r="176" spans="1:34">
      <c r="A176" s="13" t="s">
        <v>30</v>
      </c>
      <c r="B176" s="13" t="s">
        <v>373</v>
      </c>
      <c r="C176" s="14">
        <v>18410732</v>
      </c>
      <c r="D176" s="13" t="s">
        <v>74</v>
      </c>
      <c r="E176" s="13" t="s">
        <v>160</v>
      </c>
      <c r="F176" s="13" t="s">
        <v>374</v>
      </c>
      <c r="G176" s="14">
        <v>3754285</v>
      </c>
      <c r="H176" s="13" t="s">
        <v>88</v>
      </c>
      <c r="I176" s="14">
        <v>3139499</v>
      </c>
      <c r="J176" s="13" t="s">
        <v>367</v>
      </c>
      <c r="K176" s="14">
        <v>54.17</v>
      </c>
      <c r="L176" s="14">
        <v>1090</v>
      </c>
      <c r="M176" s="14">
        <v>100</v>
      </c>
      <c r="N176" s="15">
        <v>0.0917</v>
      </c>
      <c r="O176" s="14">
        <v>0.54</v>
      </c>
      <c r="P176" s="14">
        <v>49.7</v>
      </c>
      <c r="Q176" s="14">
        <v>1</v>
      </c>
      <c r="R176" s="14">
        <v>1</v>
      </c>
      <c r="S176" s="14">
        <v>1</v>
      </c>
      <c r="T176" s="14">
        <v>0</v>
      </c>
      <c r="U176" s="14">
        <v>0</v>
      </c>
      <c r="V176" s="14">
        <v>3</v>
      </c>
      <c r="W176" s="14">
        <v>18.06</v>
      </c>
      <c r="X176" s="14">
        <v>2</v>
      </c>
      <c r="Y176" s="15">
        <v>0.02</v>
      </c>
      <c r="Z176" s="14">
        <v>1</v>
      </c>
      <c r="AA176" s="14">
        <v>0</v>
      </c>
      <c r="AB176" s="14">
        <v>1</v>
      </c>
      <c r="AC176" s="14">
        <v>5</v>
      </c>
      <c r="AD176" s="14">
        <v>1</v>
      </c>
      <c r="AE176" s="14">
        <v>1</v>
      </c>
      <c r="AF176" s="14">
        <v>54.17</v>
      </c>
      <c r="AG176" s="14">
        <v>54.17</v>
      </c>
      <c r="AH176" t="str">
        <f>VLOOKUP(E:E,笔记匹配!A:U,3,FALSE)</f>
        <v>第一次买满绿翡翠怎么挑？高性价比🉐‼️</v>
      </c>
    </row>
    <row r="177" spans="1:34">
      <c r="A177" s="13" t="s">
        <v>30</v>
      </c>
      <c r="B177" s="13" t="s">
        <v>375</v>
      </c>
      <c r="C177" s="14">
        <v>18547170</v>
      </c>
      <c r="D177" s="13" t="s">
        <v>74</v>
      </c>
      <c r="E177" s="13" t="s">
        <v>162</v>
      </c>
      <c r="F177" s="13" t="s">
        <v>376</v>
      </c>
      <c r="G177" s="14">
        <v>3820901</v>
      </c>
      <c r="H177" s="13" t="s">
        <v>82</v>
      </c>
      <c r="I177" s="14">
        <v>3205913</v>
      </c>
      <c r="J177" s="13" t="s">
        <v>367</v>
      </c>
      <c r="K177" s="14">
        <v>20.02</v>
      </c>
      <c r="L177" s="14">
        <v>581</v>
      </c>
      <c r="M177" s="14">
        <v>41</v>
      </c>
      <c r="N177" s="15">
        <v>0.0706</v>
      </c>
      <c r="O177" s="14">
        <v>0.49</v>
      </c>
      <c r="P177" s="14">
        <v>34.46</v>
      </c>
      <c r="Q177" s="14">
        <v>1</v>
      </c>
      <c r="R177" s="14">
        <v>0</v>
      </c>
      <c r="S177" s="14">
        <v>1</v>
      </c>
      <c r="T177" s="14">
        <v>0</v>
      </c>
      <c r="U177" s="14">
        <v>0</v>
      </c>
      <c r="V177" s="14">
        <v>2</v>
      </c>
      <c r="W177" s="14">
        <v>10.01</v>
      </c>
      <c r="X177" s="14">
        <v>0</v>
      </c>
      <c r="Y177" s="15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t="str">
        <f>VLOOKUP(E:E,笔记匹配!A:U,3,FALSE)</f>
        <v>翡翠界的绝美仙仙耳坠都在这里‼️高级富贵</v>
      </c>
    </row>
    <row r="178" spans="1:34">
      <c r="A178" s="13" t="s">
        <v>30</v>
      </c>
      <c r="B178" s="13" t="s">
        <v>377</v>
      </c>
      <c r="C178" s="14">
        <v>18754187</v>
      </c>
      <c r="D178" s="13" t="s">
        <v>74</v>
      </c>
      <c r="E178" s="13" t="s">
        <v>200</v>
      </c>
      <c r="F178" s="13" t="s">
        <v>131</v>
      </c>
      <c r="G178" s="14">
        <v>3921563</v>
      </c>
      <c r="H178" s="13" t="s">
        <v>131</v>
      </c>
      <c r="I178" s="14">
        <v>3306696</v>
      </c>
      <c r="J178" s="13" t="s">
        <v>367</v>
      </c>
      <c r="K178" s="14">
        <v>17.91</v>
      </c>
      <c r="L178" s="14">
        <v>499</v>
      </c>
      <c r="M178" s="14">
        <v>27</v>
      </c>
      <c r="N178" s="15">
        <v>0.0541</v>
      </c>
      <c r="O178" s="14">
        <v>0.66</v>
      </c>
      <c r="P178" s="14">
        <v>35.89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1</v>
      </c>
      <c r="Y178" s="15">
        <v>0.037</v>
      </c>
      <c r="Z178" s="14">
        <v>0</v>
      </c>
      <c r="AA178" s="14">
        <v>0</v>
      </c>
      <c r="AB178" s="14">
        <v>1</v>
      </c>
      <c r="AC178" s="14">
        <v>1</v>
      </c>
      <c r="AD178" s="14">
        <v>1</v>
      </c>
      <c r="AE178" s="14">
        <v>0</v>
      </c>
      <c r="AF178" s="14">
        <v>17.91</v>
      </c>
      <c r="AG178" s="14">
        <v>0</v>
      </c>
      <c r="AH178" t="str">
        <f>VLOOKUP(E:E,笔记匹配!A:U,3,FALSE)</f>
        <v>一看就是大户人家的金枝玉叶💖娇艳欲滴的美</v>
      </c>
    </row>
    <row r="179" spans="1:34">
      <c r="A179" s="13" t="s">
        <v>30</v>
      </c>
      <c r="B179" s="13" t="s">
        <v>377</v>
      </c>
      <c r="C179" s="14">
        <v>18754237</v>
      </c>
      <c r="D179" s="13" t="s">
        <v>74</v>
      </c>
      <c r="E179" s="13" t="s">
        <v>202</v>
      </c>
      <c r="F179" s="13" t="s">
        <v>132</v>
      </c>
      <c r="G179" s="14">
        <v>3921599</v>
      </c>
      <c r="H179" s="13" t="s">
        <v>132</v>
      </c>
      <c r="I179" s="14">
        <v>3306735</v>
      </c>
      <c r="J179" s="13" t="s">
        <v>367</v>
      </c>
      <c r="K179" s="14">
        <v>36.87</v>
      </c>
      <c r="L179" s="14">
        <v>1456</v>
      </c>
      <c r="M179" s="14">
        <v>77</v>
      </c>
      <c r="N179" s="15">
        <v>0.0529</v>
      </c>
      <c r="O179" s="14">
        <v>0.48</v>
      </c>
      <c r="P179" s="14">
        <v>25.32</v>
      </c>
      <c r="Q179" s="14">
        <v>1</v>
      </c>
      <c r="R179" s="14">
        <v>0</v>
      </c>
      <c r="S179" s="14">
        <v>0</v>
      </c>
      <c r="T179" s="14">
        <v>0</v>
      </c>
      <c r="U179" s="14">
        <v>0</v>
      </c>
      <c r="V179" s="14">
        <v>1</v>
      </c>
      <c r="W179" s="14">
        <v>36.87</v>
      </c>
      <c r="X179" s="14">
        <v>1</v>
      </c>
      <c r="Y179" s="15">
        <v>0.013</v>
      </c>
      <c r="Z179" s="14">
        <v>0</v>
      </c>
      <c r="AA179" s="14">
        <v>0</v>
      </c>
      <c r="AB179" s="14">
        <v>1</v>
      </c>
      <c r="AC179" s="14">
        <v>1</v>
      </c>
      <c r="AD179" s="14">
        <v>1</v>
      </c>
      <c r="AE179" s="14">
        <v>0</v>
      </c>
      <c r="AF179" s="14">
        <v>36.87</v>
      </c>
      <c r="AG179" s="14">
        <v>0</v>
      </c>
      <c r="AH179" t="str">
        <f>VLOOKUP(E:E,笔记匹配!A:U,3,FALSE)</f>
        <v>翡翠佛公 | 辣色vs阳色，你站哪一队</v>
      </c>
    </row>
    <row r="180" spans="1:34">
      <c r="A180" s="13" t="s">
        <v>30</v>
      </c>
      <c r="B180" s="13" t="s">
        <v>378</v>
      </c>
      <c r="C180" s="14">
        <v>19089034</v>
      </c>
      <c r="D180" s="13" t="s">
        <v>74</v>
      </c>
      <c r="E180" s="13" t="s">
        <v>164</v>
      </c>
      <c r="F180" s="13" t="s">
        <v>89</v>
      </c>
      <c r="G180" s="14">
        <v>4075191</v>
      </c>
      <c r="H180" s="13" t="s">
        <v>89</v>
      </c>
      <c r="I180" s="14">
        <v>3457726</v>
      </c>
      <c r="J180" s="13" t="s">
        <v>367</v>
      </c>
      <c r="K180" s="14">
        <v>30.13</v>
      </c>
      <c r="L180" s="14">
        <v>1377</v>
      </c>
      <c r="M180" s="14">
        <v>87</v>
      </c>
      <c r="N180" s="15">
        <v>0.0632</v>
      </c>
      <c r="O180" s="14">
        <v>0.35</v>
      </c>
      <c r="P180" s="14">
        <v>21.88</v>
      </c>
      <c r="Q180" s="14">
        <v>1</v>
      </c>
      <c r="R180" s="14">
        <v>0</v>
      </c>
      <c r="S180" s="14">
        <v>0</v>
      </c>
      <c r="T180" s="14">
        <v>0</v>
      </c>
      <c r="U180" s="14">
        <v>0</v>
      </c>
      <c r="V180" s="14">
        <v>1</v>
      </c>
      <c r="W180" s="14">
        <v>30.13</v>
      </c>
      <c r="X180" s="14">
        <v>2</v>
      </c>
      <c r="Y180" s="15">
        <v>0.023</v>
      </c>
      <c r="Z180" s="14">
        <v>0</v>
      </c>
      <c r="AA180" s="14">
        <v>0</v>
      </c>
      <c r="AB180" s="14">
        <v>2</v>
      </c>
      <c r="AC180" s="14">
        <v>2</v>
      </c>
      <c r="AD180" s="14">
        <v>2</v>
      </c>
      <c r="AE180" s="14">
        <v>0</v>
      </c>
      <c r="AF180" s="14">
        <v>15.06</v>
      </c>
      <c r="AG180" s="14">
        <v>0</v>
      </c>
      <c r="AH180" t="str">
        <f>VLOOKUP(E:E,笔记匹配!A:U,3,FALSE)</f>
        <v>翡翠福瓜的寓意，把美好祝福送给自己</v>
      </c>
    </row>
    <row r="181" spans="1:34">
      <c r="A181" s="13" t="s">
        <v>30</v>
      </c>
      <c r="B181" s="13" t="s">
        <v>379</v>
      </c>
      <c r="C181" s="14">
        <v>21062611</v>
      </c>
      <c r="D181" s="13" t="s">
        <v>74</v>
      </c>
      <c r="E181" s="13" t="s">
        <v>166</v>
      </c>
      <c r="F181" s="13" t="s">
        <v>90</v>
      </c>
      <c r="G181" s="14">
        <v>5049698</v>
      </c>
      <c r="H181" s="13" t="s">
        <v>90</v>
      </c>
      <c r="I181" s="14">
        <v>4273852</v>
      </c>
      <c r="J181" s="13" t="s">
        <v>367</v>
      </c>
      <c r="K181" s="14">
        <v>15.53</v>
      </c>
      <c r="L181" s="14">
        <v>637</v>
      </c>
      <c r="M181" s="14">
        <v>47</v>
      </c>
      <c r="N181" s="15">
        <v>0.0738</v>
      </c>
      <c r="O181" s="14">
        <v>0.33</v>
      </c>
      <c r="P181" s="14">
        <v>24.38</v>
      </c>
      <c r="Q181" s="14">
        <v>1</v>
      </c>
      <c r="R181" s="14">
        <v>0</v>
      </c>
      <c r="S181" s="14">
        <v>2</v>
      </c>
      <c r="T181" s="14">
        <v>0</v>
      </c>
      <c r="U181" s="14">
        <v>0</v>
      </c>
      <c r="V181" s="14">
        <v>3</v>
      </c>
      <c r="W181" s="14">
        <v>5.18</v>
      </c>
      <c r="X181" s="14">
        <v>1</v>
      </c>
      <c r="Y181" s="15">
        <v>0.0213</v>
      </c>
      <c r="Z181" s="14">
        <v>0</v>
      </c>
      <c r="AA181" s="14">
        <v>1</v>
      </c>
      <c r="AB181" s="14">
        <v>2</v>
      </c>
      <c r="AC181" s="14">
        <v>2</v>
      </c>
      <c r="AD181" s="14">
        <v>2</v>
      </c>
      <c r="AE181" s="14">
        <v>1</v>
      </c>
      <c r="AF181" s="14">
        <v>7.76</v>
      </c>
      <c r="AG181" s="14">
        <v>15.53</v>
      </c>
      <c r="AH181" t="str">
        <f>VLOOKUP(E:E,笔记匹配!A:U,3,FALSE)</f>
        <v>性价比翡翠美货上新💖寓意都是如此美好💯</v>
      </c>
    </row>
    <row r="182" spans="1:34">
      <c r="A182" s="13" t="s">
        <v>30</v>
      </c>
      <c r="B182" s="13" t="s">
        <v>380</v>
      </c>
      <c r="C182" s="14">
        <v>21387260</v>
      </c>
      <c r="D182" s="13" t="s">
        <v>74</v>
      </c>
      <c r="E182" s="13" t="s">
        <v>168</v>
      </c>
      <c r="F182" s="13" t="s">
        <v>91</v>
      </c>
      <c r="G182" s="14">
        <v>5205079</v>
      </c>
      <c r="H182" s="13" t="s">
        <v>91</v>
      </c>
      <c r="I182" s="14">
        <v>4389047</v>
      </c>
      <c r="J182" s="13" t="s">
        <v>367</v>
      </c>
      <c r="K182" s="14">
        <v>25.1</v>
      </c>
      <c r="L182" s="14">
        <v>537</v>
      </c>
      <c r="M182" s="14">
        <v>58</v>
      </c>
      <c r="N182" s="15">
        <v>0.108</v>
      </c>
      <c r="O182" s="14">
        <v>0.43</v>
      </c>
      <c r="P182" s="14">
        <v>46.74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2</v>
      </c>
      <c r="Y182" s="15">
        <v>0.0345</v>
      </c>
      <c r="Z182" s="14">
        <v>0</v>
      </c>
      <c r="AA182" s="14">
        <v>0</v>
      </c>
      <c r="AB182" s="14">
        <v>2</v>
      </c>
      <c r="AC182" s="14">
        <v>2</v>
      </c>
      <c r="AD182" s="14">
        <v>2</v>
      </c>
      <c r="AE182" s="14">
        <v>0</v>
      </c>
      <c r="AF182" s="14">
        <v>12.55</v>
      </c>
      <c r="AG182" s="14">
        <v>0</v>
      </c>
      <c r="AH182" t="str">
        <f>VLOOKUP(E:E,笔记匹配!A:U,3,FALSE)</f>
        <v>这家翡翠源头商家你还不知道吗‼️</v>
      </c>
    </row>
    <row r="183" spans="1:34">
      <c r="A183" s="13" t="s">
        <v>30</v>
      </c>
      <c r="B183" s="13" t="s">
        <v>381</v>
      </c>
      <c r="C183" s="14">
        <v>21810383</v>
      </c>
      <c r="D183" s="13" t="s">
        <v>74</v>
      </c>
      <c r="E183" s="13" t="s">
        <v>170</v>
      </c>
      <c r="F183" s="13" t="s">
        <v>75</v>
      </c>
      <c r="G183" s="14">
        <v>5396826</v>
      </c>
      <c r="H183" s="13" t="s">
        <v>75</v>
      </c>
      <c r="I183" s="14">
        <v>4535097</v>
      </c>
      <c r="J183" s="13" t="s">
        <v>367</v>
      </c>
      <c r="K183" s="14">
        <v>145.15</v>
      </c>
      <c r="L183" s="14">
        <v>3570</v>
      </c>
      <c r="M183" s="14">
        <v>249</v>
      </c>
      <c r="N183" s="15">
        <v>0.0697</v>
      </c>
      <c r="O183" s="14">
        <v>0.58</v>
      </c>
      <c r="P183" s="14">
        <v>40.66</v>
      </c>
      <c r="Q183" s="14">
        <v>4</v>
      </c>
      <c r="R183" s="14">
        <v>1</v>
      </c>
      <c r="S183" s="14">
        <v>2</v>
      </c>
      <c r="T183" s="14">
        <v>2</v>
      </c>
      <c r="U183" s="14">
        <v>0</v>
      </c>
      <c r="V183" s="14">
        <v>9</v>
      </c>
      <c r="W183" s="14">
        <v>16.13</v>
      </c>
      <c r="X183" s="14">
        <v>1</v>
      </c>
      <c r="Y183" s="15">
        <v>0.004</v>
      </c>
      <c r="Z183" s="14">
        <v>5</v>
      </c>
      <c r="AA183" s="14">
        <v>3</v>
      </c>
      <c r="AB183" s="14">
        <v>1</v>
      </c>
      <c r="AC183" s="14">
        <v>1</v>
      </c>
      <c r="AD183" s="14">
        <v>1</v>
      </c>
      <c r="AE183" s="14">
        <v>0</v>
      </c>
      <c r="AF183" s="14">
        <v>145.15</v>
      </c>
      <c r="AG183" s="14">
        <v>0</v>
      </c>
      <c r="AH183" t="str">
        <f>VLOOKUP(E:E,笔记匹配!A:U,3,FALSE)</f>
        <v>喜欢蛋面的尽管来找我，应有尽有</v>
      </c>
    </row>
    <row r="184" spans="1:34">
      <c r="A184" s="13" t="s">
        <v>30</v>
      </c>
      <c r="B184" s="13" t="s">
        <v>381</v>
      </c>
      <c r="C184" s="14">
        <v>21810413</v>
      </c>
      <c r="D184" s="13" t="s">
        <v>74</v>
      </c>
      <c r="E184" s="13" t="s">
        <v>172</v>
      </c>
      <c r="F184" s="13" t="s">
        <v>92</v>
      </c>
      <c r="G184" s="14">
        <v>5396833</v>
      </c>
      <c r="H184" s="13" t="s">
        <v>92</v>
      </c>
      <c r="I184" s="14">
        <v>4535107</v>
      </c>
      <c r="J184" s="13" t="s">
        <v>367</v>
      </c>
      <c r="K184" s="14">
        <v>69.32</v>
      </c>
      <c r="L184" s="14">
        <v>1434</v>
      </c>
      <c r="M184" s="14">
        <v>110</v>
      </c>
      <c r="N184" s="15">
        <v>0.0767</v>
      </c>
      <c r="O184" s="14">
        <v>0.63</v>
      </c>
      <c r="P184" s="14">
        <v>48.34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1</v>
      </c>
      <c r="W184" s="14">
        <v>69.32</v>
      </c>
      <c r="X184" s="14">
        <v>1</v>
      </c>
      <c r="Y184" s="15">
        <v>0.0091</v>
      </c>
      <c r="Z184" s="14">
        <v>1</v>
      </c>
      <c r="AA184" s="14">
        <v>0</v>
      </c>
      <c r="AB184" s="14">
        <v>1</v>
      </c>
      <c r="AC184" s="14">
        <v>1</v>
      </c>
      <c r="AD184" s="14">
        <v>1</v>
      </c>
      <c r="AE184" s="14">
        <v>0</v>
      </c>
      <c r="AF184" s="14">
        <v>69.32</v>
      </c>
      <c r="AG184" s="14">
        <v>0</v>
      </c>
      <c r="AH184" t="str">
        <f>VLOOKUP(E:E,笔记匹配!A:U,3,FALSE)</f>
        <v>福禄双全💕翡翠绿葫芦太适合女性了～</v>
      </c>
    </row>
    <row r="185" spans="1:34">
      <c r="A185" s="13" t="s">
        <v>30</v>
      </c>
      <c r="B185" s="13" t="s">
        <v>381</v>
      </c>
      <c r="C185" s="14">
        <v>21810468</v>
      </c>
      <c r="D185" s="13" t="s">
        <v>74</v>
      </c>
      <c r="E185" s="13" t="s">
        <v>204</v>
      </c>
      <c r="F185" s="13" t="s">
        <v>382</v>
      </c>
      <c r="G185" s="14">
        <v>5396857</v>
      </c>
      <c r="H185" s="13" t="s">
        <v>133</v>
      </c>
      <c r="I185" s="14">
        <v>4535123</v>
      </c>
      <c r="J185" s="13" t="s">
        <v>367</v>
      </c>
      <c r="K185" s="14">
        <v>23.86</v>
      </c>
      <c r="L185" s="14">
        <v>617</v>
      </c>
      <c r="M185" s="14">
        <v>37</v>
      </c>
      <c r="N185" s="15">
        <v>0.06</v>
      </c>
      <c r="O185" s="14">
        <v>0.64</v>
      </c>
      <c r="P185" s="14">
        <v>38.67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1</v>
      </c>
      <c r="Y185" s="15">
        <v>0.027</v>
      </c>
      <c r="Z185" s="14">
        <v>1</v>
      </c>
      <c r="AA185" s="14">
        <v>1</v>
      </c>
      <c r="AB185" s="14">
        <v>1</v>
      </c>
      <c r="AC185" s="14">
        <v>2</v>
      </c>
      <c r="AD185" s="14">
        <v>1</v>
      </c>
      <c r="AE185" s="14">
        <v>1</v>
      </c>
      <c r="AF185" s="14">
        <v>23.86</v>
      </c>
      <c r="AG185" s="14">
        <v>23.86</v>
      </c>
      <c r="AH185" t="e">
        <f>VLOOKUP(E:E,笔记匹配!A:U,3,FALSE)</f>
        <v>#N/A</v>
      </c>
    </row>
    <row r="186" spans="1:34">
      <c r="A186" s="13" t="s">
        <v>30</v>
      </c>
      <c r="B186" s="13" t="s">
        <v>384</v>
      </c>
      <c r="C186" s="14">
        <v>23020424</v>
      </c>
      <c r="D186" s="13" t="s">
        <v>74</v>
      </c>
      <c r="E186" s="13" t="s">
        <v>174</v>
      </c>
      <c r="F186" s="13" t="s">
        <v>385</v>
      </c>
      <c r="G186" s="14">
        <v>5981098</v>
      </c>
      <c r="H186" s="13" t="s">
        <v>93</v>
      </c>
      <c r="I186" s="14">
        <v>4980950</v>
      </c>
      <c r="J186" s="13" t="s">
        <v>367</v>
      </c>
      <c r="K186" s="14">
        <v>162.06</v>
      </c>
      <c r="L186" s="14">
        <v>4684</v>
      </c>
      <c r="M186" s="14">
        <v>289</v>
      </c>
      <c r="N186" s="15">
        <v>0.0617</v>
      </c>
      <c r="O186" s="14">
        <v>0.56</v>
      </c>
      <c r="P186" s="14">
        <v>34.6</v>
      </c>
      <c r="Q186" s="14">
        <v>1</v>
      </c>
      <c r="R186" s="14">
        <v>2</v>
      </c>
      <c r="S186" s="14">
        <v>1</v>
      </c>
      <c r="T186" s="14">
        <v>1</v>
      </c>
      <c r="U186" s="14">
        <v>0</v>
      </c>
      <c r="V186" s="14">
        <v>5</v>
      </c>
      <c r="W186" s="14">
        <v>32.41</v>
      </c>
      <c r="X186" s="14">
        <v>3</v>
      </c>
      <c r="Y186" s="15">
        <v>0.0104</v>
      </c>
      <c r="Z186" s="14">
        <v>8</v>
      </c>
      <c r="AA186" s="14">
        <v>1</v>
      </c>
      <c r="AB186" s="14">
        <v>3</v>
      </c>
      <c r="AC186" s="14">
        <v>5</v>
      </c>
      <c r="AD186" s="14">
        <v>3</v>
      </c>
      <c r="AE186" s="14">
        <v>1</v>
      </c>
      <c r="AF186" s="14">
        <v>54.02</v>
      </c>
      <c r="AG186" s="14">
        <v>162.06</v>
      </c>
      <c r="AH186" t="str">
        <f>VLOOKUP(E:E,笔记匹配!A:U,3,FALSE)</f>
        <v>年会宴会战袍缺少亮点❓只需一串翡翠珠链</v>
      </c>
    </row>
    <row r="187" spans="1:34">
      <c r="A187" s="13" t="s">
        <v>31</v>
      </c>
      <c r="B187" s="13" t="s">
        <v>368</v>
      </c>
      <c r="C187" s="14">
        <v>15010998</v>
      </c>
      <c r="D187" s="13" t="s">
        <v>74</v>
      </c>
      <c r="E187" s="13" t="s">
        <v>154</v>
      </c>
      <c r="F187" s="13" t="s">
        <v>85</v>
      </c>
      <c r="G187" s="14">
        <v>2988798</v>
      </c>
      <c r="H187" s="13" t="s">
        <v>85</v>
      </c>
      <c r="I187" s="14">
        <v>2389802</v>
      </c>
      <c r="J187" s="13" t="s">
        <v>367</v>
      </c>
      <c r="K187" s="14">
        <v>145.43</v>
      </c>
      <c r="L187" s="14">
        <v>2817</v>
      </c>
      <c r="M187" s="14">
        <v>150</v>
      </c>
      <c r="N187" s="15">
        <v>0.0532</v>
      </c>
      <c r="O187" s="14">
        <v>0.97</v>
      </c>
      <c r="P187" s="14">
        <v>51.63</v>
      </c>
      <c r="Q187" s="14">
        <v>2</v>
      </c>
      <c r="R187" s="14">
        <v>2</v>
      </c>
      <c r="S187" s="14">
        <v>2</v>
      </c>
      <c r="T187" s="14">
        <v>2</v>
      </c>
      <c r="U187" s="14">
        <v>0</v>
      </c>
      <c r="V187" s="14">
        <v>8</v>
      </c>
      <c r="W187" s="14">
        <v>18.18</v>
      </c>
      <c r="X187" s="14">
        <v>1</v>
      </c>
      <c r="Y187" s="15">
        <v>0.0067</v>
      </c>
      <c r="Z187" s="14">
        <v>1</v>
      </c>
      <c r="AA187" s="14">
        <v>0</v>
      </c>
      <c r="AB187" s="14">
        <v>2</v>
      </c>
      <c r="AC187" s="14">
        <v>5</v>
      </c>
      <c r="AD187" s="14">
        <v>2</v>
      </c>
      <c r="AE187" s="14">
        <v>1</v>
      </c>
      <c r="AF187" s="14">
        <v>72.72</v>
      </c>
      <c r="AG187" s="14">
        <v>145.43</v>
      </c>
      <c r="AH187" t="str">
        <f>VLOOKUP(E:E,笔记匹配!A:U,3,FALSE)</f>
        <v>翡翠小米珠已经不多了❓听说你们都在找🧐🧐</v>
      </c>
    </row>
    <row r="188" spans="1:34">
      <c r="A188" s="13" t="s">
        <v>31</v>
      </c>
      <c r="B188" s="13" t="s">
        <v>369</v>
      </c>
      <c r="C188" s="14">
        <v>15235389</v>
      </c>
      <c r="D188" s="13" t="s">
        <v>74</v>
      </c>
      <c r="E188" s="13" t="s">
        <v>156</v>
      </c>
      <c r="F188" s="13" t="s">
        <v>86</v>
      </c>
      <c r="G188" s="14">
        <v>3012790</v>
      </c>
      <c r="H188" s="13" t="s">
        <v>86</v>
      </c>
      <c r="I188" s="14">
        <v>2410711</v>
      </c>
      <c r="J188" s="13" t="s">
        <v>367</v>
      </c>
      <c r="K188" s="14">
        <v>63.24</v>
      </c>
      <c r="L188" s="14">
        <v>2835</v>
      </c>
      <c r="M188" s="14">
        <v>211</v>
      </c>
      <c r="N188" s="15">
        <v>0.0744</v>
      </c>
      <c r="O188" s="14">
        <v>0.3</v>
      </c>
      <c r="P188" s="14">
        <v>22.31</v>
      </c>
      <c r="Q188" s="14">
        <v>1</v>
      </c>
      <c r="R188" s="14">
        <v>1</v>
      </c>
      <c r="S188" s="14">
        <v>1</v>
      </c>
      <c r="T188" s="14">
        <v>1</v>
      </c>
      <c r="U188" s="14">
        <v>1</v>
      </c>
      <c r="V188" s="14">
        <v>5</v>
      </c>
      <c r="W188" s="14">
        <v>12.65</v>
      </c>
      <c r="X188" s="14">
        <v>7</v>
      </c>
      <c r="Y188" s="15">
        <v>0.0332</v>
      </c>
      <c r="Z188" s="14">
        <v>1</v>
      </c>
      <c r="AA188" s="14">
        <v>0</v>
      </c>
      <c r="AB188" s="14">
        <v>6</v>
      </c>
      <c r="AC188" s="14">
        <v>13</v>
      </c>
      <c r="AD188" s="14">
        <v>7</v>
      </c>
      <c r="AE188" s="14">
        <v>2</v>
      </c>
      <c r="AF188" s="14">
        <v>9.03</v>
      </c>
      <c r="AG188" s="14">
        <v>31.62</v>
      </c>
      <c r="AH188" t="str">
        <f>VLOOKUP(E:E,笔记匹配!A:U,3,FALSE)</f>
        <v>这尊翡翠佛公的喜乐，谁见了谁欢喜🌱🙏</v>
      </c>
    </row>
    <row r="189" spans="1:34">
      <c r="A189" s="13" t="s">
        <v>31</v>
      </c>
      <c r="B189" s="13" t="s">
        <v>370</v>
      </c>
      <c r="C189" s="14">
        <v>16039498</v>
      </c>
      <c r="D189" s="13" t="s">
        <v>74</v>
      </c>
      <c r="E189" s="13" t="s">
        <v>158</v>
      </c>
      <c r="F189" s="13" t="s">
        <v>87</v>
      </c>
      <c r="G189" s="14">
        <v>3126882</v>
      </c>
      <c r="H189" s="13" t="s">
        <v>87</v>
      </c>
      <c r="I189" s="14">
        <v>2521382</v>
      </c>
      <c r="J189" s="13" t="s">
        <v>367</v>
      </c>
      <c r="K189" s="14">
        <v>128.5</v>
      </c>
      <c r="L189" s="14">
        <v>5954</v>
      </c>
      <c r="M189" s="14">
        <v>416</v>
      </c>
      <c r="N189" s="15">
        <v>0.0699</v>
      </c>
      <c r="O189" s="14">
        <v>0.31</v>
      </c>
      <c r="P189" s="14">
        <v>21.58</v>
      </c>
      <c r="Q189" s="14">
        <v>5</v>
      </c>
      <c r="R189" s="14">
        <v>4</v>
      </c>
      <c r="S189" s="14">
        <v>1</v>
      </c>
      <c r="T189" s="14">
        <v>1</v>
      </c>
      <c r="U189" s="14">
        <v>0</v>
      </c>
      <c r="V189" s="14">
        <v>11</v>
      </c>
      <c r="W189" s="14">
        <v>11.68</v>
      </c>
      <c r="X189" s="14">
        <v>5</v>
      </c>
      <c r="Y189" s="15">
        <v>0.012</v>
      </c>
      <c r="Z189" s="14">
        <v>1</v>
      </c>
      <c r="AA189" s="14">
        <v>0</v>
      </c>
      <c r="AB189" s="14">
        <v>7</v>
      </c>
      <c r="AC189" s="14">
        <v>12</v>
      </c>
      <c r="AD189" s="14">
        <v>7</v>
      </c>
      <c r="AE189" s="14">
        <v>4</v>
      </c>
      <c r="AF189" s="14">
        <v>18.36</v>
      </c>
      <c r="AG189" s="14">
        <v>32.12</v>
      </c>
      <c r="AH189" t="str">
        <f>VLOOKUP(E:E,笔记匹配!A:U,3,FALSE)</f>
        <v>听说你们最近很喜欢小米珠📿翡翠手串哦💚</v>
      </c>
    </row>
    <row r="190" spans="1:34">
      <c r="A190" s="13" t="s">
        <v>31</v>
      </c>
      <c r="B190" s="13" t="s">
        <v>371</v>
      </c>
      <c r="C190" s="14">
        <v>16360864</v>
      </c>
      <c r="D190" s="13" t="s">
        <v>74</v>
      </c>
      <c r="E190" s="13" t="s">
        <v>190</v>
      </c>
      <c r="F190" s="13" t="s">
        <v>114</v>
      </c>
      <c r="G190" s="14">
        <v>3185522</v>
      </c>
      <c r="H190" s="13" t="s">
        <v>114</v>
      </c>
      <c r="I190" s="14">
        <v>2573850</v>
      </c>
      <c r="J190" s="13" t="s">
        <v>367</v>
      </c>
      <c r="K190" s="14">
        <v>14.2</v>
      </c>
      <c r="L190" s="14">
        <v>679</v>
      </c>
      <c r="M190" s="14">
        <v>50</v>
      </c>
      <c r="N190" s="15">
        <v>0.0736</v>
      </c>
      <c r="O190" s="14">
        <v>0.28</v>
      </c>
      <c r="P190" s="14">
        <v>20.91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5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t="str">
        <f>VLOOKUP(E:E,笔记匹配!A:U,3,FALSE)</f>
        <v>千呼万唤的翡翠双环耳坠🔥来啦‼️谁戴谁美</v>
      </c>
    </row>
    <row r="191" spans="1:34">
      <c r="A191" s="13" t="s">
        <v>31</v>
      </c>
      <c r="B191" s="13" t="s">
        <v>383</v>
      </c>
      <c r="C191" s="14">
        <v>16492628</v>
      </c>
      <c r="D191" s="13" t="s">
        <v>74</v>
      </c>
      <c r="E191" s="13" t="s">
        <v>194</v>
      </c>
      <c r="F191" s="13" t="s">
        <v>114</v>
      </c>
      <c r="G191" s="14">
        <v>3185522</v>
      </c>
      <c r="H191" s="13" t="s">
        <v>114</v>
      </c>
      <c r="I191" s="14">
        <v>2573850</v>
      </c>
      <c r="J191" s="13" t="s">
        <v>367</v>
      </c>
      <c r="K191" s="14">
        <v>0.48</v>
      </c>
      <c r="L191" s="14">
        <v>43</v>
      </c>
      <c r="M191" s="14">
        <v>2</v>
      </c>
      <c r="N191" s="15">
        <v>0.0465</v>
      </c>
      <c r="O191" s="14">
        <v>0.24</v>
      </c>
      <c r="P191" s="14">
        <v>11.16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5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t="str">
        <f>VLOOKUP(E:E,笔记匹配!A:U,3,FALSE)</f>
        <v>取悦自己，惊艳时光 | 满绿翡翠双环</v>
      </c>
    </row>
    <row r="192" spans="1:34">
      <c r="A192" s="13" t="s">
        <v>31</v>
      </c>
      <c r="B192" s="13" t="s">
        <v>372</v>
      </c>
      <c r="C192" s="14">
        <v>17088322</v>
      </c>
      <c r="D192" s="13" t="s">
        <v>74</v>
      </c>
      <c r="E192" s="13" t="s">
        <v>196</v>
      </c>
      <c r="F192" s="13" t="s">
        <v>114</v>
      </c>
      <c r="G192" s="14">
        <v>3185522</v>
      </c>
      <c r="H192" s="13" t="s">
        <v>114</v>
      </c>
      <c r="I192" s="14">
        <v>2573850</v>
      </c>
      <c r="J192" s="13" t="s">
        <v>367</v>
      </c>
      <c r="K192" s="14">
        <v>8.04</v>
      </c>
      <c r="L192" s="14">
        <v>517</v>
      </c>
      <c r="M192" s="14">
        <v>33</v>
      </c>
      <c r="N192" s="15">
        <v>0.0638</v>
      </c>
      <c r="O192" s="14">
        <v>0.24</v>
      </c>
      <c r="P192" s="14">
        <v>15.55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5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t="str">
        <f>VLOOKUP(E:E,笔记匹配!A:U,3,FALSE)</f>
        <v>什么珠宝单品，让人一看就知道你是高阶玩家</v>
      </c>
    </row>
    <row r="193" spans="1:34">
      <c r="A193" s="13" t="s">
        <v>31</v>
      </c>
      <c r="B193" s="13" t="s">
        <v>373</v>
      </c>
      <c r="C193" s="14">
        <v>18410732</v>
      </c>
      <c r="D193" s="13" t="s">
        <v>74</v>
      </c>
      <c r="E193" s="13" t="s">
        <v>160</v>
      </c>
      <c r="F193" s="13" t="s">
        <v>374</v>
      </c>
      <c r="G193" s="14">
        <v>3754285</v>
      </c>
      <c r="H193" s="13" t="s">
        <v>88</v>
      </c>
      <c r="I193" s="14">
        <v>3139499</v>
      </c>
      <c r="J193" s="13" t="s">
        <v>367</v>
      </c>
      <c r="K193" s="14">
        <v>70.43</v>
      </c>
      <c r="L193" s="14">
        <v>1997</v>
      </c>
      <c r="M193" s="14">
        <v>132</v>
      </c>
      <c r="N193" s="15">
        <v>0.0661</v>
      </c>
      <c r="O193" s="14">
        <v>0.53</v>
      </c>
      <c r="P193" s="14">
        <v>35.27</v>
      </c>
      <c r="Q193" s="14">
        <v>0</v>
      </c>
      <c r="R193" s="14">
        <v>1</v>
      </c>
      <c r="S193" s="14">
        <v>1</v>
      </c>
      <c r="T193" s="14">
        <v>0</v>
      </c>
      <c r="U193" s="14">
        <v>0</v>
      </c>
      <c r="V193" s="14">
        <v>2</v>
      </c>
      <c r="W193" s="14">
        <v>35.22</v>
      </c>
      <c r="X193" s="14">
        <v>1</v>
      </c>
      <c r="Y193" s="15">
        <v>0.0076</v>
      </c>
      <c r="Z193" s="14">
        <v>2</v>
      </c>
      <c r="AA193" s="14">
        <v>0</v>
      </c>
      <c r="AB193" s="14">
        <v>2</v>
      </c>
      <c r="AC193" s="14">
        <v>2</v>
      </c>
      <c r="AD193" s="14">
        <v>2</v>
      </c>
      <c r="AE193" s="14">
        <v>1</v>
      </c>
      <c r="AF193" s="14">
        <v>35.22</v>
      </c>
      <c r="AG193" s="14">
        <v>70.43</v>
      </c>
      <c r="AH193" t="str">
        <f>VLOOKUP(E:E,笔记匹配!A:U,3,FALSE)</f>
        <v>第一次买满绿翡翠怎么挑？高性价比🉐‼️</v>
      </c>
    </row>
    <row r="194" spans="1:34">
      <c r="A194" s="13" t="s">
        <v>31</v>
      </c>
      <c r="B194" s="13" t="s">
        <v>375</v>
      </c>
      <c r="C194" s="14">
        <v>18547170</v>
      </c>
      <c r="D194" s="13" t="s">
        <v>74</v>
      </c>
      <c r="E194" s="13" t="s">
        <v>162</v>
      </c>
      <c r="F194" s="13" t="s">
        <v>376</v>
      </c>
      <c r="G194" s="14">
        <v>3820901</v>
      </c>
      <c r="H194" s="13" t="s">
        <v>82</v>
      </c>
      <c r="I194" s="14">
        <v>3205913</v>
      </c>
      <c r="J194" s="13" t="s">
        <v>367</v>
      </c>
      <c r="K194" s="14">
        <v>27.78</v>
      </c>
      <c r="L194" s="14">
        <v>878</v>
      </c>
      <c r="M194" s="14">
        <v>60</v>
      </c>
      <c r="N194" s="15">
        <v>0.0683</v>
      </c>
      <c r="O194" s="14">
        <v>0.46</v>
      </c>
      <c r="P194" s="14">
        <v>31.64</v>
      </c>
      <c r="Q194" s="14">
        <v>1</v>
      </c>
      <c r="R194" s="14">
        <v>1</v>
      </c>
      <c r="S194" s="14">
        <v>0</v>
      </c>
      <c r="T194" s="14">
        <v>2</v>
      </c>
      <c r="U194" s="14">
        <v>0</v>
      </c>
      <c r="V194" s="14">
        <v>4</v>
      </c>
      <c r="W194" s="14">
        <v>6.94</v>
      </c>
      <c r="X194" s="14">
        <v>0</v>
      </c>
      <c r="Y194" s="15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t="str">
        <f>VLOOKUP(E:E,笔记匹配!A:U,3,FALSE)</f>
        <v>翡翠界的绝美仙仙耳坠都在这里‼️高级富贵</v>
      </c>
    </row>
    <row r="195" spans="1:34">
      <c r="A195" s="13" t="s">
        <v>31</v>
      </c>
      <c r="B195" s="13" t="s">
        <v>377</v>
      </c>
      <c r="C195" s="14">
        <v>18754187</v>
      </c>
      <c r="D195" s="13" t="s">
        <v>74</v>
      </c>
      <c r="E195" s="13" t="s">
        <v>200</v>
      </c>
      <c r="F195" s="13" t="s">
        <v>131</v>
      </c>
      <c r="G195" s="14">
        <v>3921563</v>
      </c>
      <c r="H195" s="13" t="s">
        <v>131</v>
      </c>
      <c r="I195" s="14">
        <v>3306696</v>
      </c>
      <c r="J195" s="13" t="s">
        <v>367</v>
      </c>
      <c r="K195" s="14">
        <v>31.23</v>
      </c>
      <c r="L195" s="14">
        <v>1224</v>
      </c>
      <c r="M195" s="14">
        <v>61</v>
      </c>
      <c r="N195" s="15">
        <v>0.0498</v>
      </c>
      <c r="O195" s="14">
        <v>0.51</v>
      </c>
      <c r="P195" s="14">
        <v>25.51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1</v>
      </c>
      <c r="W195" s="14">
        <v>31.23</v>
      </c>
      <c r="X195" s="14">
        <v>0</v>
      </c>
      <c r="Y195" s="15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t="str">
        <f>VLOOKUP(E:E,笔记匹配!A:U,3,FALSE)</f>
        <v>一看就是大户人家的金枝玉叶💖娇艳欲滴的美</v>
      </c>
    </row>
    <row r="196" spans="1:34">
      <c r="A196" s="13" t="s">
        <v>31</v>
      </c>
      <c r="B196" s="13" t="s">
        <v>377</v>
      </c>
      <c r="C196" s="14">
        <v>18754237</v>
      </c>
      <c r="D196" s="13" t="s">
        <v>74</v>
      </c>
      <c r="E196" s="13" t="s">
        <v>202</v>
      </c>
      <c r="F196" s="13" t="s">
        <v>132</v>
      </c>
      <c r="G196" s="14">
        <v>3921599</v>
      </c>
      <c r="H196" s="13" t="s">
        <v>132</v>
      </c>
      <c r="I196" s="14">
        <v>3306735</v>
      </c>
      <c r="J196" s="13" t="s">
        <v>367</v>
      </c>
      <c r="K196" s="14">
        <v>38.05</v>
      </c>
      <c r="L196" s="14">
        <v>1595</v>
      </c>
      <c r="M196" s="14">
        <v>82</v>
      </c>
      <c r="N196" s="15">
        <v>0.0514</v>
      </c>
      <c r="O196" s="14">
        <v>0.46</v>
      </c>
      <c r="P196" s="14">
        <v>23.86</v>
      </c>
      <c r="Q196" s="14">
        <v>1</v>
      </c>
      <c r="R196" s="14">
        <v>0</v>
      </c>
      <c r="S196" s="14">
        <v>0</v>
      </c>
      <c r="T196" s="14">
        <v>0</v>
      </c>
      <c r="U196" s="14">
        <v>0</v>
      </c>
      <c r="V196" s="14">
        <v>1</v>
      </c>
      <c r="W196" s="14">
        <v>38.05</v>
      </c>
      <c r="X196" s="14">
        <v>1</v>
      </c>
      <c r="Y196" s="15">
        <v>0.0122</v>
      </c>
      <c r="Z196" s="14">
        <v>0</v>
      </c>
      <c r="AA196" s="14">
        <v>0</v>
      </c>
      <c r="AB196" s="14">
        <v>1</v>
      </c>
      <c r="AC196" s="14">
        <v>1</v>
      </c>
      <c r="AD196" s="14">
        <v>1</v>
      </c>
      <c r="AE196" s="14">
        <v>0</v>
      </c>
      <c r="AF196" s="14">
        <v>38.05</v>
      </c>
      <c r="AG196" s="14">
        <v>0</v>
      </c>
      <c r="AH196" t="str">
        <f>VLOOKUP(E:E,笔记匹配!A:U,3,FALSE)</f>
        <v>翡翠佛公 | 辣色vs阳色，你站哪一队</v>
      </c>
    </row>
    <row r="197" spans="1:34">
      <c r="A197" s="13" t="s">
        <v>31</v>
      </c>
      <c r="B197" s="13" t="s">
        <v>378</v>
      </c>
      <c r="C197" s="14">
        <v>19089034</v>
      </c>
      <c r="D197" s="13" t="s">
        <v>74</v>
      </c>
      <c r="E197" s="13" t="s">
        <v>164</v>
      </c>
      <c r="F197" s="13" t="s">
        <v>89</v>
      </c>
      <c r="G197" s="14">
        <v>4075191</v>
      </c>
      <c r="H197" s="13" t="s">
        <v>89</v>
      </c>
      <c r="I197" s="14">
        <v>3457726</v>
      </c>
      <c r="J197" s="13" t="s">
        <v>367</v>
      </c>
      <c r="K197" s="14">
        <v>34.24</v>
      </c>
      <c r="L197" s="14">
        <v>1338</v>
      </c>
      <c r="M197" s="14">
        <v>101</v>
      </c>
      <c r="N197" s="15">
        <v>0.0755</v>
      </c>
      <c r="O197" s="14">
        <v>0.34</v>
      </c>
      <c r="P197" s="14">
        <v>25.59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1</v>
      </c>
      <c r="Y197" s="15">
        <v>0.0099</v>
      </c>
      <c r="Z197" s="14">
        <v>0</v>
      </c>
      <c r="AA197" s="14">
        <v>1</v>
      </c>
      <c r="AB197" s="14">
        <v>2</v>
      </c>
      <c r="AC197" s="14">
        <v>7</v>
      </c>
      <c r="AD197" s="14">
        <v>2</v>
      </c>
      <c r="AE197" s="14">
        <v>2</v>
      </c>
      <c r="AF197" s="14">
        <v>17.12</v>
      </c>
      <c r="AG197" s="14">
        <v>17.12</v>
      </c>
      <c r="AH197" t="str">
        <f>VLOOKUP(E:E,笔记匹配!A:U,3,FALSE)</f>
        <v>翡翠福瓜的寓意，把美好祝福送给自己</v>
      </c>
    </row>
    <row r="198" spans="1:34">
      <c r="A198" s="13" t="s">
        <v>31</v>
      </c>
      <c r="B198" s="13" t="s">
        <v>379</v>
      </c>
      <c r="C198" s="14">
        <v>21062611</v>
      </c>
      <c r="D198" s="13" t="s">
        <v>74</v>
      </c>
      <c r="E198" s="13" t="s">
        <v>166</v>
      </c>
      <c r="F198" s="13" t="s">
        <v>90</v>
      </c>
      <c r="G198" s="14">
        <v>5049698</v>
      </c>
      <c r="H198" s="13" t="s">
        <v>90</v>
      </c>
      <c r="I198" s="14">
        <v>4273852</v>
      </c>
      <c r="J198" s="13" t="s">
        <v>367</v>
      </c>
      <c r="K198" s="14">
        <v>22.95</v>
      </c>
      <c r="L198" s="14">
        <v>1379</v>
      </c>
      <c r="M198" s="14">
        <v>55</v>
      </c>
      <c r="N198" s="15">
        <v>0.0399</v>
      </c>
      <c r="O198" s="14">
        <v>0.42</v>
      </c>
      <c r="P198" s="14">
        <v>16.64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1</v>
      </c>
      <c r="W198" s="14">
        <v>22.95</v>
      </c>
      <c r="X198" s="14">
        <v>0</v>
      </c>
      <c r="Y198" s="15">
        <v>0</v>
      </c>
      <c r="Z198" s="14">
        <v>2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t="str">
        <f>VLOOKUP(E:E,笔记匹配!A:U,3,FALSE)</f>
        <v>性价比翡翠美货上新💖寓意都是如此美好💯</v>
      </c>
    </row>
    <row r="199" spans="1:34">
      <c r="A199" s="13" t="s">
        <v>31</v>
      </c>
      <c r="B199" s="13" t="s">
        <v>380</v>
      </c>
      <c r="C199" s="14">
        <v>21387260</v>
      </c>
      <c r="D199" s="13" t="s">
        <v>74</v>
      </c>
      <c r="E199" s="13" t="s">
        <v>168</v>
      </c>
      <c r="F199" s="13" t="s">
        <v>91</v>
      </c>
      <c r="G199" s="14">
        <v>5205079</v>
      </c>
      <c r="H199" s="13" t="s">
        <v>91</v>
      </c>
      <c r="I199" s="14">
        <v>4389047</v>
      </c>
      <c r="J199" s="13" t="s">
        <v>367</v>
      </c>
      <c r="K199" s="14">
        <v>23.47</v>
      </c>
      <c r="L199" s="14">
        <v>520</v>
      </c>
      <c r="M199" s="14">
        <v>51</v>
      </c>
      <c r="N199" s="15">
        <v>0.0981</v>
      </c>
      <c r="O199" s="14">
        <v>0.46</v>
      </c>
      <c r="P199" s="14">
        <v>45.13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5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t="str">
        <f>VLOOKUP(E:E,笔记匹配!A:U,3,FALSE)</f>
        <v>这家翡翠源头商家你还不知道吗‼️</v>
      </c>
    </row>
    <row r="200" spans="1:34">
      <c r="A200" s="13" t="s">
        <v>31</v>
      </c>
      <c r="B200" s="13" t="s">
        <v>381</v>
      </c>
      <c r="C200" s="14">
        <v>21810383</v>
      </c>
      <c r="D200" s="13" t="s">
        <v>74</v>
      </c>
      <c r="E200" s="13" t="s">
        <v>170</v>
      </c>
      <c r="F200" s="13" t="s">
        <v>75</v>
      </c>
      <c r="G200" s="14">
        <v>5396826</v>
      </c>
      <c r="H200" s="13" t="s">
        <v>75</v>
      </c>
      <c r="I200" s="14">
        <v>4535097</v>
      </c>
      <c r="J200" s="13" t="s">
        <v>367</v>
      </c>
      <c r="K200" s="14">
        <v>140.37</v>
      </c>
      <c r="L200" s="14">
        <v>4599</v>
      </c>
      <c r="M200" s="14">
        <v>297</v>
      </c>
      <c r="N200" s="15">
        <v>0.0646</v>
      </c>
      <c r="O200" s="14">
        <v>0.47</v>
      </c>
      <c r="P200" s="14">
        <v>30.52</v>
      </c>
      <c r="Q200" s="14">
        <v>3</v>
      </c>
      <c r="R200" s="14">
        <v>1</v>
      </c>
      <c r="S200" s="14">
        <v>1</v>
      </c>
      <c r="T200" s="14">
        <v>0</v>
      </c>
      <c r="U200" s="14">
        <v>0</v>
      </c>
      <c r="V200" s="14">
        <v>5</v>
      </c>
      <c r="W200" s="14">
        <v>28.07</v>
      </c>
      <c r="X200" s="14">
        <v>2</v>
      </c>
      <c r="Y200" s="15">
        <v>0.0067</v>
      </c>
      <c r="Z200" s="14">
        <v>0</v>
      </c>
      <c r="AA200" s="14">
        <v>1</v>
      </c>
      <c r="AB200" s="14">
        <v>2</v>
      </c>
      <c r="AC200" s="14">
        <v>2</v>
      </c>
      <c r="AD200" s="14">
        <v>2</v>
      </c>
      <c r="AE200" s="14">
        <v>0</v>
      </c>
      <c r="AF200" s="14">
        <v>70.18</v>
      </c>
      <c r="AG200" s="14">
        <v>0</v>
      </c>
      <c r="AH200" t="str">
        <f>VLOOKUP(E:E,笔记匹配!A:U,3,FALSE)</f>
        <v>喜欢蛋面的尽管来找我，应有尽有</v>
      </c>
    </row>
    <row r="201" spans="1:34">
      <c r="A201" s="13" t="s">
        <v>31</v>
      </c>
      <c r="B201" s="13" t="s">
        <v>381</v>
      </c>
      <c r="C201" s="14">
        <v>21810413</v>
      </c>
      <c r="D201" s="13" t="s">
        <v>74</v>
      </c>
      <c r="E201" s="13" t="s">
        <v>172</v>
      </c>
      <c r="F201" s="13" t="s">
        <v>92</v>
      </c>
      <c r="G201" s="14">
        <v>5396833</v>
      </c>
      <c r="H201" s="13" t="s">
        <v>92</v>
      </c>
      <c r="I201" s="14">
        <v>4535107</v>
      </c>
      <c r="J201" s="13" t="s">
        <v>367</v>
      </c>
      <c r="K201" s="14">
        <v>72.44</v>
      </c>
      <c r="L201" s="14">
        <v>2097</v>
      </c>
      <c r="M201" s="14">
        <v>119</v>
      </c>
      <c r="N201" s="15">
        <v>0.0567</v>
      </c>
      <c r="O201" s="14">
        <v>0.61</v>
      </c>
      <c r="P201" s="14">
        <v>34.54</v>
      </c>
      <c r="Q201" s="14">
        <v>2</v>
      </c>
      <c r="R201" s="14">
        <v>0</v>
      </c>
      <c r="S201" s="14">
        <v>1</v>
      </c>
      <c r="T201" s="14">
        <v>0</v>
      </c>
      <c r="U201" s="14">
        <v>1</v>
      </c>
      <c r="V201" s="14">
        <v>4</v>
      </c>
      <c r="W201" s="14">
        <v>18.11</v>
      </c>
      <c r="X201" s="14">
        <v>1</v>
      </c>
      <c r="Y201" s="15">
        <v>0.0084</v>
      </c>
      <c r="Z201" s="14">
        <v>0</v>
      </c>
      <c r="AA201" s="14">
        <v>0</v>
      </c>
      <c r="AB201" s="14">
        <v>1</v>
      </c>
      <c r="AC201" s="14">
        <v>3</v>
      </c>
      <c r="AD201" s="14">
        <v>1</v>
      </c>
      <c r="AE201" s="14">
        <v>1</v>
      </c>
      <c r="AF201" s="14">
        <v>72.44</v>
      </c>
      <c r="AG201" s="14">
        <v>72.44</v>
      </c>
      <c r="AH201" t="str">
        <f>VLOOKUP(E:E,笔记匹配!A:U,3,FALSE)</f>
        <v>福禄双全💕翡翠绿葫芦太适合女性了～</v>
      </c>
    </row>
    <row r="202" spans="1:34">
      <c r="A202" s="13" t="s">
        <v>31</v>
      </c>
      <c r="B202" s="13" t="s">
        <v>381</v>
      </c>
      <c r="C202" s="14">
        <v>21810468</v>
      </c>
      <c r="D202" s="13" t="s">
        <v>74</v>
      </c>
      <c r="E202" s="13" t="s">
        <v>204</v>
      </c>
      <c r="F202" s="13" t="s">
        <v>382</v>
      </c>
      <c r="G202" s="14">
        <v>5396857</v>
      </c>
      <c r="H202" s="13" t="s">
        <v>133</v>
      </c>
      <c r="I202" s="14">
        <v>4535123</v>
      </c>
      <c r="J202" s="13" t="s">
        <v>367</v>
      </c>
      <c r="K202" s="14">
        <v>68</v>
      </c>
      <c r="L202" s="14">
        <v>1777</v>
      </c>
      <c r="M202" s="14">
        <v>99</v>
      </c>
      <c r="N202" s="15">
        <v>0.0557</v>
      </c>
      <c r="O202" s="14">
        <v>0.69</v>
      </c>
      <c r="P202" s="14">
        <v>38.27</v>
      </c>
      <c r="Q202" s="14">
        <v>2</v>
      </c>
      <c r="R202" s="14">
        <v>0</v>
      </c>
      <c r="S202" s="14">
        <v>0</v>
      </c>
      <c r="T202" s="14">
        <v>0</v>
      </c>
      <c r="U202" s="14">
        <v>0</v>
      </c>
      <c r="V202" s="14">
        <v>2</v>
      </c>
      <c r="W202" s="14">
        <v>34</v>
      </c>
      <c r="X202" s="14">
        <v>1</v>
      </c>
      <c r="Y202" s="15">
        <v>0.0101</v>
      </c>
      <c r="Z202" s="14">
        <v>0</v>
      </c>
      <c r="AA202" s="14">
        <v>0</v>
      </c>
      <c r="AB202" s="14">
        <v>1</v>
      </c>
      <c r="AC202" s="14">
        <v>1</v>
      </c>
      <c r="AD202" s="14">
        <v>1</v>
      </c>
      <c r="AE202" s="14">
        <v>0</v>
      </c>
      <c r="AF202" s="14">
        <v>68</v>
      </c>
      <c r="AG202" s="14">
        <v>0</v>
      </c>
      <c r="AH202" t="e">
        <f>VLOOKUP(E:E,笔记匹配!A:U,3,FALSE)</f>
        <v>#N/A</v>
      </c>
    </row>
    <row r="203" spans="1:34">
      <c r="A203" s="13" t="s">
        <v>31</v>
      </c>
      <c r="B203" s="13" t="s">
        <v>384</v>
      </c>
      <c r="C203" s="14">
        <v>23020424</v>
      </c>
      <c r="D203" s="13" t="s">
        <v>74</v>
      </c>
      <c r="E203" s="13" t="s">
        <v>174</v>
      </c>
      <c r="F203" s="13" t="s">
        <v>385</v>
      </c>
      <c r="G203" s="14">
        <v>5981098</v>
      </c>
      <c r="H203" s="13" t="s">
        <v>93</v>
      </c>
      <c r="I203" s="14">
        <v>4980950</v>
      </c>
      <c r="J203" s="13" t="s">
        <v>367</v>
      </c>
      <c r="K203" s="14">
        <v>127.82</v>
      </c>
      <c r="L203" s="14">
        <v>4507</v>
      </c>
      <c r="M203" s="14">
        <v>259</v>
      </c>
      <c r="N203" s="15">
        <v>0.0575</v>
      </c>
      <c r="O203" s="14">
        <v>0.49</v>
      </c>
      <c r="P203" s="14">
        <v>28.36</v>
      </c>
      <c r="Q203" s="14">
        <v>2</v>
      </c>
      <c r="R203" s="14">
        <v>3</v>
      </c>
      <c r="S203" s="14">
        <v>1</v>
      </c>
      <c r="T203" s="14">
        <v>0</v>
      </c>
      <c r="U203" s="14">
        <v>0</v>
      </c>
      <c r="V203" s="14">
        <v>6</v>
      </c>
      <c r="W203" s="14">
        <v>21.3</v>
      </c>
      <c r="X203" s="14">
        <v>1</v>
      </c>
      <c r="Y203" s="15">
        <v>0.0039</v>
      </c>
      <c r="Z203" s="14">
        <v>0</v>
      </c>
      <c r="AA203" s="14">
        <v>0</v>
      </c>
      <c r="AB203" s="14">
        <v>2</v>
      </c>
      <c r="AC203" s="14">
        <v>2</v>
      </c>
      <c r="AD203" s="14">
        <v>2</v>
      </c>
      <c r="AE203" s="14">
        <v>1</v>
      </c>
      <c r="AF203" s="14">
        <v>63.91</v>
      </c>
      <c r="AG203" s="14">
        <v>127.82</v>
      </c>
      <c r="AH203" t="str">
        <f>VLOOKUP(E:E,笔记匹配!A:U,3,FALSE)</f>
        <v>年会宴会战袍缺少亮点❓只需一串翡翠珠链</v>
      </c>
    </row>
    <row r="204" spans="1:34">
      <c r="A204" s="13" t="s">
        <v>32</v>
      </c>
      <c r="B204" s="13" t="s">
        <v>368</v>
      </c>
      <c r="C204" s="14">
        <v>15010998</v>
      </c>
      <c r="D204" s="13" t="s">
        <v>74</v>
      </c>
      <c r="E204" s="13" t="s">
        <v>154</v>
      </c>
      <c r="F204" s="13" t="s">
        <v>85</v>
      </c>
      <c r="G204" s="14">
        <v>2988798</v>
      </c>
      <c r="H204" s="13" t="s">
        <v>85</v>
      </c>
      <c r="I204" s="14">
        <v>2389802</v>
      </c>
      <c r="J204" s="13" t="s">
        <v>367</v>
      </c>
      <c r="K204" s="14">
        <v>158.48</v>
      </c>
      <c r="L204" s="14">
        <v>2709</v>
      </c>
      <c r="M204" s="14">
        <v>160</v>
      </c>
      <c r="N204" s="15">
        <v>0.0591</v>
      </c>
      <c r="O204" s="14">
        <v>0.99</v>
      </c>
      <c r="P204" s="14">
        <v>58.5</v>
      </c>
      <c r="Q204" s="14">
        <v>2</v>
      </c>
      <c r="R204" s="14">
        <v>2</v>
      </c>
      <c r="S204" s="14">
        <v>1</v>
      </c>
      <c r="T204" s="14">
        <v>2</v>
      </c>
      <c r="U204" s="14">
        <v>0</v>
      </c>
      <c r="V204" s="14">
        <v>7</v>
      </c>
      <c r="W204" s="14">
        <v>22.64</v>
      </c>
      <c r="X204" s="14">
        <v>8</v>
      </c>
      <c r="Y204" s="15">
        <v>0.05</v>
      </c>
      <c r="Z204" s="14">
        <v>0</v>
      </c>
      <c r="AA204" s="14">
        <v>0</v>
      </c>
      <c r="AB204" s="14">
        <v>7</v>
      </c>
      <c r="AC204" s="14">
        <v>17</v>
      </c>
      <c r="AD204" s="14">
        <v>8</v>
      </c>
      <c r="AE204" s="14">
        <v>4</v>
      </c>
      <c r="AF204" s="14">
        <v>19.81</v>
      </c>
      <c r="AG204" s="14">
        <v>39.62</v>
      </c>
      <c r="AH204" t="str">
        <f>VLOOKUP(E:E,笔记匹配!A:U,3,FALSE)</f>
        <v>翡翠小米珠已经不多了❓听说你们都在找🧐🧐</v>
      </c>
    </row>
    <row r="205" spans="1:34">
      <c r="A205" s="13" t="s">
        <v>32</v>
      </c>
      <c r="B205" s="13" t="s">
        <v>369</v>
      </c>
      <c r="C205" s="14">
        <v>15235389</v>
      </c>
      <c r="D205" s="13" t="s">
        <v>74</v>
      </c>
      <c r="E205" s="13" t="s">
        <v>156</v>
      </c>
      <c r="F205" s="13" t="s">
        <v>86</v>
      </c>
      <c r="G205" s="14">
        <v>3012790</v>
      </c>
      <c r="H205" s="13" t="s">
        <v>86</v>
      </c>
      <c r="I205" s="14">
        <v>2410711</v>
      </c>
      <c r="J205" s="13" t="s">
        <v>367</v>
      </c>
      <c r="K205" s="14">
        <v>58.97</v>
      </c>
      <c r="L205" s="14">
        <v>2876</v>
      </c>
      <c r="M205" s="14">
        <v>200</v>
      </c>
      <c r="N205" s="15">
        <v>0.0695</v>
      </c>
      <c r="O205" s="14">
        <v>0.29</v>
      </c>
      <c r="P205" s="14">
        <v>20.5</v>
      </c>
      <c r="Q205" s="14">
        <v>-1</v>
      </c>
      <c r="R205" s="14">
        <v>1</v>
      </c>
      <c r="S205" s="14">
        <v>0</v>
      </c>
      <c r="T205" s="14">
        <v>2</v>
      </c>
      <c r="U205" s="14">
        <v>0</v>
      </c>
      <c r="V205" s="14">
        <v>2</v>
      </c>
      <c r="W205" s="14">
        <v>29.48</v>
      </c>
      <c r="X205" s="14">
        <v>3</v>
      </c>
      <c r="Y205" s="15">
        <v>0.015</v>
      </c>
      <c r="Z205" s="14">
        <v>5</v>
      </c>
      <c r="AA205" s="14">
        <v>0</v>
      </c>
      <c r="AB205" s="14">
        <v>4</v>
      </c>
      <c r="AC205" s="14">
        <v>10</v>
      </c>
      <c r="AD205" s="14">
        <v>4</v>
      </c>
      <c r="AE205" s="14">
        <v>2</v>
      </c>
      <c r="AF205" s="14">
        <v>14.74</v>
      </c>
      <c r="AG205" s="14">
        <v>29.48</v>
      </c>
      <c r="AH205" t="str">
        <f>VLOOKUP(E:E,笔记匹配!A:U,3,FALSE)</f>
        <v>这尊翡翠佛公的喜乐，谁见了谁欢喜🌱🙏</v>
      </c>
    </row>
    <row r="206" spans="1:34">
      <c r="A206" s="13" t="s">
        <v>32</v>
      </c>
      <c r="B206" s="13" t="s">
        <v>370</v>
      </c>
      <c r="C206" s="14">
        <v>16039498</v>
      </c>
      <c r="D206" s="13" t="s">
        <v>74</v>
      </c>
      <c r="E206" s="13" t="s">
        <v>158</v>
      </c>
      <c r="F206" s="13" t="s">
        <v>87</v>
      </c>
      <c r="G206" s="14">
        <v>3126882</v>
      </c>
      <c r="H206" s="13" t="s">
        <v>87</v>
      </c>
      <c r="I206" s="14">
        <v>2521382</v>
      </c>
      <c r="J206" s="13" t="s">
        <v>367</v>
      </c>
      <c r="K206" s="14">
        <v>122.84</v>
      </c>
      <c r="L206" s="14">
        <v>5286</v>
      </c>
      <c r="M206" s="14">
        <v>402</v>
      </c>
      <c r="N206" s="15">
        <v>0.076</v>
      </c>
      <c r="O206" s="14">
        <v>0.31</v>
      </c>
      <c r="P206" s="14">
        <v>23.24</v>
      </c>
      <c r="Q206" s="14">
        <v>1</v>
      </c>
      <c r="R206" s="14">
        <v>5</v>
      </c>
      <c r="S206" s="14">
        <v>0</v>
      </c>
      <c r="T206" s="14">
        <v>2</v>
      </c>
      <c r="U206" s="14">
        <v>1</v>
      </c>
      <c r="V206" s="14">
        <v>9</v>
      </c>
      <c r="W206" s="14">
        <v>13.65</v>
      </c>
      <c r="X206" s="14">
        <v>8</v>
      </c>
      <c r="Y206" s="15">
        <v>0.0199</v>
      </c>
      <c r="Z206" s="14">
        <v>3</v>
      </c>
      <c r="AA206" s="14">
        <v>5</v>
      </c>
      <c r="AB206" s="14">
        <v>9</v>
      </c>
      <c r="AC206" s="14">
        <v>11</v>
      </c>
      <c r="AD206" s="14">
        <v>9</v>
      </c>
      <c r="AE206" s="14">
        <v>2</v>
      </c>
      <c r="AF206" s="14">
        <v>13.65</v>
      </c>
      <c r="AG206" s="14">
        <v>61.42</v>
      </c>
      <c r="AH206" t="str">
        <f>VLOOKUP(E:E,笔记匹配!A:U,3,FALSE)</f>
        <v>听说你们最近很喜欢小米珠📿翡翠手串哦💚</v>
      </c>
    </row>
    <row r="207" spans="1:34">
      <c r="A207" s="13" t="s">
        <v>32</v>
      </c>
      <c r="B207" s="13" t="s">
        <v>371</v>
      </c>
      <c r="C207" s="14">
        <v>16360864</v>
      </c>
      <c r="D207" s="13" t="s">
        <v>74</v>
      </c>
      <c r="E207" s="13" t="s">
        <v>190</v>
      </c>
      <c r="F207" s="13" t="s">
        <v>114</v>
      </c>
      <c r="G207" s="14">
        <v>3185522</v>
      </c>
      <c r="H207" s="13" t="s">
        <v>114</v>
      </c>
      <c r="I207" s="14">
        <v>2573850</v>
      </c>
      <c r="J207" s="13" t="s">
        <v>367</v>
      </c>
      <c r="K207" s="14">
        <v>13.08</v>
      </c>
      <c r="L207" s="14">
        <v>714</v>
      </c>
      <c r="M207" s="14">
        <v>48</v>
      </c>
      <c r="N207" s="15">
        <v>0.0672</v>
      </c>
      <c r="O207" s="14">
        <v>0.27</v>
      </c>
      <c r="P207" s="14">
        <v>18.32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1</v>
      </c>
      <c r="Y207" s="15">
        <v>0.0208</v>
      </c>
      <c r="Z207" s="14">
        <v>0</v>
      </c>
      <c r="AA207" s="14">
        <v>0</v>
      </c>
      <c r="AB207" s="14">
        <v>1</v>
      </c>
      <c r="AC207" s="14">
        <v>4</v>
      </c>
      <c r="AD207" s="14">
        <v>1</v>
      </c>
      <c r="AE207" s="14">
        <v>1</v>
      </c>
      <c r="AF207" s="14">
        <v>13.08</v>
      </c>
      <c r="AG207" s="14">
        <v>13.08</v>
      </c>
      <c r="AH207" t="str">
        <f>VLOOKUP(E:E,笔记匹配!A:U,3,FALSE)</f>
        <v>千呼万唤的翡翠双环耳坠🔥来啦‼️谁戴谁美</v>
      </c>
    </row>
    <row r="208" spans="1:34">
      <c r="A208" s="13" t="s">
        <v>32</v>
      </c>
      <c r="B208" s="13" t="s">
        <v>383</v>
      </c>
      <c r="C208" s="14">
        <v>16492628</v>
      </c>
      <c r="D208" s="13" t="s">
        <v>74</v>
      </c>
      <c r="E208" s="13" t="s">
        <v>194</v>
      </c>
      <c r="F208" s="13" t="s">
        <v>114</v>
      </c>
      <c r="G208" s="14">
        <v>3185522</v>
      </c>
      <c r="H208" s="13" t="s">
        <v>114</v>
      </c>
      <c r="I208" s="14">
        <v>2573850</v>
      </c>
      <c r="J208" s="13" t="s">
        <v>367</v>
      </c>
      <c r="K208" s="14">
        <v>0.36</v>
      </c>
      <c r="L208" s="14">
        <v>25</v>
      </c>
      <c r="M208" s="14">
        <v>1</v>
      </c>
      <c r="N208" s="15">
        <v>0.04</v>
      </c>
      <c r="O208" s="14">
        <v>0.36</v>
      </c>
      <c r="P208" s="14">
        <v>14.4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5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t="str">
        <f>VLOOKUP(E:E,笔记匹配!A:U,3,FALSE)</f>
        <v>取悦自己，惊艳时光 | 满绿翡翠双环</v>
      </c>
    </row>
    <row r="209" spans="1:34">
      <c r="A209" s="13" t="s">
        <v>32</v>
      </c>
      <c r="B209" s="13" t="s">
        <v>372</v>
      </c>
      <c r="C209" s="14">
        <v>17088322</v>
      </c>
      <c r="D209" s="13" t="s">
        <v>74</v>
      </c>
      <c r="E209" s="13" t="s">
        <v>196</v>
      </c>
      <c r="F209" s="13" t="s">
        <v>114</v>
      </c>
      <c r="G209" s="14">
        <v>3185522</v>
      </c>
      <c r="H209" s="13" t="s">
        <v>114</v>
      </c>
      <c r="I209" s="14">
        <v>2573850</v>
      </c>
      <c r="J209" s="13" t="s">
        <v>367</v>
      </c>
      <c r="K209" s="14">
        <v>7.08</v>
      </c>
      <c r="L209" s="14">
        <v>525</v>
      </c>
      <c r="M209" s="14">
        <v>29</v>
      </c>
      <c r="N209" s="15">
        <v>0.0552</v>
      </c>
      <c r="O209" s="14">
        <v>0.24</v>
      </c>
      <c r="P209" s="14">
        <v>13.49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1</v>
      </c>
      <c r="Y209" s="15">
        <v>0.0345</v>
      </c>
      <c r="Z209" s="14">
        <v>1</v>
      </c>
      <c r="AA209" s="14">
        <v>3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t="str">
        <f>VLOOKUP(E:E,笔记匹配!A:U,3,FALSE)</f>
        <v>什么珠宝单品，让人一看就知道你是高阶玩家</v>
      </c>
    </row>
    <row r="210" spans="1:34">
      <c r="A210" s="13" t="s">
        <v>32</v>
      </c>
      <c r="B210" s="13" t="s">
        <v>373</v>
      </c>
      <c r="C210" s="14">
        <v>18410732</v>
      </c>
      <c r="D210" s="13" t="s">
        <v>74</v>
      </c>
      <c r="E210" s="13" t="s">
        <v>160</v>
      </c>
      <c r="F210" s="13" t="s">
        <v>374</v>
      </c>
      <c r="G210" s="14">
        <v>3754285</v>
      </c>
      <c r="H210" s="13" t="s">
        <v>88</v>
      </c>
      <c r="I210" s="14">
        <v>3139499</v>
      </c>
      <c r="J210" s="13" t="s">
        <v>367</v>
      </c>
      <c r="K210" s="14">
        <v>88.63</v>
      </c>
      <c r="L210" s="14">
        <v>2534</v>
      </c>
      <c r="M210" s="14">
        <v>172</v>
      </c>
      <c r="N210" s="15">
        <v>0.0679</v>
      </c>
      <c r="O210" s="14">
        <v>0.52</v>
      </c>
      <c r="P210" s="14">
        <v>34.98</v>
      </c>
      <c r="Q210" s="14">
        <v>1</v>
      </c>
      <c r="R210" s="14">
        <v>0</v>
      </c>
      <c r="S210" s="14">
        <v>0</v>
      </c>
      <c r="T210" s="14">
        <v>1</v>
      </c>
      <c r="U210" s="14">
        <v>0</v>
      </c>
      <c r="V210" s="14">
        <v>2</v>
      </c>
      <c r="W210" s="14">
        <v>44.32</v>
      </c>
      <c r="X210" s="14">
        <v>2</v>
      </c>
      <c r="Y210" s="15">
        <v>0.0116</v>
      </c>
      <c r="Z210" s="14">
        <v>2</v>
      </c>
      <c r="AA210" s="14">
        <v>0</v>
      </c>
      <c r="AB210" s="14">
        <v>3</v>
      </c>
      <c r="AC210" s="14">
        <v>3</v>
      </c>
      <c r="AD210" s="14">
        <v>3</v>
      </c>
      <c r="AE210" s="14">
        <v>1</v>
      </c>
      <c r="AF210" s="14">
        <v>29.54</v>
      </c>
      <c r="AG210" s="14">
        <v>88.63</v>
      </c>
      <c r="AH210" t="str">
        <f>VLOOKUP(E:E,笔记匹配!A:U,3,FALSE)</f>
        <v>第一次买满绿翡翠怎么挑？高性价比🉐‼️</v>
      </c>
    </row>
    <row r="211" spans="1:34">
      <c r="A211" s="13" t="s">
        <v>32</v>
      </c>
      <c r="B211" s="13" t="s">
        <v>375</v>
      </c>
      <c r="C211" s="14">
        <v>18547170</v>
      </c>
      <c r="D211" s="13" t="s">
        <v>74</v>
      </c>
      <c r="E211" s="13" t="s">
        <v>162</v>
      </c>
      <c r="F211" s="13" t="s">
        <v>376</v>
      </c>
      <c r="G211" s="14">
        <v>3820901</v>
      </c>
      <c r="H211" s="13" t="s">
        <v>82</v>
      </c>
      <c r="I211" s="14">
        <v>3205913</v>
      </c>
      <c r="J211" s="13" t="s">
        <v>367</v>
      </c>
      <c r="K211" s="14">
        <v>25.15</v>
      </c>
      <c r="L211" s="14">
        <v>744</v>
      </c>
      <c r="M211" s="14">
        <v>56</v>
      </c>
      <c r="N211" s="15">
        <v>0.0753</v>
      </c>
      <c r="O211" s="14">
        <v>0.45</v>
      </c>
      <c r="P211" s="14">
        <v>33.8</v>
      </c>
      <c r="Q211" s="14">
        <v>0</v>
      </c>
      <c r="R211" s="14">
        <v>0</v>
      </c>
      <c r="S211" s="14">
        <v>0</v>
      </c>
      <c r="T211" s="14">
        <v>1</v>
      </c>
      <c r="U211" s="14">
        <v>0</v>
      </c>
      <c r="V211" s="14">
        <v>1</v>
      </c>
      <c r="W211" s="14">
        <v>25.15</v>
      </c>
      <c r="X211" s="14">
        <v>0</v>
      </c>
      <c r="Y211" s="15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t="str">
        <f>VLOOKUP(E:E,笔记匹配!A:U,3,FALSE)</f>
        <v>翡翠界的绝美仙仙耳坠都在这里‼️高级富贵</v>
      </c>
    </row>
    <row r="212" spans="1:34">
      <c r="A212" s="13" t="s">
        <v>32</v>
      </c>
      <c r="B212" s="13" t="s">
        <v>377</v>
      </c>
      <c r="C212" s="14">
        <v>18754187</v>
      </c>
      <c r="D212" s="13" t="s">
        <v>74</v>
      </c>
      <c r="E212" s="13" t="s">
        <v>200</v>
      </c>
      <c r="F212" s="13" t="s">
        <v>131</v>
      </c>
      <c r="G212" s="14">
        <v>3921563</v>
      </c>
      <c r="H212" s="13" t="s">
        <v>131</v>
      </c>
      <c r="I212" s="14">
        <v>3306696</v>
      </c>
      <c r="J212" s="13" t="s">
        <v>367</v>
      </c>
      <c r="K212" s="14">
        <v>36</v>
      </c>
      <c r="L212" s="14">
        <v>1490</v>
      </c>
      <c r="M212" s="14">
        <v>76</v>
      </c>
      <c r="N212" s="15">
        <v>0.051</v>
      </c>
      <c r="O212" s="14">
        <v>0.47</v>
      </c>
      <c r="P212" s="14">
        <v>24.16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1</v>
      </c>
      <c r="W212" s="14">
        <v>36</v>
      </c>
      <c r="X212" s="14">
        <v>1</v>
      </c>
      <c r="Y212" s="15">
        <v>0.0132</v>
      </c>
      <c r="Z212" s="14">
        <v>0</v>
      </c>
      <c r="AA212" s="14">
        <v>0</v>
      </c>
      <c r="AB212" s="14">
        <v>1</v>
      </c>
      <c r="AC212" s="14">
        <v>1</v>
      </c>
      <c r="AD212" s="14">
        <v>1</v>
      </c>
      <c r="AE212" s="14">
        <v>0</v>
      </c>
      <c r="AF212" s="14">
        <v>36</v>
      </c>
      <c r="AG212" s="14">
        <v>0</v>
      </c>
      <c r="AH212" t="str">
        <f>VLOOKUP(E:E,笔记匹配!A:U,3,FALSE)</f>
        <v>一看就是大户人家的金枝玉叶💖娇艳欲滴的美</v>
      </c>
    </row>
    <row r="213" spans="1:34">
      <c r="A213" s="13" t="s">
        <v>32</v>
      </c>
      <c r="B213" s="13" t="s">
        <v>377</v>
      </c>
      <c r="C213" s="14">
        <v>18754237</v>
      </c>
      <c r="D213" s="13" t="s">
        <v>74</v>
      </c>
      <c r="E213" s="13" t="s">
        <v>202</v>
      </c>
      <c r="F213" s="13" t="s">
        <v>132</v>
      </c>
      <c r="G213" s="14">
        <v>3921599</v>
      </c>
      <c r="H213" s="13" t="s">
        <v>132</v>
      </c>
      <c r="I213" s="14">
        <v>3306735</v>
      </c>
      <c r="J213" s="13" t="s">
        <v>367</v>
      </c>
      <c r="K213" s="14">
        <v>56.54</v>
      </c>
      <c r="L213" s="14">
        <v>2606</v>
      </c>
      <c r="M213" s="14">
        <v>128</v>
      </c>
      <c r="N213" s="15">
        <v>0.0491</v>
      </c>
      <c r="O213" s="14">
        <v>0.44</v>
      </c>
      <c r="P213" s="14">
        <v>21.7</v>
      </c>
      <c r="Q213" s="14">
        <v>2</v>
      </c>
      <c r="R213" s="14">
        <v>1</v>
      </c>
      <c r="S213" s="14">
        <v>1</v>
      </c>
      <c r="T213" s="14">
        <v>0</v>
      </c>
      <c r="U213" s="14">
        <v>0</v>
      </c>
      <c r="V213" s="14">
        <v>4</v>
      </c>
      <c r="W213" s="14">
        <v>14.14</v>
      </c>
      <c r="X213" s="14">
        <v>1</v>
      </c>
      <c r="Y213" s="15">
        <v>0.0078</v>
      </c>
      <c r="Z213" s="14">
        <v>0</v>
      </c>
      <c r="AA213" s="14">
        <v>0</v>
      </c>
      <c r="AB213" s="14">
        <v>1</v>
      </c>
      <c r="AC213" s="14">
        <v>1</v>
      </c>
      <c r="AD213" s="14">
        <v>1</v>
      </c>
      <c r="AE213" s="14">
        <v>0</v>
      </c>
      <c r="AF213" s="14">
        <v>56.54</v>
      </c>
      <c r="AG213" s="14">
        <v>0</v>
      </c>
      <c r="AH213" t="str">
        <f>VLOOKUP(E:E,笔记匹配!A:U,3,FALSE)</f>
        <v>翡翠佛公 | 辣色vs阳色，你站哪一队</v>
      </c>
    </row>
    <row r="214" spans="1:34">
      <c r="A214" s="13" t="s">
        <v>32</v>
      </c>
      <c r="B214" s="13" t="s">
        <v>378</v>
      </c>
      <c r="C214" s="14">
        <v>19089034</v>
      </c>
      <c r="D214" s="13" t="s">
        <v>74</v>
      </c>
      <c r="E214" s="13" t="s">
        <v>164</v>
      </c>
      <c r="F214" s="13" t="s">
        <v>89</v>
      </c>
      <c r="G214" s="14">
        <v>4075191</v>
      </c>
      <c r="H214" s="13" t="s">
        <v>89</v>
      </c>
      <c r="I214" s="14">
        <v>3457726</v>
      </c>
      <c r="J214" s="13" t="s">
        <v>367</v>
      </c>
      <c r="K214" s="14">
        <v>29.17</v>
      </c>
      <c r="L214" s="14">
        <v>1351</v>
      </c>
      <c r="M214" s="14">
        <v>87</v>
      </c>
      <c r="N214" s="15">
        <v>0.0644</v>
      </c>
      <c r="O214" s="14">
        <v>0.34</v>
      </c>
      <c r="P214" s="14">
        <v>21.59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5">
        <v>0</v>
      </c>
      <c r="Z214" s="14">
        <v>1</v>
      </c>
      <c r="AA214" s="14">
        <v>1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t="str">
        <f>VLOOKUP(E:E,笔记匹配!A:U,3,FALSE)</f>
        <v>翡翠福瓜的寓意，把美好祝福送给自己</v>
      </c>
    </row>
    <row r="215" spans="1:34">
      <c r="A215" s="13" t="s">
        <v>32</v>
      </c>
      <c r="B215" s="13" t="s">
        <v>386</v>
      </c>
      <c r="C215" s="14">
        <v>20244950</v>
      </c>
      <c r="D215" s="13" t="s">
        <v>74</v>
      </c>
      <c r="E215" s="13" t="s">
        <v>205</v>
      </c>
      <c r="F215" s="13" t="s">
        <v>387</v>
      </c>
      <c r="G215" s="14">
        <v>4628762</v>
      </c>
      <c r="H215" s="13" t="s">
        <v>136</v>
      </c>
      <c r="I215" s="14">
        <v>3960132</v>
      </c>
      <c r="J215" s="13" t="s">
        <v>367</v>
      </c>
      <c r="K215" s="14">
        <v>0</v>
      </c>
      <c r="L215" s="14">
        <v>0</v>
      </c>
      <c r="M215" s="14">
        <v>0</v>
      </c>
      <c r="N215" s="15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5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t="str">
        <f>VLOOKUP(E:E,笔记匹配!A:U,3,FALSE)</f>
        <v>鉴赏 | 顶峰相见的翡翠无事牌，真香‼️</v>
      </c>
    </row>
    <row r="216" spans="1:34">
      <c r="A216" s="13" t="s">
        <v>32</v>
      </c>
      <c r="B216" s="13" t="s">
        <v>379</v>
      </c>
      <c r="C216" s="14">
        <v>21062611</v>
      </c>
      <c r="D216" s="13" t="s">
        <v>74</v>
      </c>
      <c r="E216" s="13" t="s">
        <v>166</v>
      </c>
      <c r="F216" s="13" t="s">
        <v>90</v>
      </c>
      <c r="G216" s="14">
        <v>5049698</v>
      </c>
      <c r="H216" s="13" t="s">
        <v>90</v>
      </c>
      <c r="I216" s="14">
        <v>4273852</v>
      </c>
      <c r="J216" s="13" t="s">
        <v>367</v>
      </c>
      <c r="K216" s="14">
        <v>22.28</v>
      </c>
      <c r="L216" s="14">
        <v>1054</v>
      </c>
      <c r="M216" s="14">
        <v>60</v>
      </c>
      <c r="N216" s="15">
        <v>0.0569</v>
      </c>
      <c r="O216" s="14">
        <v>0.37</v>
      </c>
      <c r="P216" s="14">
        <v>21.14</v>
      </c>
      <c r="Q216" s="14">
        <v>1</v>
      </c>
      <c r="R216" s="14">
        <v>1</v>
      </c>
      <c r="S216" s="14">
        <v>0</v>
      </c>
      <c r="T216" s="14">
        <v>0</v>
      </c>
      <c r="U216" s="14">
        <v>0</v>
      </c>
      <c r="V216" s="14">
        <v>2</v>
      </c>
      <c r="W216" s="14">
        <v>11.14</v>
      </c>
      <c r="X216" s="14">
        <v>0</v>
      </c>
      <c r="Y216" s="15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t="str">
        <f>VLOOKUP(E:E,笔记匹配!A:U,3,FALSE)</f>
        <v>性价比翡翠美货上新💖寓意都是如此美好💯</v>
      </c>
    </row>
    <row r="217" spans="1:34">
      <c r="A217" s="13" t="s">
        <v>32</v>
      </c>
      <c r="B217" s="13" t="s">
        <v>380</v>
      </c>
      <c r="C217" s="14">
        <v>21387260</v>
      </c>
      <c r="D217" s="13" t="s">
        <v>74</v>
      </c>
      <c r="E217" s="13" t="s">
        <v>168</v>
      </c>
      <c r="F217" s="13" t="s">
        <v>91</v>
      </c>
      <c r="G217" s="14">
        <v>5205079</v>
      </c>
      <c r="H217" s="13" t="s">
        <v>91</v>
      </c>
      <c r="I217" s="14">
        <v>4389047</v>
      </c>
      <c r="J217" s="13" t="s">
        <v>367</v>
      </c>
      <c r="K217" s="14">
        <v>23.53</v>
      </c>
      <c r="L217" s="14">
        <v>575</v>
      </c>
      <c r="M217" s="14">
        <v>53</v>
      </c>
      <c r="N217" s="15">
        <v>0.0922</v>
      </c>
      <c r="O217" s="14">
        <v>0.44</v>
      </c>
      <c r="P217" s="14">
        <v>40.92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5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t="str">
        <f>VLOOKUP(E:E,笔记匹配!A:U,3,FALSE)</f>
        <v>这家翡翠源头商家你还不知道吗‼️</v>
      </c>
    </row>
    <row r="218" spans="1:34">
      <c r="A218" s="13" t="s">
        <v>32</v>
      </c>
      <c r="B218" s="13" t="s">
        <v>381</v>
      </c>
      <c r="C218" s="14">
        <v>21810383</v>
      </c>
      <c r="D218" s="13" t="s">
        <v>74</v>
      </c>
      <c r="E218" s="13" t="s">
        <v>170</v>
      </c>
      <c r="F218" s="13" t="s">
        <v>75</v>
      </c>
      <c r="G218" s="14">
        <v>5396826</v>
      </c>
      <c r="H218" s="13" t="s">
        <v>75</v>
      </c>
      <c r="I218" s="14">
        <v>4535097</v>
      </c>
      <c r="J218" s="13" t="s">
        <v>367</v>
      </c>
      <c r="K218" s="14">
        <v>123.29</v>
      </c>
      <c r="L218" s="14">
        <v>4355</v>
      </c>
      <c r="M218" s="14">
        <v>315</v>
      </c>
      <c r="N218" s="15">
        <v>0.0723</v>
      </c>
      <c r="O218" s="14">
        <v>0.39</v>
      </c>
      <c r="P218" s="14">
        <v>28.31</v>
      </c>
      <c r="Q218" s="14">
        <v>1</v>
      </c>
      <c r="R218" s="14">
        <v>1</v>
      </c>
      <c r="S218" s="14">
        <v>1</v>
      </c>
      <c r="T218" s="14">
        <v>0</v>
      </c>
      <c r="U218" s="14">
        <v>0</v>
      </c>
      <c r="V218" s="14">
        <v>3</v>
      </c>
      <c r="W218" s="14">
        <v>41.1</v>
      </c>
      <c r="X218" s="14">
        <v>0</v>
      </c>
      <c r="Y218" s="15">
        <v>0</v>
      </c>
      <c r="Z218" s="14">
        <v>2</v>
      </c>
      <c r="AA218" s="14">
        <v>8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t="str">
        <f>VLOOKUP(E:E,笔记匹配!A:U,3,FALSE)</f>
        <v>喜欢蛋面的尽管来找我，应有尽有</v>
      </c>
    </row>
    <row r="219" spans="1:34">
      <c r="A219" s="13" t="s">
        <v>32</v>
      </c>
      <c r="B219" s="13" t="s">
        <v>381</v>
      </c>
      <c r="C219" s="14">
        <v>21810413</v>
      </c>
      <c r="D219" s="13" t="s">
        <v>74</v>
      </c>
      <c r="E219" s="13" t="s">
        <v>172</v>
      </c>
      <c r="F219" s="13" t="s">
        <v>92</v>
      </c>
      <c r="G219" s="14">
        <v>5396833</v>
      </c>
      <c r="H219" s="13" t="s">
        <v>92</v>
      </c>
      <c r="I219" s="14">
        <v>4535107</v>
      </c>
      <c r="J219" s="13" t="s">
        <v>367</v>
      </c>
      <c r="K219" s="14">
        <v>76.17</v>
      </c>
      <c r="L219" s="14">
        <v>2008</v>
      </c>
      <c r="M219" s="14">
        <v>124</v>
      </c>
      <c r="N219" s="15">
        <v>0.0618</v>
      </c>
      <c r="O219" s="14">
        <v>0.61</v>
      </c>
      <c r="P219" s="14">
        <v>37.93</v>
      </c>
      <c r="Q219" s="14">
        <v>0</v>
      </c>
      <c r="R219" s="14">
        <v>1</v>
      </c>
      <c r="S219" s="14">
        <v>2</v>
      </c>
      <c r="T219" s="14">
        <v>2</v>
      </c>
      <c r="U219" s="14">
        <v>0</v>
      </c>
      <c r="V219" s="14">
        <v>5</v>
      </c>
      <c r="W219" s="14">
        <v>15.23</v>
      </c>
      <c r="X219" s="14">
        <v>0</v>
      </c>
      <c r="Y219" s="15">
        <v>0</v>
      </c>
      <c r="Z219" s="14">
        <v>0</v>
      </c>
      <c r="AA219" s="14">
        <v>0</v>
      </c>
      <c r="AB219" s="14">
        <v>1</v>
      </c>
      <c r="AC219" s="14">
        <v>7</v>
      </c>
      <c r="AD219" s="14">
        <v>1</v>
      </c>
      <c r="AE219" s="14">
        <v>1</v>
      </c>
      <c r="AF219" s="14">
        <v>76.17</v>
      </c>
      <c r="AG219" s="14">
        <v>76.17</v>
      </c>
      <c r="AH219" t="str">
        <f>VLOOKUP(E:E,笔记匹配!A:U,3,FALSE)</f>
        <v>福禄双全💕翡翠绿葫芦太适合女性了～</v>
      </c>
    </row>
    <row r="220" spans="1:34">
      <c r="A220" s="13" t="s">
        <v>32</v>
      </c>
      <c r="B220" s="13" t="s">
        <v>381</v>
      </c>
      <c r="C220" s="14">
        <v>21810468</v>
      </c>
      <c r="D220" s="13" t="s">
        <v>74</v>
      </c>
      <c r="E220" s="13" t="s">
        <v>204</v>
      </c>
      <c r="F220" s="13" t="s">
        <v>382</v>
      </c>
      <c r="G220" s="14">
        <v>5396857</v>
      </c>
      <c r="H220" s="13" t="s">
        <v>133</v>
      </c>
      <c r="I220" s="14">
        <v>4535123</v>
      </c>
      <c r="J220" s="13" t="s">
        <v>367</v>
      </c>
      <c r="K220" s="14">
        <v>49.46</v>
      </c>
      <c r="L220" s="14">
        <v>1202</v>
      </c>
      <c r="M220" s="14">
        <v>80</v>
      </c>
      <c r="N220" s="15">
        <v>0.0666</v>
      </c>
      <c r="O220" s="14">
        <v>0.62</v>
      </c>
      <c r="P220" s="14">
        <v>41.15</v>
      </c>
      <c r="Q220" s="14">
        <v>3</v>
      </c>
      <c r="R220" s="14">
        <v>0</v>
      </c>
      <c r="S220" s="14">
        <v>1</v>
      </c>
      <c r="T220" s="14">
        <v>1</v>
      </c>
      <c r="U220" s="14">
        <v>0</v>
      </c>
      <c r="V220" s="14">
        <v>5</v>
      </c>
      <c r="W220" s="14">
        <v>9.89</v>
      </c>
      <c r="X220" s="14">
        <v>1</v>
      </c>
      <c r="Y220" s="15">
        <v>0.0125</v>
      </c>
      <c r="Z220" s="14">
        <v>0</v>
      </c>
      <c r="AA220" s="14">
        <v>1</v>
      </c>
      <c r="AB220" s="14">
        <v>1</v>
      </c>
      <c r="AC220" s="14">
        <v>1</v>
      </c>
      <c r="AD220" s="14">
        <v>1</v>
      </c>
      <c r="AE220" s="14">
        <v>0</v>
      </c>
      <c r="AF220" s="14">
        <v>49.46</v>
      </c>
      <c r="AG220" s="14">
        <v>0</v>
      </c>
      <c r="AH220" t="e">
        <f>VLOOKUP(E:E,笔记匹配!A:U,3,FALSE)</f>
        <v>#N/A</v>
      </c>
    </row>
    <row r="221" spans="1:34">
      <c r="A221" s="13" t="s">
        <v>32</v>
      </c>
      <c r="B221" s="13" t="s">
        <v>384</v>
      </c>
      <c r="C221" s="14">
        <v>23020424</v>
      </c>
      <c r="D221" s="13" t="s">
        <v>74</v>
      </c>
      <c r="E221" s="13" t="s">
        <v>174</v>
      </c>
      <c r="F221" s="13" t="s">
        <v>385</v>
      </c>
      <c r="G221" s="14">
        <v>5981098</v>
      </c>
      <c r="H221" s="13" t="s">
        <v>93</v>
      </c>
      <c r="I221" s="14">
        <v>4980950</v>
      </c>
      <c r="J221" s="13" t="s">
        <v>367</v>
      </c>
      <c r="K221" s="14">
        <v>121.15</v>
      </c>
      <c r="L221" s="14">
        <v>4072</v>
      </c>
      <c r="M221" s="14">
        <v>269</v>
      </c>
      <c r="N221" s="15">
        <v>0.0661</v>
      </c>
      <c r="O221" s="14">
        <v>0.45</v>
      </c>
      <c r="P221" s="14">
        <v>29.75</v>
      </c>
      <c r="Q221" s="14">
        <v>1</v>
      </c>
      <c r="R221" s="14">
        <v>2</v>
      </c>
      <c r="S221" s="14">
        <v>0</v>
      </c>
      <c r="T221" s="14">
        <v>3</v>
      </c>
      <c r="U221" s="14">
        <v>0</v>
      </c>
      <c r="V221" s="14">
        <v>6</v>
      </c>
      <c r="W221" s="14">
        <v>20.19</v>
      </c>
      <c r="X221" s="14">
        <v>5</v>
      </c>
      <c r="Y221" s="15">
        <v>0.0186</v>
      </c>
      <c r="Z221" s="14">
        <v>1</v>
      </c>
      <c r="AA221" s="14">
        <v>2</v>
      </c>
      <c r="AB221" s="14">
        <v>5</v>
      </c>
      <c r="AC221" s="14">
        <v>13</v>
      </c>
      <c r="AD221" s="14">
        <v>5</v>
      </c>
      <c r="AE221" s="14">
        <v>3</v>
      </c>
      <c r="AF221" s="14">
        <v>24.23</v>
      </c>
      <c r="AG221" s="14">
        <v>40.38</v>
      </c>
      <c r="AH221" t="str">
        <f>VLOOKUP(E:E,笔记匹配!A:U,3,FALSE)</f>
        <v>年会宴会战袍缺少亮点❓只需一串翡翠珠链</v>
      </c>
    </row>
    <row r="222" spans="1:34">
      <c r="A222" s="13" t="s">
        <v>33</v>
      </c>
      <c r="B222" s="13" t="s">
        <v>368</v>
      </c>
      <c r="C222" s="14">
        <v>15010998</v>
      </c>
      <c r="D222" s="13" t="s">
        <v>74</v>
      </c>
      <c r="E222" s="13" t="s">
        <v>154</v>
      </c>
      <c r="F222" s="13" t="s">
        <v>85</v>
      </c>
      <c r="G222" s="14">
        <v>2988798</v>
      </c>
      <c r="H222" s="13" t="s">
        <v>85</v>
      </c>
      <c r="I222" s="14">
        <v>2389802</v>
      </c>
      <c r="J222" s="13" t="s">
        <v>367</v>
      </c>
      <c r="K222" s="14">
        <v>171.78</v>
      </c>
      <c r="L222" s="14">
        <v>2971</v>
      </c>
      <c r="M222" s="14">
        <v>154</v>
      </c>
      <c r="N222" s="15">
        <v>0.0518</v>
      </c>
      <c r="O222" s="14">
        <v>1.12</v>
      </c>
      <c r="P222" s="14">
        <v>57.82</v>
      </c>
      <c r="Q222" s="14">
        <v>0</v>
      </c>
      <c r="R222" s="14">
        <v>2</v>
      </c>
      <c r="S222" s="14">
        <v>1</v>
      </c>
      <c r="T222" s="14">
        <v>1</v>
      </c>
      <c r="U222" s="14">
        <v>0</v>
      </c>
      <c r="V222" s="14">
        <v>4</v>
      </c>
      <c r="W222" s="14">
        <v>42.94</v>
      </c>
      <c r="X222" s="14">
        <v>6</v>
      </c>
      <c r="Y222" s="15">
        <v>0.039</v>
      </c>
      <c r="Z222" s="14">
        <v>1</v>
      </c>
      <c r="AA222" s="14">
        <v>0</v>
      </c>
      <c r="AB222" s="14">
        <v>6</v>
      </c>
      <c r="AC222" s="14">
        <v>12</v>
      </c>
      <c r="AD222" s="14">
        <v>6</v>
      </c>
      <c r="AE222" s="14">
        <v>2</v>
      </c>
      <c r="AF222" s="14">
        <v>28.63</v>
      </c>
      <c r="AG222" s="14">
        <v>85.89</v>
      </c>
      <c r="AH222" t="str">
        <f>VLOOKUP(E:E,笔记匹配!A:U,3,FALSE)</f>
        <v>翡翠小米珠已经不多了❓听说你们都在找🧐🧐</v>
      </c>
    </row>
    <row r="223" spans="1:34">
      <c r="A223" s="13" t="s">
        <v>33</v>
      </c>
      <c r="B223" s="13" t="s">
        <v>369</v>
      </c>
      <c r="C223" s="14">
        <v>15235389</v>
      </c>
      <c r="D223" s="13" t="s">
        <v>74</v>
      </c>
      <c r="E223" s="13" t="s">
        <v>156</v>
      </c>
      <c r="F223" s="13" t="s">
        <v>86</v>
      </c>
      <c r="G223" s="14">
        <v>3012790</v>
      </c>
      <c r="H223" s="13" t="s">
        <v>86</v>
      </c>
      <c r="I223" s="14">
        <v>2410711</v>
      </c>
      <c r="J223" s="13" t="s">
        <v>367</v>
      </c>
      <c r="K223" s="14">
        <v>55.21</v>
      </c>
      <c r="L223" s="14">
        <v>2915</v>
      </c>
      <c r="M223" s="14">
        <v>180</v>
      </c>
      <c r="N223" s="15">
        <v>0.0617</v>
      </c>
      <c r="O223" s="14">
        <v>0.31</v>
      </c>
      <c r="P223" s="14">
        <v>18.94</v>
      </c>
      <c r="Q223" s="14">
        <v>4</v>
      </c>
      <c r="R223" s="14">
        <v>1</v>
      </c>
      <c r="S223" s="14">
        <v>0</v>
      </c>
      <c r="T223" s="14">
        <v>1</v>
      </c>
      <c r="U223" s="14">
        <v>1</v>
      </c>
      <c r="V223" s="14">
        <v>7</v>
      </c>
      <c r="W223" s="14">
        <v>7.89</v>
      </c>
      <c r="X223" s="14">
        <v>2</v>
      </c>
      <c r="Y223" s="15">
        <v>0.0111</v>
      </c>
      <c r="Z223" s="14">
        <v>1</v>
      </c>
      <c r="AA223" s="14">
        <v>0</v>
      </c>
      <c r="AB223" s="14">
        <v>2</v>
      </c>
      <c r="AC223" s="14">
        <v>8</v>
      </c>
      <c r="AD223" s="14">
        <v>2</v>
      </c>
      <c r="AE223" s="14">
        <v>2</v>
      </c>
      <c r="AF223" s="14">
        <v>27.6</v>
      </c>
      <c r="AG223" s="14">
        <v>27.6</v>
      </c>
      <c r="AH223" t="str">
        <f>VLOOKUP(E:E,笔记匹配!A:U,3,FALSE)</f>
        <v>这尊翡翠佛公的喜乐，谁见了谁欢喜🌱🙏</v>
      </c>
    </row>
    <row r="224" spans="1:34">
      <c r="A224" s="13" t="s">
        <v>33</v>
      </c>
      <c r="B224" s="13" t="s">
        <v>370</v>
      </c>
      <c r="C224" s="14">
        <v>16039498</v>
      </c>
      <c r="D224" s="13" t="s">
        <v>74</v>
      </c>
      <c r="E224" s="13" t="s">
        <v>158</v>
      </c>
      <c r="F224" s="13" t="s">
        <v>87</v>
      </c>
      <c r="G224" s="14">
        <v>3126882</v>
      </c>
      <c r="H224" s="13" t="s">
        <v>87</v>
      </c>
      <c r="I224" s="14">
        <v>2521382</v>
      </c>
      <c r="J224" s="13" t="s">
        <v>367</v>
      </c>
      <c r="K224" s="14">
        <v>147.71</v>
      </c>
      <c r="L224" s="14">
        <v>6699</v>
      </c>
      <c r="M224" s="14">
        <v>465</v>
      </c>
      <c r="N224" s="15">
        <v>0.0694</v>
      </c>
      <c r="O224" s="14">
        <v>0.32</v>
      </c>
      <c r="P224" s="14">
        <v>22.05</v>
      </c>
      <c r="Q224" s="14">
        <v>3</v>
      </c>
      <c r="R224" s="14">
        <v>6</v>
      </c>
      <c r="S224" s="14">
        <v>1</v>
      </c>
      <c r="T224" s="14">
        <v>2</v>
      </c>
      <c r="U224" s="14">
        <v>2</v>
      </c>
      <c r="V224" s="14">
        <v>14</v>
      </c>
      <c r="W224" s="14">
        <v>10.55</v>
      </c>
      <c r="X224" s="14">
        <v>9</v>
      </c>
      <c r="Y224" s="15">
        <v>0.0194</v>
      </c>
      <c r="Z224" s="14">
        <v>2</v>
      </c>
      <c r="AA224" s="14">
        <v>3</v>
      </c>
      <c r="AB224" s="14">
        <v>8</v>
      </c>
      <c r="AC224" s="14">
        <v>19</v>
      </c>
      <c r="AD224" s="14">
        <v>9</v>
      </c>
      <c r="AE224" s="14">
        <v>4</v>
      </c>
      <c r="AF224" s="14">
        <v>16.41</v>
      </c>
      <c r="AG224" s="14">
        <v>36.93</v>
      </c>
      <c r="AH224" t="str">
        <f>VLOOKUP(E:E,笔记匹配!A:U,3,FALSE)</f>
        <v>听说你们最近很喜欢小米珠📿翡翠手串哦💚</v>
      </c>
    </row>
    <row r="225" spans="1:34">
      <c r="A225" s="13" t="s">
        <v>33</v>
      </c>
      <c r="B225" s="13" t="s">
        <v>371</v>
      </c>
      <c r="C225" s="14">
        <v>16360864</v>
      </c>
      <c r="D225" s="13" t="s">
        <v>74</v>
      </c>
      <c r="E225" s="13" t="s">
        <v>190</v>
      </c>
      <c r="F225" s="13" t="s">
        <v>114</v>
      </c>
      <c r="G225" s="14">
        <v>3185522</v>
      </c>
      <c r="H225" s="13" t="s">
        <v>114</v>
      </c>
      <c r="I225" s="14">
        <v>2573850</v>
      </c>
      <c r="J225" s="13" t="s">
        <v>367</v>
      </c>
      <c r="K225" s="14">
        <v>13.38</v>
      </c>
      <c r="L225" s="14">
        <v>696</v>
      </c>
      <c r="M225" s="14">
        <v>43</v>
      </c>
      <c r="N225" s="15">
        <v>0.0618</v>
      </c>
      <c r="O225" s="14">
        <v>0.31</v>
      </c>
      <c r="P225" s="14">
        <v>19.22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1</v>
      </c>
      <c r="Y225" s="15">
        <v>0.0233</v>
      </c>
      <c r="Z225" s="14">
        <v>0</v>
      </c>
      <c r="AA225" s="14">
        <v>0</v>
      </c>
      <c r="AB225" s="14">
        <v>1</v>
      </c>
      <c r="AC225" s="14">
        <v>1</v>
      </c>
      <c r="AD225" s="14">
        <v>1</v>
      </c>
      <c r="AE225" s="14">
        <v>0</v>
      </c>
      <c r="AF225" s="14">
        <v>13.38</v>
      </c>
      <c r="AG225" s="14">
        <v>0</v>
      </c>
      <c r="AH225" t="str">
        <f>VLOOKUP(E:E,笔记匹配!A:U,3,FALSE)</f>
        <v>千呼万唤的翡翠双环耳坠🔥来啦‼️谁戴谁美</v>
      </c>
    </row>
    <row r="226" spans="1:34">
      <c r="A226" s="13" t="s">
        <v>33</v>
      </c>
      <c r="B226" s="13" t="s">
        <v>383</v>
      </c>
      <c r="C226" s="14">
        <v>16492628</v>
      </c>
      <c r="D226" s="13" t="s">
        <v>74</v>
      </c>
      <c r="E226" s="13" t="s">
        <v>194</v>
      </c>
      <c r="F226" s="13" t="s">
        <v>114</v>
      </c>
      <c r="G226" s="14">
        <v>3185522</v>
      </c>
      <c r="H226" s="13" t="s">
        <v>114</v>
      </c>
      <c r="I226" s="14">
        <v>2573850</v>
      </c>
      <c r="J226" s="13" t="s">
        <v>367</v>
      </c>
      <c r="K226" s="14">
        <v>0</v>
      </c>
      <c r="L226" s="14">
        <v>20</v>
      </c>
      <c r="M226" s="14">
        <v>0</v>
      </c>
      <c r="N226" s="15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5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t="str">
        <f>VLOOKUP(E:E,笔记匹配!A:U,3,FALSE)</f>
        <v>取悦自己，惊艳时光 | 满绿翡翠双环</v>
      </c>
    </row>
    <row r="227" spans="1:34">
      <c r="A227" s="13" t="s">
        <v>33</v>
      </c>
      <c r="B227" s="13" t="s">
        <v>372</v>
      </c>
      <c r="C227" s="14">
        <v>17088322</v>
      </c>
      <c r="D227" s="13" t="s">
        <v>74</v>
      </c>
      <c r="E227" s="13" t="s">
        <v>196</v>
      </c>
      <c r="F227" s="13" t="s">
        <v>114</v>
      </c>
      <c r="G227" s="14">
        <v>3185522</v>
      </c>
      <c r="H227" s="13" t="s">
        <v>114</v>
      </c>
      <c r="I227" s="14">
        <v>2573850</v>
      </c>
      <c r="J227" s="13" t="s">
        <v>367</v>
      </c>
      <c r="K227" s="14">
        <v>5.11</v>
      </c>
      <c r="L227" s="14">
        <v>439</v>
      </c>
      <c r="M227" s="14">
        <v>21</v>
      </c>
      <c r="N227" s="15">
        <v>0.0478</v>
      </c>
      <c r="O227" s="14">
        <v>0.24</v>
      </c>
      <c r="P227" s="14">
        <v>11.64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5">
        <v>0</v>
      </c>
      <c r="Z227" s="14">
        <v>2</v>
      </c>
      <c r="AA227" s="14">
        <v>1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t="str">
        <f>VLOOKUP(E:E,笔记匹配!A:U,3,FALSE)</f>
        <v>什么珠宝单品，让人一看就知道你是高阶玩家</v>
      </c>
    </row>
    <row r="228" spans="1:34">
      <c r="A228" s="13" t="s">
        <v>33</v>
      </c>
      <c r="B228" s="13" t="s">
        <v>373</v>
      </c>
      <c r="C228" s="14">
        <v>18410732</v>
      </c>
      <c r="D228" s="13" t="s">
        <v>74</v>
      </c>
      <c r="E228" s="13" t="s">
        <v>160</v>
      </c>
      <c r="F228" s="13" t="s">
        <v>374</v>
      </c>
      <c r="G228" s="14">
        <v>3754285</v>
      </c>
      <c r="H228" s="13" t="s">
        <v>88</v>
      </c>
      <c r="I228" s="14">
        <v>3139499</v>
      </c>
      <c r="J228" s="13" t="s">
        <v>367</v>
      </c>
      <c r="K228" s="14">
        <v>55.21</v>
      </c>
      <c r="L228" s="14">
        <v>1539</v>
      </c>
      <c r="M228" s="14">
        <v>101</v>
      </c>
      <c r="N228" s="15">
        <v>0.0656</v>
      </c>
      <c r="O228" s="14">
        <v>0.55</v>
      </c>
      <c r="P228" s="14">
        <v>35.87</v>
      </c>
      <c r="Q228" s="14">
        <v>1</v>
      </c>
      <c r="R228" s="14">
        <v>0</v>
      </c>
      <c r="S228" s="14">
        <v>0</v>
      </c>
      <c r="T228" s="14">
        <v>1</v>
      </c>
      <c r="U228" s="14">
        <v>0</v>
      </c>
      <c r="V228" s="14">
        <v>2</v>
      </c>
      <c r="W228" s="14">
        <v>27.6</v>
      </c>
      <c r="X228" s="14">
        <v>2</v>
      </c>
      <c r="Y228" s="15">
        <v>0.0198</v>
      </c>
      <c r="Z228" s="14">
        <v>0</v>
      </c>
      <c r="AA228" s="14">
        <v>0</v>
      </c>
      <c r="AB228" s="14">
        <v>1</v>
      </c>
      <c r="AC228" s="14">
        <v>1</v>
      </c>
      <c r="AD228" s="14">
        <v>1</v>
      </c>
      <c r="AE228" s="14">
        <v>0</v>
      </c>
      <c r="AF228" s="14">
        <v>55.21</v>
      </c>
      <c r="AG228" s="14">
        <v>0</v>
      </c>
      <c r="AH228" t="str">
        <f>VLOOKUP(E:E,笔记匹配!A:U,3,FALSE)</f>
        <v>第一次买满绿翡翠怎么挑？高性价比🉐‼️</v>
      </c>
    </row>
    <row r="229" spans="1:34">
      <c r="A229" s="13" t="s">
        <v>33</v>
      </c>
      <c r="B229" s="13" t="s">
        <v>375</v>
      </c>
      <c r="C229" s="14">
        <v>18547170</v>
      </c>
      <c r="D229" s="13" t="s">
        <v>74</v>
      </c>
      <c r="E229" s="13" t="s">
        <v>162</v>
      </c>
      <c r="F229" s="13" t="s">
        <v>376</v>
      </c>
      <c r="G229" s="14">
        <v>3820901</v>
      </c>
      <c r="H229" s="13" t="s">
        <v>82</v>
      </c>
      <c r="I229" s="14">
        <v>3205913</v>
      </c>
      <c r="J229" s="13" t="s">
        <v>367</v>
      </c>
      <c r="K229" s="14">
        <v>22.44</v>
      </c>
      <c r="L229" s="14">
        <v>792</v>
      </c>
      <c r="M229" s="14">
        <v>50</v>
      </c>
      <c r="N229" s="15">
        <v>0.0631</v>
      </c>
      <c r="O229" s="14">
        <v>0.45</v>
      </c>
      <c r="P229" s="14">
        <v>28.33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2</v>
      </c>
      <c r="Y229" s="15">
        <v>0.04</v>
      </c>
      <c r="Z229" s="14">
        <v>0</v>
      </c>
      <c r="AA229" s="14">
        <v>0</v>
      </c>
      <c r="AB229" s="14">
        <v>2</v>
      </c>
      <c r="AC229" s="14">
        <v>4</v>
      </c>
      <c r="AD229" s="14">
        <v>2</v>
      </c>
      <c r="AE229" s="14">
        <v>1</v>
      </c>
      <c r="AF229" s="14">
        <v>11.22</v>
      </c>
      <c r="AG229" s="14">
        <v>22.44</v>
      </c>
      <c r="AH229" t="str">
        <f>VLOOKUP(E:E,笔记匹配!A:U,3,FALSE)</f>
        <v>翡翠界的绝美仙仙耳坠都在这里‼️高级富贵</v>
      </c>
    </row>
    <row r="230" spans="1:34">
      <c r="A230" s="13" t="s">
        <v>33</v>
      </c>
      <c r="B230" s="13" t="s">
        <v>377</v>
      </c>
      <c r="C230" s="14">
        <v>18754187</v>
      </c>
      <c r="D230" s="13" t="s">
        <v>74</v>
      </c>
      <c r="E230" s="13" t="s">
        <v>200</v>
      </c>
      <c r="F230" s="13" t="s">
        <v>131</v>
      </c>
      <c r="G230" s="14">
        <v>3921563</v>
      </c>
      <c r="H230" s="13" t="s">
        <v>131</v>
      </c>
      <c r="I230" s="14">
        <v>3306696</v>
      </c>
      <c r="J230" s="13" t="s">
        <v>367</v>
      </c>
      <c r="K230" s="14">
        <v>31.65</v>
      </c>
      <c r="L230" s="14">
        <v>1540</v>
      </c>
      <c r="M230" s="14">
        <v>60</v>
      </c>
      <c r="N230" s="15">
        <v>0.039</v>
      </c>
      <c r="O230" s="14">
        <v>0.53</v>
      </c>
      <c r="P230" s="14">
        <v>20.55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5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t="str">
        <f>VLOOKUP(E:E,笔记匹配!A:U,3,FALSE)</f>
        <v>一看就是大户人家的金枝玉叶💖娇艳欲滴的美</v>
      </c>
    </row>
    <row r="231" spans="1:34">
      <c r="A231" s="13" t="s">
        <v>33</v>
      </c>
      <c r="B231" s="13" t="s">
        <v>377</v>
      </c>
      <c r="C231" s="14">
        <v>18754237</v>
      </c>
      <c r="D231" s="13" t="s">
        <v>74</v>
      </c>
      <c r="E231" s="13" t="s">
        <v>202</v>
      </c>
      <c r="F231" s="13" t="s">
        <v>132</v>
      </c>
      <c r="G231" s="14">
        <v>3921599</v>
      </c>
      <c r="H231" s="13" t="s">
        <v>132</v>
      </c>
      <c r="I231" s="14">
        <v>3306735</v>
      </c>
      <c r="J231" s="13" t="s">
        <v>367</v>
      </c>
      <c r="K231" s="14">
        <v>41.04</v>
      </c>
      <c r="L231" s="14">
        <v>1427</v>
      </c>
      <c r="M231" s="14">
        <v>88</v>
      </c>
      <c r="N231" s="15">
        <v>0.0617</v>
      </c>
      <c r="O231" s="14">
        <v>0.47</v>
      </c>
      <c r="P231" s="14">
        <v>28.76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5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t="str">
        <f>VLOOKUP(E:E,笔记匹配!A:U,3,FALSE)</f>
        <v>翡翠佛公 | 辣色vs阳色，你站哪一队</v>
      </c>
    </row>
    <row r="232" spans="1:34">
      <c r="A232" s="13" t="s">
        <v>33</v>
      </c>
      <c r="B232" s="13" t="s">
        <v>378</v>
      </c>
      <c r="C232" s="14">
        <v>19089034</v>
      </c>
      <c r="D232" s="13" t="s">
        <v>74</v>
      </c>
      <c r="E232" s="13" t="s">
        <v>164</v>
      </c>
      <c r="F232" s="13" t="s">
        <v>89</v>
      </c>
      <c r="G232" s="14">
        <v>4075191</v>
      </c>
      <c r="H232" s="13" t="s">
        <v>89</v>
      </c>
      <c r="I232" s="14">
        <v>3457726</v>
      </c>
      <c r="J232" s="13" t="s">
        <v>367</v>
      </c>
      <c r="K232" s="14">
        <v>33.73</v>
      </c>
      <c r="L232" s="14">
        <v>2224</v>
      </c>
      <c r="M232" s="14">
        <v>99</v>
      </c>
      <c r="N232" s="15">
        <v>0.0445</v>
      </c>
      <c r="O232" s="14">
        <v>0.34</v>
      </c>
      <c r="P232" s="14">
        <v>15.17</v>
      </c>
      <c r="Q232" s="14">
        <v>0</v>
      </c>
      <c r="R232" s="14">
        <v>0</v>
      </c>
      <c r="S232" s="14">
        <v>0</v>
      </c>
      <c r="T232" s="14">
        <v>1</v>
      </c>
      <c r="U232" s="14">
        <v>0</v>
      </c>
      <c r="V232" s="14">
        <v>1</v>
      </c>
      <c r="W232" s="14">
        <v>33.73</v>
      </c>
      <c r="X232" s="14">
        <v>1</v>
      </c>
      <c r="Y232" s="15">
        <v>0.0101</v>
      </c>
      <c r="Z232" s="14">
        <v>0</v>
      </c>
      <c r="AA232" s="14">
        <v>0</v>
      </c>
      <c r="AB232" s="14">
        <v>1</v>
      </c>
      <c r="AC232" s="14">
        <v>1</v>
      </c>
      <c r="AD232" s="14">
        <v>1</v>
      </c>
      <c r="AE232" s="14">
        <v>0</v>
      </c>
      <c r="AF232" s="14">
        <v>33.73</v>
      </c>
      <c r="AG232" s="14">
        <v>0</v>
      </c>
      <c r="AH232" t="str">
        <f>VLOOKUP(E:E,笔记匹配!A:U,3,FALSE)</f>
        <v>翡翠福瓜的寓意，把美好祝福送给自己</v>
      </c>
    </row>
    <row r="233" spans="1:34">
      <c r="A233" s="13" t="s">
        <v>33</v>
      </c>
      <c r="B233" s="13" t="s">
        <v>379</v>
      </c>
      <c r="C233" s="14">
        <v>21062611</v>
      </c>
      <c r="D233" s="13" t="s">
        <v>74</v>
      </c>
      <c r="E233" s="13" t="s">
        <v>166</v>
      </c>
      <c r="F233" s="13" t="s">
        <v>90</v>
      </c>
      <c r="G233" s="14">
        <v>5049698</v>
      </c>
      <c r="H233" s="13" t="s">
        <v>90</v>
      </c>
      <c r="I233" s="14">
        <v>4273852</v>
      </c>
      <c r="J233" s="13" t="s">
        <v>367</v>
      </c>
      <c r="K233" s="14">
        <v>17.38</v>
      </c>
      <c r="L233" s="14">
        <v>952</v>
      </c>
      <c r="M233" s="14">
        <v>54</v>
      </c>
      <c r="N233" s="15">
        <v>0.0567</v>
      </c>
      <c r="O233" s="14">
        <v>0.32</v>
      </c>
      <c r="P233" s="14">
        <v>18.26</v>
      </c>
      <c r="Q233" s="14">
        <v>0</v>
      </c>
      <c r="R233" s="14">
        <v>0</v>
      </c>
      <c r="S233" s="14">
        <v>0</v>
      </c>
      <c r="T233" s="14">
        <v>2</v>
      </c>
      <c r="U233" s="14">
        <v>0</v>
      </c>
      <c r="V233" s="14">
        <v>2</v>
      </c>
      <c r="W233" s="14">
        <v>8.69</v>
      </c>
      <c r="X233" s="14">
        <v>0</v>
      </c>
      <c r="Y233" s="15">
        <v>0</v>
      </c>
      <c r="Z233" s="14">
        <v>0</v>
      </c>
      <c r="AA233" s="14">
        <v>0</v>
      </c>
      <c r="AB233" s="14">
        <v>1</v>
      </c>
      <c r="AC233" s="14">
        <v>2</v>
      </c>
      <c r="AD233" s="14">
        <v>1</v>
      </c>
      <c r="AE233" s="14">
        <v>1</v>
      </c>
      <c r="AF233" s="14">
        <v>17.38</v>
      </c>
      <c r="AG233" s="14">
        <v>17.38</v>
      </c>
      <c r="AH233" t="str">
        <f>VLOOKUP(E:E,笔记匹配!A:U,3,FALSE)</f>
        <v>性价比翡翠美货上新💖寓意都是如此美好💯</v>
      </c>
    </row>
    <row r="234" spans="1:34">
      <c r="A234" s="13" t="s">
        <v>33</v>
      </c>
      <c r="B234" s="13" t="s">
        <v>380</v>
      </c>
      <c r="C234" s="14">
        <v>21387260</v>
      </c>
      <c r="D234" s="13" t="s">
        <v>74</v>
      </c>
      <c r="E234" s="13" t="s">
        <v>168</v>
      </c>
      <c r="F234" s="13" t="s">
        <v>91</v>
      </c>
      <c r="G234" s="14">
        <v>5205079</v>
      </c>
      <c r="H234" s="13" t="s">
        <v>91</v>
      </c>
      <c r="I234" s="14">
        <v>4389047</v>
      </c>
      <c r="J234" s="13" t="s">
        <v>367</v>
      </c>
      <c r="K234" s="14">
        <v>25.6</v>
      </c>
      <c r="L234" s="14">
        <v>619</v>
      </c>
      <c r="M234" s="14">
        <v>50</v>
      </c>
      <c r="N234" s="15">
        <v>0.0808</v>
      </c>
      <c r="O234" s="14">
        <v>0.51</v>
      </c>
      <c r="P234" s="14">
        <v>41.36</v>
      </c>
      <c r="Q234" s="14">
        <v>0</v>
      </c>
      <c r="R234" s="14">
        <v>0</v>
      </c>
      <c r="S234" s="14">
        <v>0</v>
      </c>
      <c r="T234" s="14">
        <v>1</v>
      </c>
      <c r="U234" s="14">
        <v>0</v>
      </c>
      <c r="V234" s="14">
        <v>1</v>
      </c>
      <c r="W234" s="14">
        <v>25.6</v>
      </c>
      <c r="X234" s="14">
        <v>1</v>
      </c>
      <c r="Y234" s="15">
        <v>0.02</v>
      </c>
      <c r="Z234" s="14">
        <v>0</v>
      </c>
      <c r="AA234" s="14">
        <v>0</v>
      </c>
      <c r="AB234" s="14">
        <v>1</v>
      </c>
      <c r="AC234" s="14">
        <v>1</v>
      </c>
      <c r="AD234" s="14">
        <v>1</v>
      </c>
      <c r="AE234" s="14">
        <v>0</v>
      </c>
      <c r="AF234" s="14">
        <v>25.6</v>
      </c>
      <c r="AG234" s="14">
        <v>0</v>
      </c>
      <c r="AH234" t="str">
        <f>VLOOKUP(E:E,笔记匹配!A:U,3,FALSE)</f>
        <v>这家翡翠源头商家你还不知道吗‼️</v>
      </c>
    </row>
    <row r="235" spans="1:34">
      <c r="A235" s="13" t="s">
        <v>33</v>
      </c>
      <c r="B235" s="13" t="s">
        <v>381</v>
      </c>
      <c r="C235" s="14">
        <v>21810383</v>
      </c>
      <c r="D235" s="13" t="s">
        <v>74</v>
      </c>
      <c r="E235" s="13" t="s">
        <v>170</v>
      </c>
      <c r="F235" s="13" t="s">
        <v>75</v>
      </c>
      <c r="G235" s="14">
        <v>5396826</v>
      </c>
      <c r="H235" s="13" t="s">
        <v>75</v>
      </c>
      <c r="I235" s="14">
        <v>4535097</v>
      </c>
      <c r="J235" s="13" t="s">
        <v>367</v>
      </c>
      <c r="K235" s="14">
        <v>153.41</v>
      </c>
      <c r="L235" s="14">
        <v>5011</v>
      </c>
      <c r="M235" s="14">
        <v>318</v>
      </c>
      <c r="N235" s="15">
        <v>0.0635</v>
      </c>
      <c r="O235" s="14">
        <v>0.48</v>
      </c>
      <c r="P235" s="14">
        <v>30.61</v>
      </c>
      <c r="Q235" s="14">
        <v>10</v>
      </c>
      <c r="R235" s="14">
        <v>1</v>
      </c>
      <c r="S235" s="14">
        <v>2</v>
      </c>
      <c r="T235" s="14">
        <v>3</v>
      </c>
      <c r="U235" s="14">
        <v>0</v>
      </c>
      <c r="V235" s="14">
        <v>16</v>
      </c>
      <c r="W235" s="14">
        <v>9.59</v>
      </c>
      <c r="X235" s="14">
        <v>6</v>
      </c>
      <c r="Y235" s="15">
        <v>0.0189</v>
      </c>
      <c r="Z235" s="14">
        <v>0</v>
      </c>
      <c r="AA235" s="14">
        <v>3</v>
      </c>
      <c r="AB235" s="14">
        <v>5</v>
      </c>
      <c r="AC235" s="14">
        <v>13</v>
      </c>
      <c r="AD235" s="14">
        <v>5</v>
      </c>
      <c r="AE235" s="14">
        <v>2</v>
      </c>
      <c r="AF235" s="14">
        <v>30.68</v>
      </c>
      <c r="AG235" s="14">
        <v>76.7</v>
      </c>
      <c r="AH235" t="str">
        <f>VLOOKUP(E:E,笔记匹配!A:U,3,FALSE)</f>
        <v>喜欢蛋面的尽管来找我，应有尽有</v>
      </c>
    </row>
    <row r="236" spans="1:34">
      <c r="A236" s="13" t="s">
        <v>33</v>
      </c>
      <c r="B236" s="13" t="s">
        <v>381</v>
      </c>
      <c r="C236" s="14">
        <v>21810413</v>
      </c>
      <c r="D236" s="13" t="s">
        <v>74</v>
      </c>
      <c r="E236" s="13" t="s">
        <v>172</v>
      </c>
      <c r="F236" s="13" t="s">
        <v>92</v>
      </c>
      <c r="G236" s="14">
        <v>5396833</v>
      </c>
      <c r="H236" s="13" t="s">
        <v>92</v>
      </c>
      <c r="I236" s="14">
        <v>4535107</v>
      </c>
      <c r="J236" s="13" t="s">
        <v>367</v>
      </c>
      <c r="K236" s="14">
        <v>47.13</v>
      </c>
      <c r="L236" s="14">
        <v>1445</v>
      </c>
      <c r="M236" s="14">
        <v>71</v>
      </c>
      <c r="N236" s="15">
        <v>0.0491</v>
      </c>
      <c r="O236" s="14">
        <v>0.66</v>
      </c>
      <c r="P236" s="14">
        <v>32.62</v>
      </c>
      <c r="Q236" s="14">
        <v>0</v>
      </c>
      <c r="R236" s="14">
        <v>0</v>
      </c>
      <c r="S236" s="14">
        <v>0</v>
      </c>
      <c r="T236" s="14">
        <v>1</v>
      </c>
      <c r="U236" s="14">
        <v>1</v>
      </c>
      <c r="V236" s="14">
        <v>2</v>
      </c>
      <c r="W236" s="14">
        <v>23.56</v>
      </c>
      <c r="X236" s="14">
        <v>2</v>
      </c>
      <c r="Y236" s="15">
        <v>0.0282</v>
      </c>
      <c r="Z236" s="14">
        <v>1</v>
      </c>
      <c r="AA236" s="14">
        <v>0</v>
      </c>
      <c r="AB236" s="14">
        <v>1</v>
      </c>
      <c r="AC236" s="14">
        <v>2</v>
      </c>
      <c r="AD236" s="14">
        <v>1</v>
      </c>
      <c r="AE236" s="14">
        <v>0</v>
      </c>
      <c r="AF236" s="14">
        <v>47.13</v>
      </c>
      <c r="AG236" s="14">
        <v>0</v>
      </c>
      <c r="AH236" t="str">
        <f>VLOOKUP(E:E,笔记匹配!A:U,3,FALSE)</f>
        <v>福禄双全💕翡翠绿葫芦太适合女性了～</v>
      </c>
    </row>
    <row r="237" spans="1:34">
      <c r="A237" s="13" t="s">
        <v>33</v>
      </c>
      <c r="B237" s="13" t="s">
        <v>381</v>
      </c>
      <c r="C237" s="14">
        <v>21810468</v>
      </c>
      <c r="D237" s="13" t="s">
        <v>74</v>
      </c>
      <c r="E237" s="13" t="s">
        <v>204</v>
      </c>
      <c r="F237" s="13" t="s">
        <v>382</v>
      </c>
      <c r="G237" s="14">
        <v>5396857</v>
      </c>
      <c r="H237" s="13" t="s">
        <v>133</v>
      </c>
      <c r="I237" s="14">
        <v>4535123</v>
      </c>
      <c r="J237" s="13" t="s">
        <v>367</v>
      </c>
      <c r="K237" s="14">
        <v>43.88</v>
      </c>
      <c r="L237" s="14">
        <v>1438</v>
      </c>
      <c r="M237" s="14">
        <v>66</v>
      </c>
      <c r="N237" s="15">
        <v>0.0459</v>
      </c>
      <c r="O237" s="14">
        <v>0.66</v>
      </c>
      <c r="P237" s="14">
        <v>30.51</v>
      </c>
      <c r="Q237" s="14">
        <v>2</v>
      </c>
      <c r="R237" s="14">
        <v>0</v>
      </c>
      <c r="S237" s="14">
        <v>0</v>
      </c>
      <c r="T237" s="14">
        <v>0</v>
      </c>
      <c r="U237" s="14">
        <v>0</v>
      </c>
      <c r="V237" s="14">
        <v>2</v>
      </c>
      <c r="W237" s="14">
        <v>21.94</v>
      </c>
      <c r="X237" s="14">
        <v>0</v>
      </c>
      <c r="Y237" s="15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t="e">
        <f>VLOOKUP(E:E,笔记匹配!A:U,3,FALSE)</f>
        <v>#N/A</v>
      </c>
    </row>
    <row r="238" spans="1:34">
      <c r="A238" s="13" t="s">
        <v>33</v>
      </c>
      <c r="B238" s="13" t="s">
        <v>384</v>
      </c>
      <c r="C238" s="14">
        <v>23020424</v>
      </c>
      <c r="D238" s="13" t="s">
        <v>74</v>
      </c>
      <c r="E238" s="13" t="s">
        <v>174</v>
      </c>
      <c r="F238" s="13" t="s">
        <v>385</v>
      </c>
      <c r="G238" s="14">
        <v>5981098</v>
      </c>
      <c r="H238" s="13" t="s">
        <v>93</v>
      </c>
      <c r="I238" s="14">
        <v>4980950</v>
      </c>
      <c r="J238" s="13" t="s">
        <v>367</v>
      </c>
      <c r="K238" s="14">
        <v>146.8</v>
      </c>
      <c r="L238" s="14">
        <v>4801</v>
      </c>
      <c r="M238" s="14">
        <v>325</v>
      </c>
      <c r="N238" s="15">
        <v>0.0677</v>
      </c>
      <c r="O238" s="14">
        <v>0.45</v>
      </c>
      <c r="P238" s="14">
        <v>30.58</v>
      </c>
      <c r="Q238" s="14">
        <v>3</v>
      </c>
      <c r="R238" s="14">
        <v>3</v>
      </c>
      <c r="S238" s="14">
        <v>0</v>
      </c>
      <c r="T238" s="14">
        <v>2</v>
      </c>
      <c r="U238" s="14">
        <v>0</v>
      </c>
      <c r="V238" s="14">
        <v>8</v>
      </c>
      <c r="W238" s="14">
        <v>18.35</v>
      </c>
      <c r="X238" s="14">
        <v>4</v>
      </c>
      <c r="Y238" s="15">
        <v>0.0123</v>
      </c>
      <c r="Z238" s="14">
        <v>1</v>
      </c>
      <c r="AA238" s="14">
        <v>0</v>
      </c>
      <c r="AB238" s="14">
        <v>5</v>
      </c>
      <c r="AC238" s="14">
        <v>9</v>
      </c>
      <c r="AD238" s="14">
        <v>5</v>
      </c>
      <c r="AE238" s="14">
        <v>3</v>
      </c>
      <c r="AF238" s="14">
        <v>29.36</v>
      </c>
      <c r="AG238" s="14">
        <v>48.93</v>
      </c>
      <c r="AH238" t="str">
        <f>VLOOKUP(E:E,笔记匹配!A:U,3,FALSE)</f>
        <v>年会宴会战袍缺少亮点❓只需一串翡翠珠链</v>
      </c>
    </row>
    <row r="239" spans="1:34">
      <c r="A239" s="13" t="s">
        <v>34</v>
      </c>
      <c r="B239" s="13" t="s">
        <v>368</v>
      </c>
      <c r="C239" s="14">
        <v>15010998</v>
      </c>
      <c r="D239" s="13" t="s">
        <v>74</v>
      </c>
      <c r="E239" s="13" t="s">
        <v>154</v>
      </c>
      <c r="F239" s="13" t="s">
        <v>85</v>
      </c>
      <c r="G239" s="14">
        <v>2988798</v>
      </c>
      <c r="H239" s="13" t="s">
        <v>85</v>
      </c>
      <c r="I239" s="14">
        <v>2389802</v>
      </c>
      <c r="J239" s="13" t="s">
        <v>367</v>
      </c>
      <c r="K239" s="14">
        <v>165.92</v>
      </c>
      <c r="L239" s="14">
        <v>2659</v>
      </c>
      <c r="M239" s="14">
        <v>160</v>
      </c>
      <c r="N239" s="15">
        <v>0.0602</v>
      </c>
      <c r="O239" s="14">
        <v>1.04</v>
      </c>
      <c r="P239" s="14">
        <v>62.4</v>
      </c>
      <c r="Q239" s="14">
        <v>1</v>
      </c>
      <c r="R239" s="14">
        <v>5</v>
      </c>
      <c r="S239" s="14">
        <v>1</v>
      </c>
      <c r="T239" s="14">
        <v>4</v>
      </c>
      <c r="U239" s="14">
        <v>0</v>
      </c>
      <c r="V239" s="14">
        <v>11</v>
      </c>
      <c r="W239" s="14">
        <v>15.08</v>
      </c>
      <c r="X239" s="14">
        <v>9</v>
      </c>
      <c r="Y239" s="15">
        <v>0.0562</v>
      </c>
      <c r="Z239" s="14">
        <v>1</v>
      </c>
      <c r="AA239" s="14">
        <v>2</v>
      </c>
      <c r="AB239" s="14">
        <v>10</v>
      </c>
      <c r="AC239" s="14">
        <v>26</v>
      </c>
      <c r="AD239" s="14">
        <v>10</v>
      </c>
      <c r="AE239" s="14">
        <v>7</v>
      </c>
      <c r="AF239" s="14">
        <v>16.59</v>
      </c>
      <c r="AG239" s="14">
        <v>23.7</v>
      </c>
      <c r="AH239" t="str">
        <f>VLOOKUP(E:E,笔记匹配!A:U,3,FALSE)</f>
        <v>翡翠小米珠已经不多了❓听说你们都在找🧐🧐</v>
      </c>
    </row>
    <row r="240" spans="1:34">
      <c r="A240" s="13" t="s">
        <v>34</v>
      </c>
      <c r="B240" s="13" t="s">
        <v>369</v>
      </c>
      <c r="C240" s="14">
        <v>15235389</v>
      </c>
      <c r="D240" s="13" t="s">
        <v>74</v>
      </c>
      <c r="E240" s="13" t="s">
        <v>156</v>
      </c>
      <c r="F240" s="13" t="s">
        <v>86</v>
      </c>
      <c r="G240" s="14">
        <v>3012790</v>
      </c>
      <c r="H240" s="13" t="s">
        <v>86</v>
      </c>
      <c r="I240" s="14">
        <v>2410711</v>
      </c>
      <c r="J240" s="13" t="s">
        <v>367</v>
      </c>
      <c r="K240" s="14">
        <v>56.3</v>
      </c>
      <c r="L240" s="14">
        <v>2863</v>
      </c>
      <c r="M240" s="14">
        <v>188</v>
      </c>
      <c r="N240" s="15">
        <v>0.0657</v>
      </c>
      <c r="O240" s="14">
        <v>0.3</v>
      </c>
      <c r="P240" s="14">
        <v>19.66</v>
      </c>
      <c r="Q240" s="14">
        <v>2</v>
      </c>
      <c r="R240" s="14">
        <v>0</v>
      </c>
      <c r="S240" s="14">
        <v>1</v>
      </c>
      <c r="T240" s="14">
        <v>1</v>
      </c>
      <c r="U240" s="14">
        <v>1</v>
      </c>
      <c r="V240" s="14">
        <v>5</v>
      </c>
      <c r="W240" s="14">
        <v>11.26</v>
      </c>
      <c r="X240" s="14">
        <v>4</v>
      </c>
      <c r="Y240" s="15">
        <v>0.0213</v>
      </c>
      <c r="Z240" s="14">
        <v>4</v>
      </c>
      <c r="AA240" s="14">
        <v>1</v>
      </c>
      <c r="AB240" s="14">
        <v>2</v>
      </c>
      <c r="AC240" s="14">
        <v>7</v>
      </c>
      <c r="AD240" s="14">
        <v>2</v>
      </c>
      <c r="AE240" s="14">
        <v>1</v>
      </c>
      <c r="AF240" s="14">
        <v>28.15</v>
      </c>
      <c r="AG240" s="14">
        <v>56.3</v>
      </c>
      <c r="AH240" t="str">
        <f>VLOOKUP(E:E,笔记匹配!A:U,3,FALSE)</f>
        <v>这尊翡翠佛公的喜乐，谁见了谁欢喜🌱🙏</v>
      </c>
    </row>
    <row r="241" spans="1:34">
      <c r="A241" s="13" t="s">
        <v>34</v>
      </c>
      <c r="B241" s="13" t="s">
        <v>370</v>
      </c>
      <c r="C241" s="14">
        <v>16039498</v>
      </c>
      <c r="D241" s="13" t="s">
        <v>74</v>
      </c>
      <c r="E241" s="13" t="s">
        <v>158</v>
      </c>
      <c r="F241" s="13" t="s">
        <v>87</v>
      </c>
      <c r="G241" s="14">
        <v>3126882</v>
      </c>
      <c r="H241" s="13" t="s">
        <v>87</v>
      </c>
      <c r="I241" s="14">
        <v>2521382</v>
      </c>
      <c r="J241" s="13" t="s">
        <v>367</v>
      </c>
      <c r="K241" s="14">
        <v>139.99</v>
      </c>
      <c r="L241" s="14">
        <v>6165</v>
      </c>
      <c r="M241" s="14">
        <v>420</v>
      </c>
      <c r="N241" s="15">
        <v>0.0681</v>
      </c>
      <c r="O241" s="14">
        <v>0.33</v>
      </c>
      <c r="P241" s="14">
        <v>22.71</v>
      </c>
      <c r="Q241" s="14">
        <v>4</v>
      </c>
      <c r="R241" s="14">
        <v>2</v>
      </c>
      <c r="S241" s="14">
        <v>0</v>
      </c>
      <c r="T241" s="14">
        <v>0</v>
      </c>
      <c r="U241" s="14">
        <v>0</v>
      </c>
      <c r="V241" s="14">
        <v>6</v>
      </c>
      <c r="W241" s="14">
        <v>23.33</v>
      </c>
      <c r="X241" s="14">
        <v>6</v>
      </c>
      <c r="Y241" s="15">
        <v>0.0143</v>
      </c>
      <c r="Z241" s="14">
        <v>0</v>
      </c>
      <c r="AA241" s="14">
        <v>0</v>
      </c>
      <c r="AB241" s="14">
        <v>6</v>
      </c>
      <c r="AC241" s="14">
        <v>14</v>
      </c>
      <c r="AD241" s="14">
        <v>6</v>
      </c>
      <c r="AE241" s="14">
        <v>3</v>
      </c>
      <c r="AF241" s="14">
        <v>23.33</v>
      </c>
      <c r="AG241" s="14">
        <v>46.66</v>
      </c>
      <c r="AH241" t="str">
        <f>VLOOKUP(E:E,笔记匹配!A:U,3,FALSE)</f>
        <v>听说你们最近很喜欢小米珠📿翡翠手串哦💚</v>
      </c>
    </row>
    <row r="242" spans="1:34">
      <c r="A242" s="13" t="s">
        <v>34</v>
      </c>
      <c r="B242" s="13" t="s">
        <v>371</v>
      </c>
      <c r="C242" s="14">
        <v>16360864</v>
      </c>
      <c r="D242" s="13" t="s">
        <v>74</v>
      </c>
      <c r="E242" s="13" t="s">
        <v>190</v>
      </c>
      <c r="F242" s="13" t="s">
        <v>114</v>
      </c>
      <c r="G242" s="14">
        <v>3185522</v>
      </c>
      <c r="H242" s="13" t="s">
        <v>114</v>
      </c>
      <c r="I242" s="14">
        <v>2573850</v>
      </c>
      <c r="J242" s="13" t="s">
        <v>367</v>
      </c>
      <c r="K242" s="14">
        <v>14.39</v>
      </c>
      <c r="L242" s="14">
        <v>889</v>
      </c>
      <c r="M242" s="14">
        <v>56</v>
      </c>
      <c r="N242" s="15">
        <v>0.063</v>
      </c>
      <c r="O242" s="14">
        <v>0.26</v>
      </c>
      <c r="P242" s="14">
        <v>16.19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5">
        <v>0.0179</v>
      </c>
      <c r="Z242" s="14">
        <v>0</v>
      </c>
      <c r="AA242" s="14">
        <v>0</v>
      </c>
      <c r="AB242" s="14">
        <v>1</v>
      </c>
      <c r="AC242" s="14">
        <v>1</v>
      </c>
      <c r="AD242" s="14">
        <v>1</v>
      </c>
      <c r="AE242" s="14">
        <v>0</v>
      </c>
      <c r="AF242" s="14">
        <v>14.39</v>
      </c>
      <c r="AG242" s="14">
        <v>0</v>
      </c>
      <c r="AH242" t="str">
        <f>VLOOKUP(E:E,笔记匹配!A:U,3,FALSE)</f>
        <v>千呼万唤的翡翠双环耳坠🔥来啦‼️谁戴谁美</v>
      </c>
    </row>
    <row r="243" spans="1:34">
      <c r="A243" s="13" t="s">
        <v>34</v>
      </c>
      <c r="B243" s="13" t="s">
        <v>383</v>
      </c>
      <c r="C243" s="14">
        <v>16492628</v>
      </c>
      <c r="D243" s="13" t="s">
        <v>74</v>
      </c>
      <c r="E243" s="13" t="s">
        <v>194</v>
      </c>
      <c r="F243" s="13" t="s">
        <v>114</v>
      </c>
      <c r="G243" s="14">
        <v>3185522</v>
      </c>
      <c r="H243" s="13" t="s">
        <v>114</v>
      </c>
      <c r="I243" s="14">
        <v>2573850</v>
      </c>
      <c r="J243" s="13" t="s">
        <v>367</v>
      </c>
      <c r="K243" s="14">
        <v>0</v>
      </c>
      <c r="L243" s="14">
        <v>29</v>
      </c>
      <c r="M243" s="14">
        <v>0</v>
      </c>
      <c r="N243" s="15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5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t="str">
        <f>VLOOKUP(E:E,笔记匹配!A:U,3,FALSE)</f>
        <v>取悦自己，惊艳时光 | 满绿翡翠双环</v>
      </c>
    </row>
    <row r="244" spans="1:34">
      <c r="A244" s="13" t="s">
        <v>34</v>
      </c>
      <c r="B244" s="13" t="s">
        <v>372</v>
      </c>
      <c r="C244" s="14">
        <v>17088322</v>
      </c>
      <c r="D244" s="13" t="s">
        <v>74</v>
      </c>
      <c r="E244" s="13" t="s">
        <v>196</v>
      </c>
      <c r="F244" s="13" t="s">
        <v>114</v>
      </c>
      <c r="G244" s="14">
        <v>3185522</v>
      </c>
      <c r="H244" s="13" t="s">
        <v>114</v>
      </c>
      <c r="I244" s="14">
        <v>2573850</v>
      </c>
      <c r="J244" s="13" t="s">
        <v>367</v>
      </c>
      <c r="K244" s="14">
        <v>5.82</v>
      </c>
      <c r="L244" s="14">
        <v>293</v>
      </c>
      <c r="M244" s="14">
        <v>21</v>
      </c>
      <c r="N244" s="15">
        <v>0.0717</v>
      </c>
      <c r="O244" s="14">
        <v>0.28</v>
      </c>
      <c r="P244" s="14">
        <v>19.86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1</v>
      </c>
      <c r="W244" s="14">
        <v>5.82</v>
      </c>
      <c r="X244" s="14">
        <v>0</v>
      </c>
      <c r="Y244" s="15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t="str">
        <f>VLOOKUP(E:E,笔记匹配!A:U,3,FALSE)</f>
        <v>什么珠宝单品，让人一看就知道你是高阶玩家</v>
      </c>
    </row>
    <row r="245" spans="1:34">
      <c r="A245" s="13" t="s">
        <v>34</v>
      </c>
      <c r="B245" s="13" t="s">
        <v>373</v>
      </c>
      <c r="C245" s="14">
        <v>18410732</v>
      </c>
      <c r="D245" s="13" t="s">
        <v>74</v>
      </c>
      <c r="E245" s="13" t="s">
        <v>160</v>
      </c>
      <c r="F245" s="13" t="s">
        <v>374</v>
      </c>
      <c r="G245" s="14">
        <v>3754285</v>
      </c>
      <c r="H245" s="13" t="s">
        <v>88</v>
      </c>
      <c r="I245" s="14">
        <v>3139499</v>
      </c>
      <c r="J245" s="13" t="s">
        <v>367</v>
      </c>
      <c r="K245" s="14">
        <v>77.81</v>
      </c>
      <c r="L245" s="14">
        <v>1788</v>
      </c>
      <c r="M245" s="14">
        <v>154</v>
      </c>
      <c r="N245" s="15">
        <v>0.0861</v>
      </c>
      <c r="O245" s="14">
        <v>0.51</v>
      </c>
      <c r="P245" s="14">
        <v>43.52</v>
      </c>
      <c r="Q245" s="14">
        <v>1</v>
      </c>
      <c r="R245" s="14">
        <v>1</v>
      </c>
      <c r="S245" s="14">
        <v>0</v>
      </c>
      <c r="T245" s="14">
        <v>1</v>
      </c>
      <c r="U245" s="14">
        <v>1</v>
      </c>
      <c r="V245" s="14">
        <v>4</v>
      </c>
      <c r="W245" s="14">
        <v>19.45</v>
      </c>
      <c r="X245" s="14">
        <v>1</v>
      </c>
      <c r="Y245" s="15">
        <v>0.0065</v>
      </c>
      <c r="Z245" s="14">
        <v>0</v>
      </c>
      <c r="AA245" s="14">
        <v>0</v>
      </c>
      <c r="AB245" s="14">
        <v>1</v>
      </c>
      <c r="AC245" s="14">
        <v>1</v>
      </c>
      <c r="AD245" s="14">
        <v>1</v>
      </c>
      <c r="AE245" s="14">
        <v>0</v>
      </c>
      <c r="AF245" s="14">
        <v>77.81</v>
      </c>
      <c r="AG245" s="14">
        <v>0</v>
      </c>
      <c r="AH245" t="str">
        <f>VLOOKUP(E:E,笔记匹配!A:U,3,FALSE)</f>
        <v>第一次买满绿翡翠怎么挑？高性价比🉐‼️</v>
      </c>
    </row>
    <row r="246" spans="1:34">
      <c r="A246" s="13" t="s">
        <v>34</v>
      </c>
      <c r="B246" s="13" t="s">
        <v>375</v>
      </c>
      <c r="C246" s="14">
        <v>18547170</v>
      </c>
      <c r="D246" s="13" t="s">
        <v>74</v>
      </c>
      <c r="E246" s="13" t="s">
        <v>162</v>
      </c>
      <c r="F246" s="13" t="s">
        <v>376</v>
      </c>
      <c r="G246" s="14">
        <v>3820901</v>
      </c>
      <c r="H246" s="13" t="s">
        <v>82</v>
      </c>
      <c r="I246" s="14">
        <v>3205913</v>
      </c>
      <c r="J246" s="13" t="s">
        <v>367</v>
      </c>
      <c r="K246" s="14">
        <v>25.96</v>
      </c>
      <c r="L246" s="14">
        <v>864</v>
      </c>
      <c r="M246" s="14">
        <v>61</v>
      </c>
      <c r="N246" s="15">
        <v>0.0706</v>
      </c>
      <c r="O246" s="14">
        <v>0.43</v>
      </c>
      <c r="P246" s="14">
        <v>30.05</v>
      </c>
      <c r="Q246" s="14">
        <v>-1</v>
      </c>
      <c r="R246" s="14">
        <v>0</v>
      </c>
      <c r="S246" s="14">
        <v>0</v>
      </c>
      <c r="T246" s="14">
        <v>1</v>
      </c>
      <c r="U246" s="14">
        <v>1</v>
      </c>
      <c r="V246" s="14">
        <v>1</v>
      </c>
      <c r="W246" s="14">
        <v>25.96</v>
      </c>
      <c r="X246" s="14">
        <v>0</v>
      </c>
      <c r="Y246" s="15">
        <v>0</v>
      </c>
      <c r="Z246" s="14">
        <v>0</v>
      </c>
      <c r="AA246" s="14">
        <v>1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t="str">
        <f>VLOOKUP(E:E,笔记匹配!A:U,3,FALSE)</f>
        <v>翡翠界的绝美仙仙耳坠都在这里‼️高级富贵</v>
      </c>
    </row>
    <row r="247" spans="1:34">
      <c r="A247" s="13" t="s">
        <v>34</v>
      </c>
      <c r="B247" s="13" t="s">
        <v>377</v>
      </c>
      <c r="C247" s="14">
        <v>18754187</v>
      </c>
      <c r="D247" s="13" t="s">
        <v>74</v>
      </c>
      <c r="E247" s="13" t="s">
        <v>200</v>
      </c>
      <c r="F247" s="13" t="s">
        <v>131</v>
      </c>
      <c r="G247" s="14">
        <v>3921563</v>
      </c>
      <c r="H247" s="13" t="s">
        <v>131</v>
      </c>
      <c r="I247" s="14">
        <v>3306696</v>
      </c>
      <c r="J247" s="13" t="s">
        <v>367</v>
      </c>
      <c r="K247" s="14">
        <v>35.33</v>
      </c>
      <c r="L247" s="14">
        <v>1725</v>
      </c>
      <c r="M247" s="14">
        <v>77</v>
      </c>
      <c r="N247" s="15">
        <v>0.0446</v>
      </c>
      <c r="O247" s="14">
        <v>0.46</v>
      </c>
      <c r="P247" s="14">
        <v>20.48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1</v>
      </c>
      <c r="W247" s="14">
        <v>35.33</v>
      </c>
      <c r="X247" s="14">
        <v>0</v>
      </c>
      <c r="Y247" s="15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t="str">
        <f>VLOOKUP(E:E,笔记匹配!A:U,3,FALSE)</f>
        <v>一看就是大户人家的金枝玉叶💖娇艳欲滴的美</v>
      </c>
    </row>
    <row r="248" spans="1:34">
      <c r="A248" s="13" t="s">
        <v>34</v>
      </c>
      <c r="B248" s="13" t="s">
        <v>377</v>
      </c>
      <c r="C248" s="14">
        <v>18754237</v>
      </c>
      <c r="D248" s="13" t="s">
        <v>74</v>
      </c>
      <c r="E248" s="13" t="s">
        <v>202</v>
      </c>
      <c r="F248" s="13" t="s">
        <v>132</v>
      </c>
      <c r="G248" s="14">
        <v>3921599</v>
      </c>
      <c r="H248" s="13" t="s">
        <v>132</v>
      </c>
      <c r="I248" s="14">
        <v>3306735</v>
      </c>
      <c r="J248" s="13" t="s">
        <v>367</v>
      </c>
      <c r="K248" s="14">
        <v>31.29</v>
      </c>
      <c r="L248" s="14">
        <v>1164</v>
      </c>
      <c r="M248" s="14">
        <v>67</v>
      </c>
      <c r="N248" s="15">
        <v>0.0576</v>
      </c>
      <c r="O248" s="14">
        <v>0.47</v>
      </c>
      <c r="P248" s="14">
        <v>26.88</v>
      </c>
      <c r="Q248" s="14">
        <v>0</v>
      </c>
      <c r="R248" s="14">
        <v>0</v>
      </c>
      <c r="S248" s="14">
        <v>0</v>
      </c>
      <c r="T248" s="14">
        <v>0</v>
      </c>
      <c r="U248" s="14">
        <v>1</v>
      </c>
      <c r="V248" s="14">
        <v>1</v>
      </c>
      <c r="W248" s="14">
        <v>31.29</v>
      </c>
      <c r="X248" s="14">
        <v>1</v>
      </c>
      <c r="Y248" s="15">
        <v>0.0149</v>
      </c>
      <c r="Z248" s="14">
        <v>0</v>
      </c>
      <c r="AA248" s="14">
        <v>0</v>
      </c>
      <c r="AB248" s="14">
        <v>1</v>
      </c>
      <c r="AC248" s="14">
        <v>1</v>
      </c>
      <c r="AD248" s="14">
        <v>1</v>
      </c>
      <c r="AE248" s="14">
        <v>0</v>
      </c>
      <c r="AF248" s="14">
        <v>31.29</v>
      </c>
      <c r="AG248" s="14">
        <v>0</v>
      </c>
      <c r="AH248" t="str">
        <f>VLOOKUP(E:E,笔记匹配!A:U,3,FALSE)</f>
        <v>翡翠佛公 | 辣色vs阳色，你站哪一队</v>
      </c>
    </row>
    <row r="249" spans="1:34">
      <c r="A249" s="13" t="s">
        <v>34</v>
      </c>
      <c r="B249" s="13" t="s">
        <v>378</v>
      </c>
      <c r="C249" s="14">
        <v>19089034</v>
      </c>
      <c r="D249" s="13" t="s">
        <v>74</v>
      </c>
      <c r="E249" s="13" t="s">
        <v>164</v>
      </c>
      <c r="F249" s="13" t="s">
        <v>89</v>
      </c>
      <c r="G249" s="14">
        <v>4075191</v>
      </c>
      <c r="H249" s="13" t="s">
        <v>89</v>
      </c>
      <c r="I249" s="14">
        <v>3457726</v>
      </c>
      <c r="J249" s="13" t="s">
        <v>367</v>
      </c>
      <c r="K249" s="14">
        <v>42.43</v>
      </c>
      <c r="L249" s="14">
        <v>2198</v>
      </c>
      <c r="M249" s="14">
        <v>133</v>
      </c>
      <c r="N249" s="15">
        <v>0.0605</v>
      </c>
      <c r="O249" s="14">
        <v>0.32</v>
      </c>
      <c r="P249" s="14">
        <v>19.3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1</v>
      </c>
      <c r="W249" s="14">
        <v>42.43</v>
      </c>
      <c r="X249" s="14">
        <v>1</v>
      </c>
      <c r="Y249" s="15">
        <v>0.0075</v>
      </c>
      <c r="Z249" s="14">
        <v>0</v>
      </c>
      <c r="AA249" s="14">
        <v>0</v>
      </c>
      <c r="AB249" s="14">
        <v>1</v>
      </c>
      <c r="AC249" s="14">
        <v>1</v>
      </c>
      <c r="AD249" s="14">
        <v>1</v>
      </c>
      <c r="AE249" s="14">
        <v>0</v>
      </c>
      <c r="AF249" s="14">
        <v>42.43</v>
      </c>
      <c r="AG249" s="14">
        <v>0</v>
      </c>
      <c r="AH249" t="str">
        <f>VLOOKUP(E:E,笔记匹配!A:U,3,FALSE)</f>
        <v>翡翠福瓜的寓意，把美好祝福送给自己</v>
      </c>
    </row>
    <row r="250" spans="1:34">
      <c r="A250" s="13" t="s">
        <v>34</v>
      </c>
      <c r="B250" s="13" t="s">
        <v>379</v>
      </c>
      <c r="C250" s="14">
        <v>21062611</v>
      </c>
      <c r="D250" s="13" t="s">
        <v>74</v>
      </c>
      <c r="E250" s="13" t="s">
        <v>166</v>
      </c>
      <c r="F250" s="13" t="s">
        <v>90</v>
      </c>
      <c r="G250" s="14">
        <v>5049698</v>
      </c>
      <c r="H250" s="13" t="s">
        <v>90</v>
      </c>
      <c r="I250" s="14">
        <v>4273852</v>
      </c>
      <c r="J250" s="13" t="s">
        <v>367</v>
      </c>
      <c r="K250" s="14">
        <v>16.4</v>
      </c>
      <c r="L250" s="14">
        <v>949</v>
      </c>
      <c r="M250" s="14">
        <v>44</v>
      </c>
      <c r="N250" s="15">
        <v>0.0464</v>
      </c>
      <c r="O250" s="14">
        <v>0.37</v>
      </c>
      <c r="P250" s="14">
        <v>17.28</v>
      </c>
      <c r="Q250" s="14">
        <v>0</v>
      </c>
      <c r="R250" s="14">
        <v>1</v>
      </c>
      <c r="S250" s="14">
        <v>0</v>
      </c>
      <c r="T250" s="14">
        <v>0</v>
      </c>
      <c r="U250" s="14">
        <v>0</v>
      </c>
      <c r="V250" s="14">
        <v>1</v>
      </c>
      <c r="W250" s="14">
        <v>16.4</v>
      </c>
      <c r="X250" s="14">
        <v>0</v>
      </c>
      <c r="Y250" s="15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t="str">
        <f>VLOOKUP(E:E,笔记匹配!A:U,3,FALSE)</f>
        <v>性价比翡翠美货上新💖寓意都是如此美好💯</v>
      </c>
    </row>
    <row r="251" spans="1:34">
      <c r="A251" s="13" t="s">
        <v>34</v>
      </c>
      <c r="B251" s="13" t="s">
        <v>380</v>
      </c>
      <c r="C251" s="14">
        <v>21387260</v>
      </c>
      <c r="D251" s="13" t="s">
        <v>74</v>
      </c>
      <c r="E251" s="13" t="s">
        <v>168</v>
      </c>
      <c r="F251" s="13" t="s">
        <v>91</v>
      </c>
      <c r="G251" s="14">
        <v>5205079</v>
      </c>
      <c r="H251" s="13" t="s">
        <v>91</v>
      </c>
      <c r="I251" s="14">
        <v>4389047</v>
      </c>
      <c r="J251" s="13" t="s">
        <v>367</v>
      </c>
      <c r="K251" s="14">
        <v>24.34</v>
      </c>
      <c r="L251" s="14">
        <v>745</v>
      </c>
      <c r="M251" s="14">
        <v>47</v>
      </c>
      <c r="N251" s="15">
        <v>0.0631</v>
      </c>
      <c r="O251" s="14">
        <v>0.52</v>
      </c>
      <c r="P251" s="14">
        <v>32.67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5">
        <v>0</v>
      </c>
      <c r="Z251" s="14">
        <v>1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t="str">
        <f>VLOOKUP(E:E,笔记匹配!A:U,3,FALSE)</f>
        <v>这家翡翠源头商家你还不知道吗‼️</v>
      </c>
    </row>
    <row r="252" spans="1:34">
      <c r="A252" s="13" t="s">
        <v>34</v>
      </c>
      <c r="B252" s="13" t="s">
        <v>381</v>
      </c>
      <c r="C252" s="14">
        <v>21810383</v>
      </c>
      <c r="D252" s="13" t="s">
        <v>74</v>
      </c>
      <c r="E252" s="13" t="s">
        <v>170</v>
      </c>
      <c r="F252" s="13" t="s">
        <v>75</v>
      </c>
      <c r="G252" s="14">
        <v>5396826</v>
      </c>
      <c r="H252" s="13" t="s">
        <v>75</v>
      </c>
      <c r="I252" s="14">
        <v>4535097</v>
      </c>
      <c r="J252" s="13" t="s">
        <v>367</v>
      </c>
      <c r="K252" s="14">
        <v>141.58</v>
      </c>
      <c r="L252" s="14">
        <v>4945</v>
      </c>
      <c r="M252" s="14">
        <v>306</v>
      </c>
      <c r="N252" s="15">
        <v>0.0619</v>
      </c>
      <c r="O252" s="14">
        <v>0.46</v>
      </c>
      <c r="P252" s="14">
        <v>28.63</v>
      </c>
      <c r="Q252" s="14">
        <v>1</v>
      </c>
      <c r="R252" s="14">
        <v>1</v>
      </c>
      <c r="S252" s="14">
        <v>1</v>
      </c>
      <c r="T252" s="14">
        <v>2</v>
      </c>
      <c r="U252" s="14">
        <v>0</v>
      </c>
      <c r="V252" s="14">
        <v>5</v>
      </c>
      <c r="W252" s="14">
        <v>28.32</v>
      </c>
      <c r="X252" s="14">
        <v>1</v>
      </c>
      <c r="Y252" s="15">
        <v>0.0033</v>
      </c>
      <c r="Z252" s="14">
        <v>0</v>
      </c>
      <c r="AA252" s="14">
        <v>0</v>
      </c>
      <c r="AB252" s="14">
        <v>2</v>
      </c>
      <c r="AC252" s="14">
        <v>4</v>
      </c>
      <c r="AD252" s="14">
        <v>2</v>
      </c>
      <c r="AE252" s="14">
        <v>1</v>
      </c>
      <c r="AF252" s="14">
        <v>70.79</v>
      </c>
      <c r="AG252" s="14">
        <v>141.58</v>
      </c>
      <c r="AH252" t="str">
        <f>VLOOKUP(E:E,笔记匹配!A:U,3,FALSE)</f>
        <v>喜欢蛋面的尽管来找我，应有尽有</v>
      </c>
    </row>
    <row r="253" spans="1:34">
      <c r="A253" s="13" t="s">
        <v>34</v>
      </c>
      <c r="B253" s="13" t="s">
        <v>381</v>
      </c>
      <c r="C253" s="14">
        <v>21810413</v>
      </c>
      <c r="D253" s="13" t="s">
        <v>74</v>
      </c>
      <c r="E253" s="13" t="s">
        <v>172</v>
      </c>
      <c r="F253" s="13" t="s">
        <v>92</v>
      </c>
      <c r="G253" s="14">
        <v>5396833</v>
      </c>
      <c r="H253" s="13" t="s">
        <v>92</v>
      </c>
      <c r="I253" s="14">
        <v>4535107</v>
      </c>
      <c r="J253" s="13" t="s">
        <v>367</v>
      </c>
      <c r="K253" s="14">
        <v>53.34</v>
      </c>
      <c r="L253" s="14">
        <v>1681</v>
      </c>
      <c r="M253" s="14">
        <v>79</v>
      </c>
      <c r="N253" s="15">
        <v>0.047</v>
      </c>
      <c r="O253" s="14">
        <v>0.68</v>
      </c>
      <c r="P253" s="14">
        <v>31.73</v>
      </c>
      <c r="Q253" s="14">
        <v>0</v>
      </c>
      <c r="R253" s="14">
        <v>0</v>
      </c>
      <c r="S253" s="14">
        <v>0</v>
      </c>
      <c r="T253" s="14">
        <v>2</v>
      </c>
      <c r="U253" s="14">
        <v>0</v>
      </c>
      <c r="V253" s="14">
        <v>2</v>
      </c>
      <c r="W253" s="14">
        <v>26.67</v>
      </c>
      <c r="X253" s="14">
        <v>0</v>
      </c>
      <c r="Y253" s="15">
        <v>0</v>
      </c>
      <c r="Z253" s="14">
        <v>1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t="str">
        <f>VLOOKUP(E:E,笔记匹配!A:U,3,FALSE)</f>
        <v>福禄双全💕翡翠绿葫芦太适合女性了～</v>
      </c>
    </row>
    <row r="254" spans="1:34">
      <c r="A254" s="13" t="s">
        <v>34</v>
      </c>
      <c r="B254" s="13" t="s">
        <v>381</v>
      </c>
      <c r="C254" s="14">
        <v>21810468</v>
      </c>
      <c r="D254" s="13" t="s">
        <v>74</v>
      </c>
      <c r="E254" s="13" t="s">
        <v>204</v>
      </c>
      <c r="F254" s="13" t="s">
        <v>382</v>
      </c>
      <c r="G254" s="14">
        <v>5396857</v>
      </c>
      <c r="H254" s="13" t="s">
        <v>133</v>
      </c>
      <c r="I254" s="14">
        <v>4535123</v>
      </c>
      <c r="J254" s="13" t="s">
        <v>367</v>
      </c>
      <c r="K254" s="14">
        <v>37.48</v>
      </c>
      <c r="L254" s="14">
        <v>1210</v>
      </c>
      <c r="M254" s="14">
        <v>52</v>
      </c>
      <c r="N254" s="15">
        <v>0.043</v>
      </c>
      <c r="O254" s="14">
        <v>0.72</v>
      </c>
      <c r="P254" s="14">
        <v>30.98</v>
      </c>
      <c r="Q254" s="14">
        <v>2</v>
      </c>
      <c r="R254" s="14">
        <v>0</v>
      </c>
      <c r="S254" s="14">
        <v>1</v>
      </c>
      <c r="T254" s="14">
        <v>0</v>
      </c>
      <c r="U254" s="14">
        <v>0</v>
      </c>
      <c r="V254" s="14">
        <v>3</v>
      </c>
      <c r="W254" s="14">
        <v>12.49</v>
      </c>
      <c r="X254" s="14">
        <v>0</v>
      </c>
      <c r="Y254" s="15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t="e">
        <f>VLOOKUP(E:E,笔记匹配!A:U,3,FALSE)</f>
        <v>#N/A</v>
      </c>
    </row>
    <row r="255" spans="1:34">
      <c r="A255" s="13" t="s">
        <v>34</v>
      </c>
      <c r="B255" s="13" t="s">
        <v>384</v>
      </c>
      <c r="C255" s="14">
        <v>23020424</v>
      </c>
      <c r="D255" s="13" t="s">
        <v>74</v>
      </c>
      <c r="E255" s="13" t="s">
        <v>174</v>
      </c>
      <c r="F255" s="13" t="s">
        <v>385</v>
      </c>
      <c r="G255" s="14">
        <v>5981098</v>
      </c>
      <c r="H255" s="13" t="s">
        <v>93</v>
      </c>
      <c r="I255" s="14">
        <v>4980950</v>
      </c>
      <c r="J255" s="13" t="s">
        <v>367</v>
      </c>
      <c r="K255" s="14">
        <v>138.3</v>
      </c>
      <c r="L255" s="14">
        <v>4050</v>
      </c>
      <c r="M255" s="14">
        <v>286</v>
      </c>
      <c r="N255" s="15">
        <v>0.0706</v>
      </c>
      <c r="O255" s="14">
        <v>0.48</v>
      </c>
      <c r="P255" s="14">
        <v>34.15</v>
      </c>
      <c r="Q255" s="14">
        <v>1</v>
      </c>
      <c r="R255" s="14">
        <v>1</v>
      </c>
      <c r="S255" s="14">
        <v>0</v>
      </c>
      <c r="T255" s="14">
        <v>1</v>
      </c>
      <c r="U255" s="14">
        <v>0</v>
      </c>
      <c r="V255" s="14">
        <v>3</v>
      </c>
      <c r="W255" s="14">
        <v>46.1</v>
      </c>
      <c r="X255" s="14">
        <v>3</v>
      </c>
      <c r="Y255" s="15">
        <v>0.0105</v>
      </c>
      <c r="Z255" s="14">
        <v>2</v>
      </c>
      <c r="AA255" s="14">
        <v>0</v>
      </c>
      <c r="AB255" s="14">
        <v>5</v>
      </c>
      <c r="AC255" s="14">
        <v>7</v>
      </c>
      <c r="AD255" s="14">
        <v>5</v>
      </c>
      <c r="AE255" s="14">
        <v>3</v>
      </c>
      <c r="AF255" s="14">
        <v>27.66</v>
      </c>
      <c r="AG255" s="14">
        <v>46.1</v>
      </c>
      <c r="AH255" t="str">
        <f>VLOOKUP(E:E,笔记匹配!A:U,3,FALSE)</f>
        <v>年会宴会战袍缺少亮点❓只需一串翡翠珠链</v>
      </c>
    </row>
    <row r="256" spans="1:34">
      <c r="A256" s="13" t="s">
        <v>35</v>
      </c>
      <c r="B256" s="13" t="s">
        <v>368</v>
      </c>
      <c r="C256" s="14">
        <v>15010998</v>
      </c>
      <c r="D256" s="13" t="s">
        <v>74</v>
      </c>
      <c r="E256" s="13" t="s">
        <v>154</v>
      </c>
      <c r="F256" s="13" t="s">
        <v>85</v>
      </c>
      <c r="G256" s="14">
        <v>2988798</v>
      </c>
      <c r="H256" s="13" t="s">
        <v>85</v>
      </c>
      <c r="I256" s="14">
        <v>2389802</v>
      </c>
      <c r="J256" s="13" t="s">
        <v>367</v>
      </c>
      <c r="K256" s="14">
        <v>166.26</v>
      </c>
      <c r="L256" s="14">
        <v>2560</v>
      </c>
      <c r="M256" s="14">
        <v>177</v>
      </c>
      <c r="N256" s="15">
        <v>0.0691</v>
      </c>
      <c r="O256" s="14">
        <v>0.94</v>
      </c>
      <c r="P256" s="14">
        <v>64.95</v>
      </c>
      <c r="Q256" s="14">
        <v>1</v>
      </c>
      <c r="R256" s="14">
        <v>1</v>
      </c>
      <c r="S256" s="14">
        <v>0</v>
      </c>
      <c r="T256" s="14">
        <v>2</v>
      </c>
      <c r="U256" s="14">
        <v>0</v>
      </c>
      <c r="V256" s="14">
        <v>4</v>
      </c>
      <c r="W256" s="14">
        <v>41.56</v>
      </c>
      <c r="X256" s="14">
        <v>12</v>
      </c>
      <c r="Y256" s="15">
        <v>0.0678</v>
      </c>
      <c r="Z256" s="14">
        <v>1</v>
      </c>
      <c r="AA256" s="14">
        <v>3</v>
      </c>
      <c r="AB256" s="14">
        <v>11</v>
      </c>
      <c r="AC256" s="14">
        <v>27</v>
      </c>
      <c r="AD256" s="14">
        <v>11</v>
      </c>
      <c r="AE256" s="14">
        <v>7</v>
      </c>
      <c r="AF256" s="14">
        <v>15.11</v>
      </c>
      <c r="AG256" s="14">
        <v>23.75</v>
      </c>
      <c r="AH256" t="str">
        <f>VLOOKUP(E:E,笔记匹配!A:U,3,FALSE)</f>
        <v>翡翠小米珠已经不多了❓听说你们都在找🧐🧐</v>
      </c>
    </row>
    <row r="257" spans="1:34">
      <c r="A257" s="13" t="s">
        <v>35</v>
      </c>
      <c r="B257" s="13" t="s">
        <v>369</v>
      </c>
      <c r="C257" s="14">
        <v>15235389</v>
      </c>
      <c r="D257" s="13" t="s">
        <v>74</v>
      </c>
      <c r="E257" s="13" t="s">
        <v>156</v>
      </c>
      <c r="F257" s="13" t="s">
        <v>86</v>
      </c>
      <c r="G257" s="14">
        <v>3012790</v>
      </c>
      <c r="H257" s="13" t="s">
        <v>86</v>
      </c>
      <c r="I257" s="14">
        <v>2410711</v>
      </c>
      <c r="J257" s="13" t="s">
        <v>367</v>
      </c>
      <c r="K257" s="14">
        <v>49.92</v>
      </c>
      <c r="L257" s="14">
        <v>1788</v>
      </c>
      <c r="M257" s="14">
        <v>170</v>
      </c>
      <c r="N257" s="15">
        <v>0.0951</v>
      </c>
      <c r="O257" s="14">
        <v>0.29</v>
      </c>
      <c r="P257" s="14">
        <v>27.92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1</v>
      </c>
      <c r="Y257" s="15">
        <v>0.0059</v>
      </c>
      <c r="Z257" s="14">
        <v>0</v>
      </c>
      <c r="AA257" s="14">
        <v>0</v>
      </c>
      <c r="AB257" s="14">
        <v>1</v>
      </c>
      <c r="AC257" s="14">
        <v>4</v>
      </c>
      <c r="AD257" s="14">
        <v>1</v>
      </c>
      <c r="AE257" s="14">
        <v>1</v>
      </c>
      <c r="AF257" s="14">
        <v>49.92</v>
      </c>
      <c r="AG257" s="14">
        <v>49.92</v>
      </c>
      <c r="AH257" t="str">
        <f>VLOOKUP(E:E,笔记匹配!A:U,3,FALSE)</f>
        <v>这尊翡翠佛公的喜乐，谁见了谁欢喜🌱🙏</v>
      </c>
    </row>
    <row r="258" spans="1:34">
      <c r="A258" s="13" t="s">
        <v>35</v>
      </c>
      <c r="B258" s="13" t="s">
        <v>370</v>
      </c>
      <c r="C258" s="14">
        <v>16039498</v>
      </c>
      <c r="D258" s="13" t="s">
        <v>74</v>
      </c>
      <c r="E258" s="13" t="s">
        <v>158</v>
      </c>
      <c r="F258" s="13" t="s">
        <v>87</v>
      </c>
      <c r="G258" s="14">
        <v>3126882</v>
      </c>
      <c r="H258" s="13" t="s">
        <v>87</v>
      </c>
      <c r="I258" s="14">
        <v>2521382</v>
      </c>
      <c r="J258" s="13" t="s">
        <v>367</v>
      </c>
      <c r="K258" s="14">
        <v>149.34</v>
      </c>
      <c r="L258" s="14">
        <v>6062</v>
      </c>
      <c r="M258" s="14">
        <v>474</v>
      </c>
      <c r="N258" s="15">
        <v>0.0782</v>
      </c>
      <c r="O258" s="14">
        <v>0.32</v>
      </c>
      <c r="P258" s="14">
        <v>24.64</v>
      </c>
      <c r="Q258" s="14">
        <v>3</v>
      </c>
      <c r="R258" s="14">
        <v>3</v>
      </c>
      <c r="S258" s="14">
        <v>0</v>
      </c>
      <c r="T258" s="14">
        <v>5</v>
      </c>
      <c r="U258" s="14">
        <v>0</v>
      </c>
      <c r="V258" s="14">
        <v>11</v>
      </c>
      <c r="W258" s="14">
        <v>13.58</v>
      </c>
      <c r="X258" s="14">
        <v>10</v>
      </c>
      <c r="Y258" s="15">
        <v>0.0211</v>
      </c>
      <c r="Z258" s="14">
        <v>2</v>
      </c>
      <c r="AA258" s="14">
        <v>4</v>
      </c>
      <c r="AB258" s="14">
        <v>11</v>
      </c>
      <c r="AC258" s="14">
        <v>26</v>
      </c>
      <c r="AD258" s="14">
        <v>11</v>
      </c>
      <c r="AE258" s="14">
        <v>6</v>
      </c>
      <c r="AF258" s="14">
        <v>13.58</v>
      </c>
      <c r="AG258" s="14">
        <v>24.89</v>
      </c>
      <c r="AH258" t="str">
        <f>VLOOKUP(E:E,笔记匹配!A:U,3,FALSE)</f>
        <v>听说你们最近很喜欢小米珠📿翡翠手串哦💚</v>
      </c>
    </row>
    <row r="259" spans="1:34">
      <c r="A259" s="13" t="s">
        <v>35</v>
      </c>
      <c r="B259" s="13" t="s">
        <v>371</v>
      </c>
      <c r="C259" s="14">
        <v>16360864</v>
      </c>
      <c r="D259" s="13" t="s">
        <v>74</v>
      </c>
      <c r="E259" s="13" t="s">
        <v>190</v>
      </c>
      <c r="F259" s="13" t="s">
        <v>114</v>
      </c>
      <c r="G259" s="14">
        <v>3185522</v>
      </c>
      <c r="H259" s="13" t="s">
        <v>114</v>
      </c>
      <c r="I259" s="14">
        <v>2573850</v>
      </c>
      <c r="J259" s="13" t="s">
        <v>367</v>
      </c>
      <c r="K259" s="14">
        <v>17.8</v>
      </c>
      <c r="L259" s="14">
        <v>1229</v>
      </c>
      <c r="M259" s="14">
        <v>71</v>
      </c>
      <c r="N259" s="15">
        <v>0.0578</v>
      </c>
      <c r="O259" s="14">
        <v>0.25</v>
      </c>
      <c r="P259" s="14">
        <v>14.48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1</v>
      </c>
      <c r="W259" s="14">
        <v>17.8</v>
      </c>
      <c r="X259" s="14">
        <v>0</v>
      </c>
      <c r="Y259" s="15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t="str">
        <f>VLOOKUP(E:E,笔记匹配!A:U,3,FALSE)</f>
        <v>千呼万唤的翡翠双环耳坠🔥来啦‼️谁戴谁美</v>
      </c>
    </row>
    <row r="260" spans="1:34">
      <c r="A260" s="13" t="s">
        <v>35</v>
      </c>
      <c r="B260" s="13" t="s">
        <v>383</v>
      </c>
      <c r="C260" s="14">
        <v>16492628</v>
      </c>
      <c r="D260" s="13" t="s">
        <v>74</v>
      </c>
      <c r="E260" s="13" t="s">
        <v>194</v>
      </c>
      <c r="F260" s="13" t="s">
        <v>114</v>
      </c>
      <c r="G260" s="14">
        <v>3185522</v>
      </c>
      <c r="H260" s="13" t="s">
        <v>114</v>
      </c>
      <c r="I260" s="14">
        <v>2573850</v>
      </c>
      <c r="J260" s="13" t="s">
        <v>367</v>
      </c>
      <c r="K260" s="14">
        <v>0.47</v>
      </c>
      <c r="L260" s="14">
        <v>56</v>
      </c>
      <c r="M260" s="14">
        <v>2</v>
      </c>
      <c r="N260" s="15">
        <v>0.0357</v>
      </c>
      <c r="O260" s="14">
        <v>0.24</v>
      </c>
      <c r="P260" s="14">
        <v>8.39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5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t="str">
        <f>VLOOKUP(E:E,笔记匹配!A:U,3,FALSE)</f>
        <v>取悦自己，惊艳时光 | 满绿翡翠双环</v>
      </c>
    </row>
    <row r="261" spans="1:34">
      <c r="A261" s="13" t="s">
        <v>35</v>
      </c>
      <c r="B261" s="13" t="s">
        <v>372</v>
      </c>
      <c r="C261" s="14">
        <v>17088322</v>
      </c>
      <c r="D261" s="13" t="s">
        <v>74</v>
      </c>
      <c r="E261" s="13" t="s">
        <v>196</v>
      </c>
      <c r="F261" s="13" t="s">
        <v>114</v>
      </c>
      <c r="G261" s="14">
        <v>3185522</v>
      </c>
      <c r="H261" s="13" t="s">
        <v>114</v>
      </c>
      <c r="I261" s="14">
        <v>2573850</v>
      </c>
      <c r="J261" s="13" t="s">
        <v>367</v>
      </c>
      <c r="K261" s="14">
        <v>6.39</v>
      </c>
      <c r="L261" s="14">
        <v>294</v>
      </c>
      <c r="M261" s="14">
        <v>28</v>
      </c>
      <c r="N261" s="15">
        <v>0.0952</v>
      </c>
      <c r="O261" s="14">
        <v>0.23</v>
      </c>
      <c r="P261" s="14">
        <v>21.73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5">
        <v>0</v>
      </c>
      <c r="Z261" s="14">
        <v>1</v>
      </c>
      <c r="AA261" s="14">
        <v>1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t="str">
        <f>VLOOKUP(E:E,笔记匹配!A:U,3,FALSE)</f>
        <v>什么珠宝单品，让人一看就知道你是高阶玩家</v>
      </c>
    </row>
    <row r="262" spans="1:34">
      <c r="A262" s="13" t="s">
        <v>35</v>
      </c>
      <c r="B262" s="13" t="s">
        <v>373</v>
      </c>
      <c r="C262" s="14">
        <v>18410732</v>
      </c>
      <c r="D262" s="13" t="s">
        <v>74</v>
      </c>
      <c r="E262" s="13" t="s">
        <v>160</v>
      </c>
      <c r="F262" s="13" t="s">
        <v>374</v>
      </c>
      <c r="G262" s="14">
        <v>3754285</v>
      </c>
      <c r="H262" s="13" t="s">
        <v>88</v>
      </c>
      <c r="I262" s="14">
        <v>3139499</v>
      </c>
      <c r="J262" s="13" t="s">
        <v>367</v>
      </c>
      <c r="K262" s="14">
        <v>78.8</v>
      </c>
      <c r="L262" s="14">
        <v>1750</v>
      </c>
      <c r="M262" s="14">
        <v>149</v>
      </c>
      <c r="N262" s="15">
        <v>0.0851</v>
      </c>
      <c r="O262" s="14">
        <v>0.53</v>
      </c>
      <c r="P262" s="14">
        <v>45.03</v>
      </c>
      <c r="Q262" s="14">
        <v>1</v>
      </c>
      <c r="R262" s="14">
        <v>1</v>
      </c>
      <c r="S262" s="14">
        <v>0</v>
      </c>
      <c r="T262" s="14">
        <v>0</v>
      </c>
      <c r="U262" s="14">
        <v>0</v>
      </c>
      <c r="V262" s="14">
        <v>2</v>
      </c>
      <c r="W262" s="14">
        <v>39.4</v>
      </c>
      <c r="X262" s="14">
        <v>2</v>
      </c>
      <c r="Y262" s="15">
        <v>0.0134</v>
      </c>
      <c r="Z262" s="14">
        <v>0</v>
      </c>
      <c r="AA262" s="14">
        <v>0</v>
      </c>
      <c r="AB262" s="14">
        <v>3</v>
      </c>
      <c r="AC262" s="14">
        <v>3</v>
      </c>
      <c r="AD262" s="14">
        <v>3</v>
      </c>
      <c r="AE262" s="14">
        <v>1</v>
      </c>
      <c r="AF262" s="14">
        <v>26.27</v>
      </c>
      <c r="AG262" s="14">
        <v>78.8</v>
      </c>
      <c r="AH262" t="str">
        <f>VLOOKUP(E:E,笔记匹配!A:U,3,FALSE)</f>
        <v>第一次买满绿翡翠怎么挑？高性价比🉐‼️</v>
      </c>
    </row>
    <row r="263" spans="1:34">
      <c r="A263" s="13" t="s">
        <v>35</v>
      </c>
      <c r="B263" s="13" t="s">
        <v>375</v>
      </c>
      <c r="C263" s="14">
        <v>18547170</v>
      </c>
      <c r="D263" s="13" t="s">
        <v>74</v>
      </c>
      <c r="E263" s="13" t="s">
        <v>162</v>
      </c>
      <c r="F263" s="13" t="s">
        <v>376</v>
      </c>
      <c r="G263" s="14">
        <v>3820901</v>
      </c>
      <c r="H263" s="13" t="s">
        <v>82</v>
      </c>
      <c r="I263" s="14">
        <v>3205913</v>
      </c>
      <c r="J263" s="13" t="s">
        <v>367</v>
      </c>
      <c r="K263" s="14">
        <v>36.61</v>
      </c>
      <c r="L263" s="14">
        <v>1099</v>
      </c>
      <c r="M263" s="14">
        <v>89</v>
      </c>
      <c r="N263" s="15">
        <v>0.081</v>
      </c>
      <c r="O263" s="14">
        <v>0.41</v>
      </c>
      <c r="P263" s="14">
        <v>33.31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5">
        <v>0</v>
      </c>
      <c r="Z263" s="14">
        <v>1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t="str">
        <f>VLOOKUP(E:E,笔记匹配!A:U,3,FALSE)</f>
        <v>翡翠界的绝美仙仙耳坠都在这里‼️高级富贵</v>
      </c>
    </row>
    <row r="264" spans="1:34">
      <c r="A264" s="13" t="s">
        <v>35</v>
      </c>
      <c r="B264" s="13" t="s">
        <v>378</v>
      </c>
      <c r="C264" s="14">
        <v>19089034</v>
      </c>
      <c r="D264" s="13" t="s">
        <v>74</v>
      </c>
      <c r="E264" s="13" t="s">
        <v>164</v>
      </c>
      <c r="F264" s="13" t="s">
        <v>89</v>
      </c>
      <c r="G264" s="14">
        <v>4075191</v>
      </c>
      <c r="H264" s="13" t="s">
        <v>89</v>
      </c>
      <c r="I264" s="14">
        <v>3457726</v>
      </c>
      <c r="J264" s="13" t="s">
        <v>367</v>
      </c>
      <c r="K264" s="14">
        <v>30.88</v>
      </c>
      <c r="L264" s="14">
        <v>1386</v>
      </c>
      <c r="M264" s="14">
        <v>88</v>
      </c>
      <c r="N264" s="15">
        <v>0.0635</v>
      </c>
      <c r="O264" s="14">
        <v>0.35</v>
      </c>
      <c r="P264" s="14">
        <v>22.28</v>
      </c>
      <c r="Q264" s="14">
        <v>1</v>
      </c>
      <c r="R264" s="14">
        <v>1</v>
      </c>
      <c r="S264" s="14">
        <v>0</v>
      </c>
      <c r="T264" s="14">
        <v>0</v>
      </c>
      <c r="U264" s="14">
        <v>0</v>
      </c>
      <c r="V264" s="14">
        <v>2</v>
      </c>
      <c r="W264" s="14">
        <v>15.44</v>
      </c>
      <c r="X264" s="14">
        <v>0</v>
      </c>
      <c r="Y264" s="15">
        <v>0</v>
      </c>
      <c r="Z264" s="14">
        <v>1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t="str">
        <f>VLOOKUP(E:E,笔记匹配!A:U,3,FALSE)</f>
        <v>翡翠福瓜的寓意，把美好祝福送给自己</v>
      </c>
    </row>
    <row r="265" spans="1:34">
      <c r="A265" s="13" t="s">
        <v>35</v>
      </c>
      <c r="B265" s="13" t="s">
        <v>379</v>
      </c>
      <c r="C265" s="14">
        <v>21062611</v>
      </c>
      <c r="D265" s="13" t="s">
        <v>74</v>
      </c>
      <c r="E265" s="13" t="s">
        <v>166</v>
      </c>
      <c r="F265" s="13" t="s">
        <v>90</v>
      </c>
      <c r="G265" s="14">
        <v>5049698</v>
      </c>
      <c r="H265" s="13" t="s">
        <v>90</v>
      </c>
      <c r="I265" s="14">
        <v>4273852</v>
      </c>
      <c r="J265" s="13" t="s">
        <v>367</v>
      </c>
      <c r="K265" s="14">
        <v>24.86</v>
      </c>
      <c r="L265" s="14">
        <v>971</v>
      </c>
      <c r="M265" s="14">
        <v>72</v>
      </c>
      <c r="N265" s="15">
        <v>0.0742</v>
      </c>
      <c r="O265" s="14">
        <v>0.35</v>
      </c>
      <c r="P265" s="14">
        <v>25.6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1</v>
      </c>
      <c r="W265" s="14">
        <v>24.86</v>
      </c>
      <c r="X265" s="14">
        <v>0</v>
      </c>
      <c r="Y265" s="15">
        <v>0</v>
      </c>
      <c r="Z265" s="14">
        <v>1</v>
      </c>
      <c r="AA265" s="14">
        <v>1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t="str">
        <f>VLOOKUP(E:E,笔记匹配!A:U,3,FALSE)</f>
        <v>性价比翡翠美货上新💖寓意都是如此美好💯</v>
      </c>
    </row>
    <row r="266" spans="1:34">
      <c r="A266" s="13" t="s">
        <v>35</v>
      </c>
      <c r="B266" s="13" t="s">
        <v>380</v>
      </c>
      <c r="C266" s="14">
        <v>21387260</v>
      </c>
      <c r="D266" s="13" t="s">
        <v>74</v>
      </c>
      <c r="E266" s="13" t="s">
        <v>168</v>
      </c>
      <c r="F266" s="13" t="s">
        <v>91</v>
      </c>
      <c r="G266" s="14">
        <v>5205079</v>
      </c>
      <c r="H266" s="13" t="s">
        <v>91</v>
      </c>
      <c r="I266" s="14">
        <v>4389047</v>
      </c>
      <c r="J266" s="13" t="s">
        <v>367</v>
      </c>
      <c r="K266" s="14">
        <v>23.43</v>
      </c>
      <c r="L266" s="14">
        <v>844</v>
      </c>
      <c r="M266" s="14">
        <v>57</v>
      </c>
      <c r="N266" s="15">
        <v>0.0675</v>
      </c>
      <c r="O266" s="14">
        <v>0.41</v>
      </c>
      <c r="P266" s="14">
        <v>27.76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5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t="str">
        <f>VLOOKUP(E:E,笔记匹配!A:U,3,FALSE)</f>
        <v>这家翡翠源头商家你还不知道吗‼️</v>
      </c>
    </row>
    <row r="267" spans="1:34">
      <c r="A267" s="13" t="s">
        <v>35</v>
      </c>
      <c r="B267" s="13" t="s">
        <v>381</v>
      </c>
      <c r="C267" s="14">
        <v>21810383</v>
      </c>
      <c r="D267" s="13" t="s">
        <v>74</v>
      </c>
      <c r="E267" s="13" t="s">
        <v>170</v>
      </c>
      <c r="F267" s="13" t="s">
        <v>75</v>
      </c>
      <c r="G267" s="14">
        <v>5396826</v>
      </c>
      <c r="H267" s="13" t="s">
        <v>75</v>
      </c>
      <c r="I267" s="14">
        <v>4535097</v>
      </c>
      <c r="J267" s="13" t="s">
        <v>367</v>
      </c>
      <c r="K267" s="14">
        <v>146.71</v>
      </c>
      <c r="L267" s="14">
        <v>4759</v>
      </c>
      <c r="M267" s="14">
        <v>331</v>
      </c>
      <c r="N267" s="15">
        <v>0.0696</v>
      </c>
      <c r="O267" s="14">
        <v>0.44</v>
      </c>
      <c r="P267" s="14">
        <v>30.83</v>
      </c>
      <c r="Q267" s="14">
        <v>4</v>
      </c>
      <c r="R267" s="14">
        <v>0</v>
      </c>
      <c r="S267" s="14">
        <v>0</v>
      </c>
      <c r="T267" s="14">
        <v>1</v>
      </c>
      <c r="U267" s="14">
        <v>0</v>
      </c>
      <c r="V267" s="14">
        <v>5</v>
      </c>
      <c r="W267" s="14">
        <v>29.34</v>
      </c>
      <c r="X267" s="14">
        <v>3</v>
      </c>
      <c r="Y267" s="15">
        <v>0.0091</v>
      </c>
      <c r="Z267" s="14">
        <v>0</v>
      </c>
      <c r="AA267" s="14">
        <v>6</v>
      </c>
      <c r="AB267" s="14">
        <v>4</v>
      </c>
      <c r="AC267" s="14">
        <v>5</v>
      </c>
      <c r="AD267" s="14">
        <v>4</v>
      </c>
      <c r="AE267" s="14">
        <v>1</v>
      </c>
      <c r="AF267" s="14">
        <v>36.68</v>
      </c>
      <c r="AG267" s="14">
        <v>146.71</v>
      </c>
      <c r="AH267" t="str">
        <f>VLOOKUP(E:E,笔记匹配!A:U,3,FALSE)</f>
        <v>喜欢蛋面的尽管来找我，应有尽有</v>
      </c>
    </row>
    <row r="268" spans="1:34">
      <c r="A268" s="13" t="s">
        <v>35</v>
      </c>
      <c r="B268" s="13" t="s">
        <v>381</v>
      </c>
      <c r="C268" s="14">
        <v>21810413</v>
      </c>
      <c r="D268" s="13" t="s">
        <v>74</v>
      </c>
      <c r="E268" s="13" t="s">
        <v>172</v>
      </c>
      <c r="F268" s="13" t="s">
        <v>92</v>
      </c>
      <c r="G268" s="14">
        <v>5396833</v>
      </c>
      <c r="H268" s="13" t="s">
        <v>92</v>
      </c>
      <c r="I268" s="14">
        <v>4535107</v>
      </c>
      <c r="J268" s="13" t="s">
        <v>367</v>
      </c>
      <c r="K268" s="14">
        <v>58.94</v>
      </c>
      <c r="L268" s="14">
        <v>2439</v>
      </c>
      <c r="M268" s="14">
        <v>99</v>
      </c>
      <c r="N268" s="15">
        <v>0.0406</v>
      </c>
      <c r="O268" s="14">
        <v>0.6</v>
      </c>
      <c r="P268" s="14">
        <v>24.17</v>
      </c>
      <c r="Q268" s="14">
        <v>2</v>
      </c>
      <c r="R268" s="14">
        <v>1</v>
      </c>
      <c r="S268" s="14">
        <v>0</v>
      </c>
      <c r="T268" s="14">
        <v>0</v>
      </c>
      <c r="U268" s="14">
        <v>0</v>
      </c>
      <c r="V268" s="14">
        <v>3</v>
      </c>
      <c r="W268" s="14">
        <v>19.65</v>
      </c>
      <c r="X268" s="14">
        <v>0</v>
      </c>
      <c r="Y268" s="15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t="str">
        <f>VLOOKUP(E:E,笔记匹配!A:U,3,FALSE)</f>
        <v>福禄双全💕翡翠绿葫芦太适合女性了～</v>
      </c>
    </row>
    <row r="269" spans="1:34">
      <c r="A269" s="13" t="s">
        <v>35</v>
      </c>
      <c r="B269" s="13" t="s">
        <v>384</v>
      </c>
      <c r="C269" s="14">
        <v>23020424</v>
      </c>
      <c r="D269" s="13" t="s">
        <v>74</v>
      </c>
      <c r="E269" s="13" t="s">
        <v>174</v>
      </c>
      <c r="F269" s="13" t="s">
        <v>385</v>
      </c>
      <c r="G269" s="14">
        <v>5981098</v>
      </c>
      <c r="H269" s="13" t="s">
        <v>93</v>
      </c>
      <c r="I269" s="14">
        <v>4980950</v>
      </c>
      <c r="J269" s="13" t="s">
        <v>367</v>
      </c>
      <c r="K269" s="14">
        <v>144.79</v>
      </c>
      <c r="L269" s="14">
        <v>4484</v>
      </c>
      <c r="M269" s="14">
        <v>326</v>
      </c>
      <c r="N269" s="15">
        <v>0.0727</v>
      </c>
      <c r="O269" s="14">
        <v>0.44</v>
      </c>
      <c r="P269" s="14">
        <v>32.29</v>
      </c>
      <c r="Q269" s="14">
        <v>0</v>
      </c>
      <c r="R269" s="14">
        <v>1</v>
      </c>
      <c r="S269" s="14">
        <v>0</v>
      </c>
      <c r="T269" s="14">
        <v>2</v>
      </c>
      <c r="U269" s="14">
        <v>0</v>
      </c>
      <c r="V269" s="14">
        <v>3</v>
      </c>
      <c r="W269" s="14">
        <v>48.26</v>
      </c>
      <c r="X269" s="14">
        <v>4</v>
      </c>
      <c r="Y269" s="15">
        <v>0.0123</v>
      </c>
      <c r="Z269" s="14">
        <v>1</v>
      </c>
      <c r="AA269" s="14">
        <v>0</v>
      </c>
      <c r="AB269" s="14">
        <v>4</v>
      </c>
      <c r="AC269" s="14">
        <v>8</v>
      </c>
      <c r="AD269" s="14">
        <v>4</v>
      </c>
      <c r="AE269" s="14">
        <v>2</v>
      </c>
      <c r="AF269" s="14">
        <v>36.2</v>
      </c>
      <c r="AG269" s="14">
        <v>72.4</v>
      </c>
      <c r="AH269" t="str">
        <f>VLOOKUP(E:E,笔记匹配!A:U,3,FALSE)</f>
        <v>年会宴会战袍缺少亮点❓只需一串翡翠珠链</v>
      </c>
    </row>
    <row r="270" spans="1:34">
      <c r="A270" s="13" t="s">
        <v>35</v>
      </c>
      <c r="B270" s="13" t="s">
        <v>186</v>
      </c>
      <c r="C270" s="14">
        <v>23479837</v>
      </c>
      <c r="D270" s="13" t="s">
        <v>74</v>
      </c>
      <c r="E270" s="13" t="s">
        <v>186</v>
      </c>
      <c r="F270" s="13" t="s">
        <v>110</v>
      </c>
      <c r="G270" s="14">
        <v>6212932</v>
      </c>
      <c r="H270" s="13" t="s">
        <v>110</v>
      </c>
      <c r="I270" s="14">
        <v>5155873</v>
      </c>
      <c r="J270" s="13" t="s">
        <v>367</v>
      </c>
      <c r="K270" s="14">
        <v>20.28</v>
      </c>
      <c r="L270" s="14">
        <v>811</v>
      </c>
      <c r="M270" s="14">
        <v>41</v>
      </c>
      <c r="N270" s="15">
        <v>0.0506</v>
      </c>
      <c r="O270" s="14">
        <v>0.49</v>
      </c>
      <c r="P270" s="14">
        <v>25.01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5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t="str">
        <f>VLOOKUP(E:E,笔记匹配!A:U,3,FALSE)</f>
        <v>女人的首饰盒里，永远都少一件珠宝～</v>
      </c>
    </row>
    <row r="271" spans="1:34">
      <c r="A271" s="13" t="s">
        <v>35</v>
      </c>
      <c r="B271" s="13" t="s">
        <v>388</v>
      </c>
      <c r="C271" s="14">
        <v>23479892</v>
      </c>
      <c r="D271" s="13" t="s">
        <v>74</v>
      </c>
      <c r="E271" s="13" t="s">
        <v>176</v>
      </c>
      <c r="F271" s="13" t="s">
        <v>83</v>
      </c>
      <c r="G271" s="14">
        <v>6212945</v>
      </c>
      <c r="H271" s="13" t="s">
        <v>83</v>
      </c>
      <c r="I271" s="14">
        <v>5155900</v>
      </c>
      <c r="J271" s="13" t="s">
        <v>367</v>
      </c>
      <c r="K271" s="14">
        <v>47.56</v>
      </c>
      <c r="L271" s="14">
        <v>2371</v>
      </c>
      <c r="M271" s="14">
        <v>145</v>
      </c>
      <c r="N271" s="15">
        <v>0.0612</v>
      </c>
      <c r="O271" s="14">
        <v>0.33</v>
      </c>
      <c r="P271" s="14">
        <v>20.06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1</v>
      </c>
      <c r="Y271" s="15">
        <v>0.0069</v>
      </c>
      <c r="Z271" s="14">
        <v>1</v>
      </c>
      <c r="AA271" s="14">
        <v>1</v>
      </c>
      <c r="AB271" s="14">
        <v>1</v>
      </c>
      <c r="AC271" s="14">
        <v>1</v>
      </c>
      <c r="AD271" s="14">
        <v>1</v>
      </c>
      <c r="AE271" s="14">
        <v>0</v>
      </c>
      <c r="AF271" s="14">
        <v>47.56</v>
      </c>
      <c r="AG271" s="14">
        <v>0</v>
      </c>
      <c r="AH271" t="str">
        <f>VLOOKUP(E:E,笔记匹配!A:U,3,FALSE)</f>
        <v>用千年等这一回，化身一道美的传说～</v>
      </c>
    </row>
    <row r="272" spans="1:34">
      <c r="A272" s="13" t="s">
        <v>36</v>
      </c>
      <c r="B272" s="13" t="s">
        <v>368</v>
      </c>
      <c r="C272" s="14">
        <v>15010998</v>
      </c>
      <c r="D272" s="13" t="s">
        <v>74</v>
      </c>
      <c r="E272" s="13" t="s">
        <v>154</v>
      </c>
      <c r="F272" s="13" t="s">
        <v>85</v>
      </c>
      <c r="G272" s="14">
        <v>2988798</v>
      </c>
      <c r="H272" s="13" t="s">
        <v>85</v>
      </c>
      <c r="I272" s="14">
        <v>2389802</v>
      </c>
      <c r="J272" s="13" t="s">
        <v>367</v>
      </c>
      <c r="K272" s="14">
        <v>184.64</v>
      </c>
      <c r="L272" s="14">
        <v>2982</v>
      </c>
      <c r="M272" s="14">
        <v>175</v>
      </c>
      <c r="N272" s="15">
        <v>0.0587</v>
      </c>
      <c r="O272" s="14">
        <v>1.06</v>
      </c>
      <c r="P272" s="14">
        <v>61.92</v>
      </c>
      <c r="Q272" s="14">
        <v>0</v>
      </c>
      <c r="R272" s="14">
        <v>2</v>
      </c>
      <c r="S272" s="14">
        <v>1</v>
      </c>
      <c r="T272" s="14">
        <v>5</v>
      </c>
      <c r="U272" s="14">
        <v>1</v>
      </c>
      <c r="V272" s="14">
        <v>9</v>
      </c>
      <c r="W272" s="14">
        <v>20.52</v>
      </c>
      <c r="X272" s="14">
        <v>10</v>
      </c>
      <c r="Y272" s="15">
        <v>0.0571</v>
      </c>
      <c r="Z272" s="14">
        <v>1</v>
      </c>
      <c r="AA272" s="14">
        <v>3</v>
      </c>
      <c r="AB272" s="14">
        <v>11</v>
      </c>
      <c r="AC272" s="14">
        <v>32</v>
      </c>
      <c r="AD272" s="14">
        <v>11</v>
      </c>
      <c r="AE272" s="14">
        <v>8</v>
      </c>
      <c r="AF272" s="14">
        <v>16.79</v>
      </c>
      <c r="AG272" s="14">
        <v>23.08</v>
      </c>
      <c r="AH272" t="str">
        <f>VLOOKUP(E:E,笔记匹配!A:U,3,FALSE)</f>
        <v>翡翠小米珠已经不多了❓听说你们都在找🧐🧐</v>
      </c>
    </row>
    <row r="273" spans="1:34">
      <c r="A273" s="13" t="s">
        <v>36</v>
      </c>
      <c r="B273" s="13" t="s">
        <v>369</v>
      </c>
      <c r="C273" s="14">
        <v>15235389</v>
      </c>
      <c r="D273" s="13" t="s">
        <v>74</v>
      </c>
      <c r="E273" s="13" t="s">
        <v>156</v>
      </c>
      <c r="F273" s="13" t="s">
        <v>86</v>
      </c>
      <c r="G273" s="14">
        <v>3012790</v>
      </c>
      <c r="H273" s="13" t="s">
        <v>86</v>
      </c>
      <c r="I273" s="14">
        <v>2410711</v>
      </c>
      <c r="J273" s="13" t="s">
        <v>367</v>
      </c>
      <c r="K273" s="14">
        <v>55.15</v>
      </c>
      <c r="L273" s="14">
        <v>2702</v>
      </c>
      <c r="M273" s="14">
        <v>183</v>
      </c>
      <c r="N273" s="15">
        <v>0.0677</v>
      </c>
      <c r="O273" s="14">
        <v>0.3</v>
      </c>
      <c r="P273" s="14">
        <v>20.41</v>
      </c>
      <c r="Q273" s="14">
        <v>0</v>
      </c>
      <c r="R273" s="14">
        <v>0</v>
      </c>
      <c r="S273" s="14">
        <v>-1</v>
      </c>
      <c r="T273" s="14">
        <v>0</v>
      </c>
      <c r="U273" s="14">
        <v>0</v>
      </c>
      <c r="V273" s="14">
        <v>-1</v>
      </c>
      <c r="W273" s="14">
        <v>0</v>
      </c>
      <c r="X273" s="14">
        <v>1</v>
      </c>
      <c r="Y273" s="15">
        <v>0.0055</v>
      </c>
      <c r="Z273" s="14">
        <v>2</v>
      </c>
      <c r="AA273" s="14">
        <v>0</v>
      </c>
      <c r="AB273" s="14">
        <v>1</v>
      </c>
      <c r="AC273" s="14">
        <v>1</v>
      </c>
      <c r="AD273" s="14">
        <v>1</v>
      </c>
      <c r="AE273" s="14">
        <v>0</v>
      </c>
      <c r="AF273" s="14">
        <v>55.15</v>
      </c>
      <c r="AG273" s="14">
        <v>0</v>
      </c>
      <c r="AH273" t="str">
        <f>VLOOKUP(E:E,笔记匹配!A:U,3,FALSE)</f>
        <v>这尊翡翠佛公的喜乐，谁见了谁欢喜🌱🙏</v>
      </c>
    </row>
    <row r="274" spans="1:34">
      <c r="A274" s="13" t="s">
        <v>36</v>
      </c>
      <c r="B274" s="13" t="s">
        <v>370</v>
      </c>
      <c r="C274" s="14">
        <v>16039498</v>
      </c>
      <c r="D274" s="13" t="s">
        <v>74</v>
      </c>
      <c r="E274" s="13" t="s">
        <v>158</v>
      </c>
      <c r="F274" s="13" t="s">
        <v>87</v>
      </c>
      <c r="G274" s="14">
        <v>3126882</v>
      </c>
      <c r="H274" s="13" t="s">
        <v>87</v>
      </c>
      <c r="I274" s="14">
        <v>2521382</v>
      </c>
      <c r="J274" s="13" t="s">
        <v>367</v>
      </c>
      <c r="K274" s="14">
        <v>146.64</v>
      </c>
      <c r="L274" s="14">
        <v>5944</v>
      </c>
      <c r="M274" s="14">
        <v>410</v>
      </c>
      <c r="N274" s="15">
        <v>0.069</v>
      </c>
      <c r="O274" s="14">
        <v>0.36</v>
      </c>
      <c r="P274" s="14">
        <v>24.67</v>
      </c>
      <c r="Q274" s="14">
        <v>2</v>
      </c>
      <c r="R274" s="14">
        <v>4</v>
      </c>
      <c r="S274" s="14">
        <v>0</v>
      </c>
      <c r="T274" s="14">
        <v>5</v>
      </c>
      <c r="U274" s="14">
        <v>0</v>
      </c>
      <c r="V274" s="14">
        <v>11</v>
      </c>
      <c r="W274" s="14">
        <v>13.33</v>
      </c>
      <c r="X274" s="14">
        <v>12</v>
      </c>
      <c r="Y274" s="15">
        <v>0.0293</v>
      </c>
      <c r="Z274" s="14">
        <v>2</v>
      </c>
      <c r="AA274" s="14">
        <v>4</v>
      </c>
      <c r="AB274" s="14">
        <v>14</v>
      </c>
      <c r="AC274" s="14">
        <v>31</v>
      </c>
      <c r="AD274" s="14">
        <v>14</v>
      </c>
      <c r="AE274" s="14">
        <v>7</v>
      </c>
      <c r="AF274" s="14">
        <v>10.47</v>
      </c>
      <c r="AG274" s="14">
        <v>20.95</v>
      </c>
      <c r="AH274" t="str">
        <f>VLOOKUP(E:E,笔记匹配!A:U,3,FALSE)</f>
        <v>听说你们最近很喜欢小米珠📿翡翠手串哦💚</v>
      </c>
    </row>
    <row r="275" spans="1:34">
      <c r="A275" s="13" t="s">
        <v>36</v>
      </c>
      <c r="B275" s="13" t="s">
        <v>371</v>
      </c>
      <c r="C275" s="14">
        <v>16360864</v>
      </c>
      <c r="D275" s="13" t="s">
        <v>74</v>
      </c>
      <c r="E275" s="13" t="s">
        <v>190</v>
      </c>
      <c r="F275" s="13" t="s">
        <v>114</v>
      </c>
      <c r="G275" s="14">
        <v>3185522</v>
      </c>
      <c r="H275" s="13" t="s">
        <v>114</v>
      </c>
      <c r="I275" s="14">
        <v>2573850</v>
      </c>
      <c r="J275" s="13" t="s">
        <v>367</v>
      </c>
      <c r="K275" s="14">
        <v>3.18</v>
      </c>
      <c r="L275" s="14">
        <v>263</v>
      </c>
      <c r="M275" s="14">
        <v>14</v>
      </c>
      <c r="N275" s="15">
        <v>0.0532</v>
      </c>
      <c r="O275" s="14">
        <v>0.23</v>
      </c>
      <c r="P275" s="14">
        <v>12.09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5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t="str">
        <f>VLOOKUP(E:E,笔记匹配!A:U,3,FALSE)</f>
        <v>千呼万唤的翡翠双环耳坠🔥来啦‼️谁戴谁美</v>
      </c>
    </row>
    <row r="276" spans="1:34">
      <c r="A276" s="13" t="s">
        <v>36</v>
      </c>
      <c r="B276" s="13" t="s">
        <v>383</v>
      </c>
      <c r="C276" s="14">
        <v>16492628</v>
      </c>
      <c r="D276" s="13" t="s">
        <v>74</v>
      </c>
      <c r="E276" s="13" t="s">
        <v>194</v>
      </c>
      <c r="F276" s="13" t="s">
        <v>114</v>
      </c>
      <c r="G276" s="14">
        <v>3185522</v>
      </c>
      <c r="H276" s="13" t="s">
        <v>114</v>
      </c>
      <c r="I276" s="14">
        <v>2573850</v>
      </c>
      <c r="J276" s="13" t="s">
        <v>367</v>
      </c>
      <c r="K276" s="14">
        <v>0.06</v>
      </c>
      <c r="L276" s="14">
        <v>10</v>
      </c>
      <c r="M276" s="14">
        <v>1</v>
      </c>
      <c r="N276" s="15">
        <v>0.1</v>
      </c>
      <c r="O276" s="14">
        <v>0.06</v>
      </c>
      <c r="P276" s="14">
        <v>6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5">
        <v>0</v>
      </c>
      <c r="Z276" s="14">
        <v>0</v>
      </c>
      <c r="AA276" s="14">
        <v>0</v>
      </c>
      <c r="AB276" s="14">
        <v>1</v>
      </c>
      <c r="AC276" s="14">
        <v>1</v>
      </c>
      <c r="AD276" s="14">
        <v>1</v>
      </c>
      <c r="AE276" s="14">
        <v>0</v>
      </c>
      <c r="AF276" s="14">
        <v>0.06</v>
      </c>
      <c r="AG276" s="14">
        <v>0</v>
      </c>
      <c r="AH276" t="str">
        <f>VLOOKUP(E:E,笔记匹配!A:U,3,FALSE)</f>
        <v>取悦自己，惊艳时光 | 满绿翡翠双环</v>
      </c>
    </row>
    <row r="277" spans="1:34">
      <c r="A277" s="13" t="s">
        <v>36</v>
      </c>
      <c r="B277" s="13" t="s">
        <v>372</v>
      </c>
      <c r="C277" s="14">
        <v>17088322</v>
      </c>
      <c r="D277" s="13" t="s">
        <v>74</v>
      </c>
      <c r="E277" s="13" t="s">
        <v>196</v>
      </c>
      <c r="F277" s="13" t="s">
        <v>114</v>
      </c>
      <c r="G277" s="14">
        <v>3185522</v>
      </c>
      <c r="H277" s="13" t="s">
        <v>114</v>
      </c>
      <c r="I277" s="14">
        <v>2573850</v>
      </c>
      <c r="J277" s="13" t="s">
        <v>367</v>
      </c>
      <c r="K277" s="14">
        <v>1.66</v>
      </c>
      <c r="L277" s="14">
        <v>117</v>
      </c>
      <c r="M277" s="14">
        <v>9</v>
      </c>
      <c r="N277" s="15">
        <v>0.0769</v>
      </c>
      <c r="O277" s="14">
        <v>0.18</v>
      </c>
      <c r="P277" s="14">
        <v>14.19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5">
        <v>0</v>
      </c>
      <c r="Z277" s="14">
        <v>0</v>
      </c>
      <c r="AA277" s="14">
        <v>2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t="str">
        <f>VLOOKUP(E:E,笔记匹配!A:U,3,FALSE)</f>
        <v>什么珠宝单品，让人一看就知道你是高阶玩家</v>
      </c>
    </row>
    <row r="278" spans="1:34">
      <c r="A278" s="13" t="s">
        <v>36</v>
      </c>
      <c r="B278" s="13" t="s">
        <v>373</v>
      </c>
      <c r="C278" s="14">
        <v>18410732</v>
      </c>
      <c r="D278" s="13" t="s">
        <v>74</v>
      </c>
      <c r="E278" s="13" t="s">
        <v>160</v>
      </c>
      <c r="F278" s="13" t="s">
        <v>374</v>
      </c>
      <c r="G278" s="14">
        <v>3754285</v>
      </c>
      <c r="H278" s="13" t="s">
        <v>88</v>
      </c>
      <c r="I278" s="14">
        <v>3139499</v>
      </c>
      <c r="J278" s="13" t="s">
        <v>367</v>
      </c>
      <c r="K278" s="14">
        <v>34.52</v>
      </c>
      <c r="L278" s="14">
        <v>982</v>
      </c>
      <c r="M278" s="14">
        <v>69</v>
      </c>
      <c r="N278" s="15">
        <v>0.0703</v>
      </c>
      <c r="O278" s="14">
        <v>0.5</v>
      </c>
      <c r="P278" s="14">
        <v>35.15</v>
      </c>
      <c r="Q278" s="14">
        <v>1</v>
      </c>
      <c r="R278" s="14">
        <v>0</v>
      </c>
      <c r="S278" s="14">
        <v>0</v>
      </c>
      <c r="T278" s="14">
        <v>1</v>
      </c>
      <c r="U278" s="14">
        <v>0</v>
      </c>
      <c r="V278" s="14">
        <v>2</v>
      </c>
      <c r="W278" s="14">
        <v>17.26</v>
      </c>
      <c r="X278" s="14">
        <v>0</v>
      </c>
      <c r="Y278" s="15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t="str">
        <f>VLOOKUP(E:E,笔记匹配!A:U,3,FALSE)</f>
        <v>第一次买满绿翡翠怎么挑？高性价比🉐‼️</v>
      </c>
    </row>
    <row r="279" spans="1:34">
      <c r="A279" s="13" t="s">
        <v>36</v>
      </c>
      <c r="B279" s="13" t="s">
        <v>375</v>
      </c>
      <c r="C279" s="14">
        <v>18547170</v>
      </c>
      <c r="D279" s="13" t="s">
        <v>74</v>
      </c>
      <c r="E279" s="13" t="s">
        <v>162</v>
      </c>
      <c r="F279" s="13" t="s">
        <v>376</v>
      </c>
      <c r="G279" s="14">
        <v>3820901</v>
      </c>
      <c r="H279" s="13" t="s">
        <v>82</v>
      </c>
      <c r="I279" s="14">
        <v>3205913</v>
      </c>
      <c r="J279" s="13" t="s">
        <v>367</v>
      </c>
      <c r="K279" s="14">
        <v>11.51</v>
      </c>
      <c r="L279" s="14">
        <v>462</v>
      </c>
      <c r="M279" s="14">
        <v>28</v>
      </c>
      <c r="N279" s="15">
        <v>0.0606</v>
      </c>
      <c r="O279" s="14">
        <v>0.41</v>
      </c>
      <c r="P279" s="14">
        <v>24.91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5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t="str">
        <f>VLOOKUP(E:E,笔记匹配!A:U,3,FALSE)</f>
        <v>翡翠界的绝美仙仙耳坠都在这里‼️高级富贵</v>
      </c>
    </row>
    <row r="280" spans="1:34">
      <c r="A280" s="13" t="s">
        <v>36</v>
      </c>
      <c r="B280" s="13" t="s">
        <v>378</v>
      </c>
      <c r="C280" s="14">
        <v>19089034</v>
      </c>
      <c r="D280" s="13" t="s">
        <v>74</v>
      </c>
      <c r="E280" s="13" t="s">
        <v>164</v>
      </c>
      <c r="F280" s="13" t="s">
        <v>89</v>
      </c>
      <c r="G280" s="14">
        <v>4075191</v>
      </c>
      <c r="H280" s="13" t="s">
        <v>89</v>
      </c>
      <c r="I280" s="14">
        <v>3457726</v>
      </c>
      <c r="J280" s="13" t="s">
        <v>367</v>
      </c>
      <c r="K280" s="14">
        <v>9.02</v>
      </c>
      <c r="L280" s="14">
        <v>700</v>
      </c>
      <c r="M280" s="14">
        <v>36</v>
      </c>
      <c r="N280" s="15">
        <v>0.0514</v>
      </c>
      <c r="O280" s="14">
        <v>0.25</v>
      </c>
      <c r="P280" s="14">
        <v>12.89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5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t="str">
        <f>VLOOKUP(E:E,笔记匹配!A:U,3,FALSE)</f>
        <v>翡翠福瓜的寓意，把美好祝福送给自己</v>
      </c>
    </row>
    <row r="281" spans="1:34">
      <c r="A281" s="13" t="s">
        <v>36</v>
      </c>
      <c r="B281" s="13" t="s">
        <v>379</v>
      </c>
      <c r="C281" s="14">
        <v>21062611</v>
      </c>
      <c r="D281" s="13" t="s">
        <v>74</v>
      </c>
      <c r="E281" s="13" t="s">
        <v>166</v>
      </c>
      <c r="F281" s="13" t="s">
        <v>90</v>
      </c>
      <c r="G281" s="14">
        <v>5049698</v>
      </c>
      <c r="H281" s="13" t="s">
        <v>90</v>
      </c>
      <c r="I281" s="14">
        <v>4273852</v>
      </c>
      <c r="J281" s="13" t="s">
        <v>367</v>
      </c>
      <c r="K281" s="14">
        <v>3.81</v>
      </c>
      <c r="L281" s="14">
        <v>264</v>
      </c>
      <c r="M281" s="14">
        <v>15</v>
      </c>
      <c r="N281" s="15">
        <v>0.0568</v>
      </c>
      <c r="O281" s="14">
        <v>0.25</v>
      </c>
      <c r="P281" s="14">
        <v>14.43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5">
        <v>0</v>
      </c>
      <c r="Z281" s="14">
        <v>0</v>
      </c>
      <c r="AA281" s="14">
        <v>1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t="str">
        <f>VLOOKUP(E:E,笔记匹配!A:U,3,FALSE)</f>
        <v>性价比翡翠美货上新💖寓意都是如此美好💯</v>
      </c>
    </row>
    <row r="282" spans="1:34">
      <c r="A282" s="13" t="s">
        <v>36</v>
      </c>
      <c r="B282" s="13" t="s">
        <v>380</v>
      </c>
      <c r="C282" s="14">
        <v>21387260</v>
      </c>
      <c r="D282" s="13" t="s">
        <v>74</v>
      </c>
      <c r="E282" s="13" t="s">
        <v>168</v>
      </c>
      <c r="F282" s="13" t="s">
        <v>91</v>
      </c>
      <c r="G282" s="14">
        <v>5205079</v>
      </c>
      <c r="H282" s="13" t="s">
        <v>91</v>
      </c>
      <c r="I282" s="14">
        <v>4389047</v>
      </c>
      <c r="J282" s="13" t="s">
        <v>367</v>
      </c>
      <c r="K282" s="14">
        <v>7.69</v>
      </c>
      <c r="L282" s="14">
        <v>230</v>
      </c>
      <c r="M282" s="14">
        <v>15</v>
      </c>
      <c r="N282" s="15">
        <v>0.0652</v>
      </c>
      <c r="O282" s="14">
        <v>0.51</v>
      </c>
      <c r="P282" s="14">
        <v>33.43</v>
      </c>
      <c r="Q282" s="14">
        <v>0</v>
      </c>
      <c r="R282" s="14">
        <v>0</v>
      </c>
      <c r="S282" s="14">
        <v>0</v>
      </c>
      <c r="T282" s="14">
        <v>1</v>
      </c>
      <c r="U282" s="14">
        <v>0</v>
      </c>
      <c r="V282" s="14">
        <v>1</v>
      </c>
      <c r="W282" s="14">
        <v>7.69</v>
      </c>
      <c r="X282" s="14">
        <v>0</v>
      </c>
      <c r="Y282" s="15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t="str">
        <f>VLOOKUP(E:E,笔记匹配!A:U,3,FALSE)</f>
        <v>这家翡翠源头商家你还不知道吗‼️</v>
      </c>
    </row>
    <row r="283" spans="1:34">
      <c r="A283" s="13" t="s">
        <v>36</v>
      </c>
      <c r="B283" s="13" t="s">
        <v>381</v>
      </c>
      <c r="C283" s="14">
        <v>21810383</v>
      </c>
      <c r="D283" s="13" t="s">
        <v>74</v>
      </c>
      <c r="E283" s="13" t="s">
        <v>170</v>
      </c>
      <c r="F283" s="13" t="s">
        <v>75</v>
      </c>
      <c r="G283" s="14">
        <v>5396826</v>
      </c>
      <c r="H283" s="13" t="s">
        <v>75</v>
      </c>
      <c r="I283" s="14">
        <v>4535097</v>
      </c>
      <c r="J283" s="13" t="s">
        <v>367</v>
      </c>
      <c r="K283" s="14">
        <v>145.82</v>
      </c>
      <c r="L283" s="14">
        <v>4714</v>
      </c>
      <c r="M283" s="14">
        <v>279</v>
      </c>
      <c r="N283" s="15">
        <v>0.0592</v>
      </c>
      <c r="O283" s="14">
        <v>0.52</v>
      </c>
      <c r="P283" s="14">
        <v>30.93</v>
      </c>
      <c r="Q283" s="14">
        <v>2</v>
      </c>
      <c r="R283" s="14">
        <v>0</v>
      </c>
      <c r="S283" s="14">
        <v>0</v>
      </c>
      <c r="T283" s="14">
        <v>2</v>
      </c>
      <c r="U283" s="14">
        <v>0</v>
      </c>
      <c r="V283" s="14">
        <v>4</v>
      </c>
      <c r="W283" s="14">
        <v>36.46</v>
      </c>
      <c r="X283" s="14">
        <v>7</v>
      </c>
      <c r="Y283" s="15">
        <v>0.0251</v>
      </c>
      <c r="Z283" s="14">
        <v>0</v>
      </c>
      <c r="AA283" s="14">
        <v>1</v>
      </c>
      <c r="AB283" s="14">
        <v>6</v>
      </c>
      <c r="AC283" s="14">
        <v>9</v>
      </c>
      <c r="AD283" s="14">
        <v>6</v>
      </c>
      <c r="AE283" s="14">
        <v>2</v>
      </c>
      <c r="AF283" s="14">
        <v>24.3</v>
      </c>
      <c r="AG283" s="14">
        <v>72.91</v>
      </c>
      <c r="AH283" t="str">
        <f>VLOOKUP(E:E,笔记匹配!A:U,3,FALSE)</f>
        <v>喜欢蛋面的尽管来找我，应有尽有</v>
      </c>
    </row>
    <row r="284" spans="1:34">
      <c r="A284" s="13" t="s">
        <v>36</v>
      </c>
      <c r="B284" s="13" t="s">
        <v>381</v>
      </c>
      <c r="C284" s="14">
        <v>21810413</v>
      </c>
      <c r="D284" s="13" t="s">
        <v>74</v>
      </c>
      <c r="E284" s="13" t="s">
        <v>172</v>
      </c>
      <c r="F284" s="13" t="s">
        <v>92</v>
      </c>
      <c r="G284" s="14">
        <v>5396833</v>
      </c>
      <c r="H284" s="13" t="s">
        <v>92</v>
      </c>
      <c r="I284" s="14">
        <v>4535107</v>
      </c>
      <c r="J284" s="13" t="s">
        <v>367</v>
      </c>
      <c r="K284" s="14">
        <v>49.05</v>
      </c>
      <c r="L284" s="14">
        <v>1545</v>
      </c>
      <c r="M284" s="14">
        <v>79</v>
      </c>
      <c r="N284" s="15">
        <v>0.0511</v>
      </c>
      <c r="O284" s="14">
        <v>0.62</v>
      </c>
      <c r="P284" s="14">
        <v>31.75</v>
      </c>
      <c r="Q284" s="14">
        <v>0</v>
      </c>
      <c r="R284" s="14">
        <v>1</v>
      </c>
      <c r="S284" s="14">
        <v>0</v>
      </c>
      <c r="T284" s="14">
        <v>0</v>
      </c>
      <c r="U284" s="14">
        <v>0</v>
      </c>
      <c r="V284" s="14">
        <v>1</v>
      </c>
      <c r="W284" s="14">
        <v>49.05</v>
      </c>
      <c r="X284" s="14">
        <v>2</v>
      </c>
      <c r="Y284" s="15">
        <v>0.0253</v>
      </c>
      <c r="Z284" s="14">
        <v>0</v>
      </c>
      <c r="AA284" s="14">
        <v>0</v>
      </c>
      <c r="AB284" s="14">
        <v>2</v>
      </c>
      <c r="AC284" s="14">
        <v>2</v>
      </c>
      <c r="AD284" s="14">
        <v>2</v>
      </c>
      <c r="AE284" s="14">
        <v>0</v>
      </c>
      <c r="AF284" s="14">
        <v>24.52</v>
      </c>
      <c r="AG284" s="14">
        <v>0</v>
      </c>
      <c r="AH284" t="str">
        <f>VLOOKUP(E:E,笔记匹配!A:U,3,FALSE)</f>
        <v>福禄双全💕翡翠绿葫芦太适合女性了～</v>
      </c>
    </row>
    <row r="285" spans="1:34">
      <c r="A285" s="13" t="s">
        <v>36</v>
      </c>
      <c r="B285" s="13" t="s">
        <v>384</v>
      </c>
      <c r="C285" s="14">
        <v>23020424</v>
      </c>
      <c r="D285" s="13" t="s">
        <v>74</v>
      </c>
      <c r="E285" s="13" t="s">
        <v>174</v>
      </c>
      <c r="F285" s="13" t="s">
        <v>385</v>
      </c>
      <c r="G285" s="14">
        <v>5981098</v>
      </c>
      <c r="H285" s="13" t="s">
        <v>93</v>
      </c>
      <c r="I285" s="14">
        <v>4980950</v>
      </c>
      <c r="J285" s="13" t="s">
        <v>367</v>
      </c>
      <c r="K285" s="14">
        <v>127.92</v>
      </c>
      <c r="L285" s="14">
        <v>3763</v>
      </c>
      <c r="M285" s="14">
        <v>253</v>
      </c>
      <c r="N285" s="15">
        <v>0.0672</v>
      </c>
      <c r="O285" s="14">
        <v>0.51</v>
      </c>
      <c r="P285" s="14">
        <v>33.99</v>
      </c>
      <c r="Q285" s="14">
        <v>2</v>
      </c>
      <c r="R285" s="14">
        <v>0</v>
      </c>
      <c r="S285" s="14">
        <v>1</v>
      </c>
      <c r="T285" s="14">
        <v>0</v>
      </c>
      <c r="U285" s="14">
        <v>0</v>
      </c>
      <c r="V285" s="14">
        <v>3</v>
      </c>
      <c r="W285" s="14">
        <v>42.64</v>
      </c>
      <c r="X285" s="14">
        <v>4</v>
      </c>
      <c r="Y285" s="15">
        <v>0.0158</v>
      </c>
      <c r="Z285" s="14">
        <v>1</v>
      </c>
      <c r="AA285" s="14">
        <v>1</v>
      </c>
      <c r="AB285" s="14">
        <v>4</v>
      </c>
      <c r="AC285" s="14">
        <v>5</v>
      </c>
      <c r="AD285" s="14">
        <v>4</v>
      </c>
      <c r="AE285" s="14">
        <v>1</v>
      </c>
      <c r="AF285" s="14">
        <v>31.98</v>
      </c>
      <c r="AG285" s="14">
        <v>127.92</v>
      </c>
      <c r="AH285" t="str">
        <f>VLOOKUP(E:E,笔记匹配!A:U,3,FALSE)</f>
        <v>年会宴会战袍缺少亮点❓只需一串翡翠珠链</v>
      </c>
    </row>
    <row r="286" spans="1:34">
      <c r="A286" s="13" t="s">
        <v>36</v>
      </c>
      <c r="B286" s="13" t="s">
        <v>186</v>
      </c>
      <c r="C286" s="14">
        <v>23479837</v>
      </c>
      <c r="D286" s="13" t="s">
        <v>74</v>
      </c>
      <c r="E286" s="13" t="s">
        <v>186</v>
      </c>
      <c r="F286" s="13" t="s">
        <v>110</v>
      </c>
      <c r="G286" s="14">
        <v>6212932</v>
      </c>
      <c r="H286" s="13" t="s">
        <v>110</v>
      </c>
      <c r="I286" s="14">
        <v>5155873</v>
      </c>
      <c r="J286" s="13" t="s">
        <v>367</v>
      </c>
      <c r="K286" s="14">
        <v>4.04</v>
      </c>
      <c r="L286" s="14">
        <v>193</v>
      </c>
      <c r="M286" s="14">
        <v>9</v>
      </c>
      <c r="N286" s="15">
        <v>0.0466</v>
      </c>
      <c r="O286" s="14">
        <v>0.45</v>
      </c>
      <c r="P286" s="14">
        <v>20.93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5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t="str">
        <f>VLOOKUP(E:E,笔记匹配!A:U,3,FALSE)</f>
        <v>女人的首饰盒里，永远都少一件珠宝～</v>
      </c>
    </row>
    <row r="287" spans="1:34">
      <c r="A287" s="13" t="s">
        <v>36</v>
      </c>
      <c r="B287" s="13" t="s">
        <v>388</v>
      </c>
      <c r="C287" s="14">
        <v>23479892</v>
      </c>
      <c r="D287" s="13" t="s">
        <v>74</v>
      </c>
      <c r="E287" s="13" t="s">
        <v>176</v>
      </c>
      <c r="F287" s="13" t="s">
        <v>83</v>
      </c>
      <c r="G287" s="14">
        <v>6212945</v>
      </c>
      <c r="H287" s="13" t="s">
        <v>83</v>
      </c>
      <c r="I287" s="14">
        <v>5155900</v>
      </c>
      <c r="J287" s="13" t="s">
        <v>367</v>
      </c>
      <c r="K287" s="14">
        <v>30.4</v>
      </c>
      <c r="L287" s="14">
        <v>1315</v>
      </c>
      <c r="M287" s="14">
        <v>100</v>
      </c>
      <c r="N287" s="15">
        <v>0.076</v>
      </c>
      <c r="O287" s="14">
        <v>0.3</v>
      </c>
      <c r="P287" s="14">
        <v>23.12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5">
        <v>0</v>
      </c>
      <c r="Z287" s="14">
        <v>0</v>
      </c>
      <c r="AA287" s="14">
        <v>3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t="str">
        <f>VLOOKUP(E:E,笔记匹配!A:U,3,FALSE)</f>
        <v>用千年等这一回，化身一道美的传说～</v>
      </c>
    </row>
    <row r="288" spans="1:34">
      <c r="A288" s="13" t="s">
        <v>37</v>
      </c>
      <c r="B288" s="13" t="s">
        <v>368</v>
      </c>
      <c r="C288" s="14">
        <v>15010998</v>
      </c>
      <c r="D288" s="13" t="s">
        <v>74</v>
      </c>
      <c r="E288" s="13" t="s">
        <v>154</v>
      </c>
      <c r="F288" s="13" t="s">
        <v>85</v>
      </c>
      <c r="G288" s="14">
        <v>2988798</v>
      </c>
      <c r="H288" s="13" t="s">
        <v>85</v>
      </c>
      <c r="I288" s="14">
        <v>2389802</v>
      </c>
      <c r="J288" s="13" t="s">
        <v>367</v>
      </c>
      <c r="K288" s="14">
        <v>123.79</v>
      </c>
      <c r="L288" s="14">
        <v>2305</v>
      </c>
      <c r="M288" s="14">
        <v>150</v>
      </c>
      <c r="N288" s="15">
        <v>0.0651</v>
      </c>
      <c r="O288" s="14">
        <v>0.83</v>
      </c>
      <c r="P288" s="14">
        <v>53.7</v>
      </c>
      <c r="Q288" s="14">
        <v>0</v>
      </c>
      <c r="R288" s="14">
        <v>2</v>
      </c>
      <c r="S288" s="14">
        <v>0</v>
      </c>
      <c r="T288" s="14">
        <v>0</v>
      </c>
      <c r="U288" s="14">
        <v>0</v>
      </c>
      <c r="V288" s="14">
        <v>2</v>
      </c>
      <c r="W288" s="14">
        <v>61.9</v>
      </c>
      <c r="X288" s="14">
        <v>0</v>
      </c>
      <c r="Y288" s="15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t="str">
        <f>VLOOKUP(E:E,笔记匹配!A:U,3,FALSE)</f>
        <v>翡翠小米珠已经不多了❓听说你们都在找🧐🧐</v>
      </c>
    </row>
    <row r="289" spans="1:34">
      <c r="A289" s="13" t="s">
        <v>37</v>
      </c>
      <c r="B289" s="13" t="s">
        <v>369</v>
      </c>
      <c r="C289" s="14">
        <v>15235389</v>
      </c>
      <c r="D289" s="13" t="s">
        <v>74</v>
      </c>
      <c r="E289" s="13" t="s">
        <v>156</v>
      </c>
      <c r="F289" s="13" t="s">
        <v>86</v>
      </c>
      <c r="G289" s="14">
        <v>3012790</v>
      </c>
      <c r="H289" s="13" t="s">
        <v>86</v>
      </c>
      <c r="I289" s="14">
        <v>2410711</v>
      </c>
      <c r="J289" s="13" t="s">
        <v>367</v>
      </c>
      <c r="K289" s="14">
        <v>55.59</v>
      </c>
      <c r="L289" s="14">
        <v>2286</v>
      </c>
      <c r="M289" s="14">
        <v>188</v>
      </c>
      <c r="N289" s="15">
        <v>0.0822</v>
      </c>
      <c r="O289" s="14">
        <v>0.3</v>
      </c>
      <c r="P289" s="14">
        <v>24.32</v>
      </c>
      <c r="Q289" s="14">
        <v>2</v>
      </c>
      <c r="R289" s="14">
        <v>3</v>
      </c>
      <c r="S289" s="14">
        <v>0</v>
      </c>
      <c r="T289" s="14">
        <v>0</v>
      </c>
      <c r="U289" s="14">
        <v>0</v>
      </c>
      <c r="V289" s="14">
        <v>5</v>
      </c>
      <c r="W289" s="14">
        <v>11.12</v>
      </c>
      <c r="X289" s="14">
        <v>2</v>
      </c>
      <c r="Y289" s="15">
        <v>0.0106</v>
      </c>
      <c r="Z289" s="14">
        <v>0</v>
      </c>
      <c r="AA289" s="14">
        <v>0</v>
      </c>
      <c r="AB289" s="14">
        <v>2</v>
      </c>
      <c r="AC289" s="14">
        <v>2</v>
      </c>
      <c r="AD289" s="14">
        <v>2</v>
      </c>
      <c r="AE289" s="14">
        <v>0</v>
      </c>
      <c r="AF289" s="14">
        <v>27.8</v>
      </c>
      <c r="AG289" s="14">
        <v>0</v>
      </c>
      <c r="AH289" t="str">
        <f>VLOOKUP(E:E,笔记匹配!A:U,3,FALSE)</f>
        <v>这尊翡翠佛公的喜乐，谁见了谁欢喜🌱🙏</v>
      </c>
    </row>
    <row r="290" spans="1:34">
      <c r="A290" s="13" t="s">
        <v>37</v>
      </c>
      <c r="B290" s="13" t="s">
        <v>370</v>
      </c>
      <c r="C290" s="14">
        <v>16039498</v>
      </c>
      <c r="D290" s="13" t="s">
        <v>74</v>
      </c>
      <c r="E290" s="13" t="s">
        <v>158</v>
      </c>
      <c r="F290" s="13" t="s">
        <v>87</v>
      </c>
      <c r="G290" s="14">
        <v>3126882</v>
      </c>
      <c r="H290" s="13" t="s">
        <v>87</v>
      </c>
      <c r="I290" s="14">
        <v>2521382</v>
      </c>
      <c r="J290" s="13" t="s">
        <v>367</v>
      </c>
      <c r="K290" s="14">
        <v>115.73</v>
      </c>
      <c r="L290" s="14">
        <v>4831</v>
      </c>
      <c r="M290" s="14">
        <v>358</v>
      </c>
      <c r="N290" s="15">
        <v>0.0741</v>
      </c>
      <c r="O290" s="14">
        <v>0.32</v>
      </c>
      <c r="P290" s="14">
        <v>23.96</v>
      </c>
      <c r="Q290" s="14">
        <v>1</v>
      </c>
      <c r="R290" s="14">
        <v>3</v>
      </c>
      <c r="S290" s="14">
        <v>0</v>
      </c>
      <c r="T290" s="14">
        <v>1</v>
      </c>
      <c r="U290" s="14">
        <v>0</v>
      </c>
      <c r="V290" s="14">
        <v>5</v>
      </c>
      <c r="W290" s="14">
        <v>23.15</v>
      </c>
      <c r="X290" s="14">
        <v>6</v>
      </c>
      <c r="Y290" s="15">
        <v>0.0168</v>
      </c>
      <c r="Z290" s="14">
        <v>0</v>
      </c>
      <c r="AA290" s="14">
        <v>5</v>
      </c>
      <c r="AB290" s="14">
        <v>6</v>
      </c>
      <c r="AC290" s="14">
        <v>12</v>
      </c>
      <c r="AD290" s="14">
        <v>6</v>
      </c>
      <c r="AE290" s="14">
        <v>2</v>
      </c>
      <c r="AF290" s="14">
        <v>19.29</v>
      </c>
      <c r="AG290" s="14">
        <v>57.86</v>
      </c>
      <c r="AH290" t="str">
        <f>VLOOKUP(E:E,笔记匹配!A:U,3,FALSE)</f>
        <v>听说你们最近很喜欢小米珠📿翡翠手串哦💚</v>
      </c>
    </row>
    <row r="291" spans="1:34">
      <c r="A291" s="13" t="s">
        <v>37</v>
      </c>
      <c r="B291" s="13" t="s">
        <v>371</v>
      </c>
      <c r="C291" s="14">
        <v>16360864</v>
      </c>
      <c r="D291" s="13" t="s">
        <v>74</v>
      </c>
      <c r="E291" s="13" t="s">
        <v>190</v>
      </c>
      <c r="F291" s="13" t="s">
        <v>114</v>
      </c>
      <c r="G291" s="14">
        <v>3185522</v>
      </c>
      <c r="H291" s="13" t="s">
        <v>114</v>
      </c>
      <c r="I291" s="14">
        <v>2573850</v>
      </c>
      <c r="J291" s="13" t="s">
        <v>367</v>
      </c>
      <c r="K291" s="14">
        <v>6.4</v>
      </c>
      <c r="L291" s="14">
        <v>421</v>
      </c>
      <c r="M291" s="14">
        <v>24</v>
      </c>
      <c r="N291" s="15">
        <v>0.057</v>
      </c>
      <c r="O291" s="14">
        <v>0.27</v>
      </c>
      <c r="P291" s="14">
        <v>15.2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1</v>
      </c>
      <c r="Y291" s="15">
        <v>0.0417</v>
      </c>
      <c r="Z291" s="14">
        <v>0</v>
      </c>
      <c r="AA291" s="14">
        <v>0</v>
      </c>
      <c r="AB291" s="14">
        <v>1</v>
      </c>
      <c r="AC291" s="14">
        <v>1</v>
      </c>
      <c r="AD291" s="14">
        <v>1</v>
      </c>
      <c r="AE291" s="14">
        <v>0</v>
      </c>
      <c r="AF291" s="14">
        <v>6.4</v>
      </c>
      <c r="AG291" s="14">
        <v>0</v>
      </c>
      <c r="AH291" t="str">
        <f>VLOOKUP(E:E,笔记匹配!A:U,3,FALSE)</f>
        <v>千呼万唤的翡翠双环耳坠🔥来啦‼️谁戴谁美</v>
      </c>
    </row>
    <row r="292" spans="1:34">
      <c r="A292" s="13" t="s">
        <v>37</v>
      </c>
      <c r="B292" s="13" t="s">
        <v>383</v>
      </c>
      <c r="C292" s="14">
        <v>16492628</v>
      </c>
      <c r="D292" s="13" t="s">
        <v>74</v>
      </c>
      <c r="E292" s="13" t="s">
        <v>194</v>
      </c>
      <c r="F292" s="13" t="s">
        <v>114</v>
      </c>
      <c r="G292" s="14">
        <v>3185522</v>
      </c>
      <c r="H292" s="13" t="s">
        <v>114</v>
      </c>
      <c r="I292" s="14">
        <v>2573850</v>
      </c>
      <c r="J292" s="13" t="s">
        <v>367</v>
      </c>
      <c r="K292" s="14">
        <v>2</v>
      </c>
      <c r="L292" s="14">
        <v>42</v>
      </c>
      <c r="M292" s="14">
        <v>4</v>
      </c>
      <c r="N292" s="15">
        <v>0.0952</v>
      </c>
      <c r="O292" s="14">
        <v>0.5</v>
      </c>
      <c r="P292" s="14">
        <v>47.62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5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t="str">
        <f>VLOOKUP(E:E,笔记匹配!A:U,3,FALSE)</f>
        <v>取悦自己，惊艳时光 | 满绿翡翠双环</v>
      </c>
    </row>
    <row r="293" spans="1:34">
      <c r="A293" s="13" t="s">
        <v>37</v>
      </c>
      <c r="B293" s="13" t="s">
        <v>372</v>
      </c>
      <c r="C293" s="14">
        <v>17088322</v>
      </c>
      <c r="D293" s="13" t="s">
        <v>74</v>
      </c>
      <c r="E293" s="13" t="s">
        <v>196</v>
      </c>
      <c r="F293" s="13" t="s">
        <v>114</v>
      </c>
      <c r="G293" s="14">
        <v>3185522</v>
      </c>
      <c r="H293" s="13" t="s">
        <v>114</v>
      </c>
      <c r="I293" s="14">
        <v>2573850</v>
      </c>
      <c r="J293" s="13" t="s">
        <v>367</v>
      </c>
      <c r="K293" s="14">
        <v>4.76</v>
      </c>
      <c r="L293" s="14">
        <v>223</v>
      </c>
      <c r="M293" s="14">
        <v>19</v>
      </c>
      <c r="N293" s="15">
        <v>0.0852</v>
      </c>
      <c r="O293" s="14">
        <v>0.25</v>
      </c>
      <c r="P293" s="14">
        <v>21.35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5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t="str">
        <f>VLOOKUP(E:E,笔记匹配!A:U,3,FALSE)</f>
        <v>什么珠宝单品，让人一看就知道你是高阶玩家</v>
      </c>
    </row>
    <row r="294" spans="1:34">
      <c r="A294" s="13" t="s">
        <v>37</v>
      </c>
      <c r="B294" s="13" t="s">
        <v>373</v>
      </c>
      <c r="C294" s="14">
        <v>18410732</v>
      </c>
      <c r="D294" s="13" t="s">
        <v>74</v>
      </c>
      <c r="E294" s="13" t="s">
        <v>160</v>
      </c>
      <c r="F294" s="13" t="s">
        <v>374</v>
      </c>
      <c r="G294" s="14">
        <v>3754285</v>
      </c>
      <c r="H294" s="13" t="s">
        <v>88</v>
      </c>
      <c r="I294" s="14">
        <v>3139499</v>
      </c>
      <c r="J294" s="13" t="s">
        <v>367</v>
      </c>
      <c r="K294" s="14">
        <v>50.73</v>
      </c>
      <c r="L294" s="14">
        <v>1348</v>
      </c>
      <c r="M294" s="14">
        <v>101</v>
      </c>
      <c r="N294" s="15">
        <v>0.0749</v>
      </c>
      <c r="O294" s="14">
        <v>0.5</v>
      </c>
      <c r="P294" s="14">
        <v>37.63</v>
      </c>
      <c r="Q294" s="14">
        <v>1</v>
      </c>
      <c r="R294" s="14">
        <v>0</v>
      </c>
      <c r="S294" s="14">
        <v>0</v>
      </c>
      <c r="T294" s="14">
        <v>0</v>
      </c>
      <c r="U294" s="14">
        <v>0</v>
      </c>
      <c r="V294" s="14">
        <v>1</v>
      </c>
      <c r="W294" s="14">
        <v>50.73</v>
      </c>
      <c r="X294" s="14">
        <v>0</v>
      </c>
      <c r="Y294" s="15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t="str">
        <f>VLOOKUP(E:E,笔记匹配!A:U,3,FALSE)</f>
        <v>第一次买满绿翡翠怎么挑？高性价比🉐‼️</v>
      </c>
    </row>
    <row r="295" spans="1:34">
      <c r="A295" s="13" t="s">
        <v>37</v>
      </c>
      <c r="B295" s="13" t="s">
        <v>375</v>
      </c>
      <c r="C295" s="14">
        <v>18547170</v>
      </c>
      <c r="D295" s="13" t="s">
        <v>74</v>
      </c>
      <c r="E295" s="13" t="s">
        <v>162</v>
      </c>
      <c r="F295" s="13" t="s">
        <v>376</v>
      </c>
      <c r="G295" s="14">
        <v>3820901</v>
      </c>
      <c r="H295" s="13" t="s">
        <v>82</v>
      </c>
      <c r="I295" s="14">
        <v>3205913</v>
      </c>
      <c r="J295" s="13" t="s">
        <v>367</v>
      </c>
      <c r="K295" s="14">
        <v>22.48</v>
      </c>
      <c r="L295" s="14">
        <v>749</v>
      </c>
      <c r="M295" s="14">
        <v>58</v>
      </c>
      <c r="N295" s="15">
        <v>0.0774</v>
      </c>
      <c r="O295" s="14">
        <v>0.39</v>
      </c>
      <c r="P295" s="14">
        <v>30.01</v>
      </c>
      <c r="Q295" s="14">
        <v>1</v>
      </c>
      <c r="R295" s="14">
        <v>0</v>
      </c>
      <c r="S295" s="14">
        <v>0</v>
      </c>
      <c r="T295" s="14">
        <v>0</v>
      </c>
      <c r="U295" s="14">
        <v>0</v>
      </c>
      <c r="V295" s="14">
        <v>1</v>
      </c>
      <c r="W295" s="14">
        <v>22.48</v>
      </c>
      <c r="X295" s="14">
        <v>0</v>
      </c>
      <c r="Y295" s="15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t="str">
        <f>VLOOKUP(E:E,笔记匹配!A:U,3,FALSE)</f>
        <v>翡翠界的绝美仙仙耳坠都在这里‼️高级富贵</v>
      </c>
    </row>
    <row r="296" spans="1:34">
      <c r="A296" s="13" t="s">
        <v>37</v>
      </c>
      <c r="B296" s="13" t="s">
        <v>378</v>
      </c>
      <c r="C296" s="14">
        <v>19089034</v>
      </c>
      <c r="D296" s="13" t="s">
        <v>74</v>
      </c>
      <c r="E296" s="13" t="s">
        <v>164</v>
      </c>
      <c r="F296" s="13" t="s">
        <v>89</v>
      </c>
      <c r="G296" s="14">
        <v>4075191</v>
      </c>
      <c r="H296" s="13" t="s">
        <v>89</v>
      </c>
      <c r="I296" s="14">
        <v>3457726</v>
      </c>
      <c r="J296" s="13" t="s">
        <v>367</v>
      </c>
      <c r="K296" s="14">
        <v>27.88</v>
      </c>
      <c r="L296" s="14">
        <v>1624</v>
      </c>
      <c r="M296" s="14">
        <v>88</v>
      </c>
      <c r="N296" s="15">
        <v>0.0542</v>
      </c>
      <c r="O296" s="14">
        <v>0.32</v>
      </c>
      <c r="P296" s="14">
        <v>17.17</v>
      </c>
      <c r="Q296" s="14">
        <v>2</v>
      </c>
      <c r="R296" s="14">
        <v>1</v>
      </c>
      <c r="S296" s="14">
        <v>0</v>
      </c>
      <c r="T296" s="14">
        <v>0</v>
      </c>
      <c r="U296" s="14">
        <v>0</v>
      </c>
      <c r="V296" s="14">
        <v>3</v>
      </c>
      <c r="W296" s="14">
        <v>9.29</v>
      </c>
      <c r="X296" s="14">
        <v>0</v>
      </c>
      <c r="Y296" s="15">
        <v>0</v>
      </c>
      <c r="Z296" s="14">
        <v>0</v>
      </c>
      <c r="AA296" s="14">
        <v>0</v>
      </c>
      <c r="AB296" s="14">
        <v>1</v>
      </c>
      <c r="AC296" s="14">
        <v>2</v>
      </c>
      <c r="AD296" s="14">
        <v>1</v>
      </c>
      <c r="AE296" s="14">
        <v>1</v>
      </c>
      <c r="AF296" s="14">
        <v>27.88</v>
      </c>
      <c r="AG296" s="14">
        <v>27.88</v>
      </c>
      <c r="AH296" t="str">
        <f>VLOOKUP(E:E,笔记匹配!A:U,3,FALSE)</f>
        <v>翡翠福瓜的寓意，把美好祝福送给自己</v>
      </c>
    </row>
    <row r="297" spans="1:34">
      <c r="A297" s="13" t="s">
        <v>37</v>
      </c>
      <c r="B297" s="13" t="s">
        <v>379</v>
      </c>
      <c r="C297" s="14">
        <v>21062611</v>
      </c>
      <c r="D297" s="13" t="s">
        <v>74</v>
      </c>
      <c r="E297" s="13" t="s">
        <v>166</v>
      </c>
      <c r="F297" s="13" t="s">
        <v>90</v>
      </c>
      <c r="G297" s="14">
        <v>5049698</v>
      </c>
      <c r="H297" s="13" t="s">
        <v>90</v>
      </c>
      <c r="I297" s="14">
        <v>4273852</v>
      </c>
      <c r="J297" s="13" t="s">
        <v>367</v>
      </c>
      <c r="K297" s="14">
        <v>17.98</v>
      </c>
      <c r="L297" s="14">
        <v>656</v>
      </c>
      <c r="M297" s="14">
        <v>51</v>
      </c>
      <c r="N297" s="15">
        <v>0.0777</v>
      </c>
      <c r="O297" s="14">
        <v>0.35</v>
      </c>
      <c r="P297" s="14">
        <v>27.41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1</v>
      </c>
      <c r="Y297" s="15">
        <v>0.0196</v>
      </c>
      <c r="Z297" s="14">
        <v>2</v>
      </c>
      <c r="AA297" s="14">
        <v>0</v>
      </c>
      <c r="AB297" s="14">
        <v>1</v>
      </c>
      <c r="AC297" s="14">
        <v>4</v>
      </c>
      <c r="AD297" s="14">
        <v>1</v>
      </c>
      <c r="AE297" s="14">
        <v>1</v>
      </c>
      <c r="AF297" s="14">
        <v>17.98</v>
      </c>
      <c r="AG297" s="14">
        <v>17.98</v>
      </c>
      <c r="AH297" t="str">
        <f>VLOOKUP(E:E,笔记匹配!A:U,3,FALSE)</f>
        <v>性价比翡翠美货上新💖寓意都是如此美好💯</v>
      </c>
    </row>
    <row r="298" spans="1:34">
      <c r="A298" s="13" t="s">
        <v>37</v>
      </c>
      <c r="B298" s="13" t="s">
        <v>380</v>
      </c>
      <c r="C298" s="14">
        <v>21387260</v>
      </c>
      <c r="D298" s="13" t="s">
        <v>74</v>
      </c>
      <c r="E298" s="13" t="s">
        <v>168</v>
      </c>
      <c r="F298" s="13" t="s">
        <v>91</v>
      </c>
      <c r="G298" s="14">
        <v>5205079</v>
      </c>
      <c r="H298" s="13" t="s">
        <v>91</v>
      </c>
      <c r="I298" s="14">
        <v>4389047</v>
      </c>
      <c r="J298" s="13" t="s">
        <v>367</v>
      </c>
      <c r="K298" s="14">
        <v>15.48</v>
      </c>
      <c r="L298" s="14">
        <v>530</v>
      </c>
      <c r="M298" s="14">
        <v>35</v>
      </c>
      <c r="N298" s="15">
        <v>0.066</v>
      </c>
      <c r="O298" s="14">
        <v>0.44</v>
      </c>
      <c r="P298" s="14">
        <v>29.21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5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t="str">
        <f>VLOOKUP(E:E,笔记匹配!A:U,3,FALSE)</f>
        <v>这家翡翠源头商家你还不知道吗‼️</v>
      </c>
    </row>
    <row r="299" spans="1:34">
      <c r="A299" s="13" t="s">
        <v>37</v>
      </c>
      <c r="B299" s="13" t="s">
        <v>381</v>
      </c>
      <c r="C299" s="14">
        <v>21810383</v>
      </c>
      <c r="D299" s="13" t="s">
        <v>74</v>
      </c>
      <c r="E299" s="13" t="s">
        <v>170</v>
      </c>
      <c r="F299" s="13" t="s">
        <v>75</v>
      </c>
      <c r="G299" s="14">
        <v>5396826</v>
      </c>
      <c r="H299" s="13" t="s">
        <v>75</v>
      </c>
      <c r="I299" s="14">
        <v>4535097</v>
      </c>
      <c r="J299" s="13" t="s">
        <v>367</v>
      </c>
      <c r="K299" s="14">
        <v>123.63</v>
      </c>
      <c r="L299" s="14">
        <v>3726</v>
      </c>
      <c r="M299" s="14">
        <v>268</v>
      </c>
      <c r="N299" s="15">
        <v>0.0719</v>
      </c>
      <c r="O299" s="14">
        <v>0.46</v>
      </c>
      <c r="P299" s="14">
        <v>33.18</v>
      </c>
      <c r="Q299" s="14">
        <v>4</v>
      </c>
      <c r="R299" s="14">
        <v>0</v>
      </c>
      <c r="S299" s="14">
        <v>0</v>
      </c>
      <c r="T299" s="14">
        <v>2</v>
      </c>
      <c r="U299" s="14">
        <v>0</v>
      </c>
      <c r="V299" s="14">
        <v>6</v>
      </c>
      <c r="W299" s="14">
        <v>20.6</v>
      </c>
      <c r="X299" s="14">
        <v>1</v>
      </c>
      <c r="Y299" s="15">
        <v>0.0037</v>
      </c>
      <c r="Z299" s="14">
        <v>2</v>
      </c>
      <c r="AA299" s="14">
        <v>2</v>
      </c>
      <c r="AB299" s="14">
        <v>2</v>
      </c>
      <c r="AC299" s="14">
        <v>5</v>
      </c>
      <c r="AD299" s="14">
        <v>2</v>
      </c>
      <c r="AE299" s="14">
        <v>2</v>
      </c>
      <c r="AF299" s="14">
        <v>61.82</v>
      </c>
      <c r="AG299" s="14">
        <v>61.82</v>
      </c>
      <c r="AH299" t="str">
        <f>VLOOKUP(E:E,笔记匹配!A:U,3,FALSE)</f>
        <v>喜欢蛋面的尽管来找我，应有尽有</v>
      </c>
    </row>
    <row r="300" spans="1:34">
      <c r="A300" s="13" t="s">
        <v>37</v>
      </c>
      <c r="B300" s="13" t="s">
        <v>381</v>
      </c>
      <c r="C300" s="14">
        <v>21810413</v>
      </c>
      <c r="D300" s="13" t="s">
        <v>74</v>
      </c>
      <c r="E300" s="13" t="s">
        <v>172</v>
      </c>
      <c r="F300" s="13" t="s">
        <v>92</v>
      </c>
      <c r="G300" s="14">
        <v>5396833</v>
      </c>
      <c r="H300" s="13" t="s">
        <v>92</v>
      </c>
      <c r="I300" s="14">
        <v>4535107</v>
      </c>
      <c r="J300" s="13" t="s">
        <v>367</v>
      </c>
      <c r="K300" s="14">
        <v>41.68</v>
      </c>
      <c r="L300" s="14">
        <v>1334</v>
      </c>
      <c r="M300" s="14">
        <v>67</v>
      </c>
      <c r="N300" s="15">
        <v>0.0502</v>
      </c>
      <c r="O300" s="14">
        <v>0.62</v>
      </c>
      <c r="P300" s="14">
        <v>31.24</v>
      </c>
      <c r="Q300" s="14">
        <v>0</v>
      </c>
      <c r="R300" s="14">
        <v>1</v>
      </c>
      <c r="S300" s="14">
        <v>0</v>
      </c>
      <c r="T300" s="14">
        <v>0</v>
      </c>
      <c r="U300" s="14">
        <v>0</v>
      </c>
      <c r="V300" s="14">
        <v>1</v>
      </c>
      <c r="W300" s="14">
        <v>41.68</v>
      </c>
      <c r="X300" s="14">
        <v>1</v>
      </c>
      <c r="Y300" s="15">
        <v>0.0149</v>
      </c>
      <c r="Z300" s="14">
        <v>1</v>
      </c>
      <c r="AA300" s="14">
        <v>0</v>
      </c>
      <c r="AB300" s="14">
        <v>1</v>
      </c>
      <c r="AC300" s="14">
        <v>1</v>
      </c>
      <c r="AD300" s="14">
        <v>1</v>
      </c>
      <c r="AE300" s="14">
        <v>0</v>
      </c>
      <c r="AF300" s="14">
        <v>41.68</v>
      </c>
      <c r="AG300" s="14">
        <v>0</v>
      </c>
      <c r="AH300" t="str">
        <f>VLOOKUP(E:E,笔记匹配!A:U,3,FALSE)</f>
        <v>福禄双全💕翡翠绿葫芦太适合女性了～</v>
      </c>
    </row>
    <row r="301" spans="1:34">
      <c r="A301" s="13" t="s">
        <v>37</v>
      </c>
      <c r="B301" s="13" t="s">
        <v>384</v>
      </c>
      <c r="C301" s="14">
        <v>23020424</v>
      </c>
      <c r="D301" s="13" t="s">
        <v>74</v>
      </c>
      <c r="E301" s="13" t="s">
        <v>174</v>
      </c>
      <c r="F301" s="13" t="s">
        <v>385</v>
      </c>
      <c r="G301" s="14">
        <v>5981098</v>
      </c>
      <c r="H301" s="13" t="s">
        <v>93</v>
      </c>
      <c r="I301" s="14">
        <v>4980950</v>
      </c>
      <c r="J301" s="13" t="s">
        <v>367</v>
      </c>
      <c r="K301" s="14">
        <v>119.1</v>
      </c>
      <c r="L301" s="14">
        <v>3234</v>
      </c>
      <c r="M301" s="14">
        <v>235</v>
      </c>
      <c r="N301" s="15">
        <v>0.0727</v>
      </c>
      <c r="O301" s="14">
        <v>0.51</v>
      </c>
      <c r="P301" s="14">
        <v>36.83</v>
      </c>
      <c r="Q301" s="14">
        <v>3</v>
      </c>
      <c r="R301" s="14">
        <v>2</v>
      </c>
      <c r="S301" s="14">
        <v>2</v>
      </c>
      <c r="T301" s="14">
        <v>1</v>
      </c>
      <c r="U301" s="14">
        <v>0</v>
      </c>
      <c r="V301" s="14">
        <v>8</v>
      </c>
      <c r="W301" s="14">
        <v>14.89</v>
      </c>
      <c r="X301" s="14">
        <v>5</v>
      </c>
      <c r="Y301" s="15">
        <v>0.0213</v>
      </c>
      <c r="Z301" s="14">
        <v>0</v>
      </c>
      <c r="AA301" s="14">
        <v>0</v>
      </c>
      <c r="AB301" s="14">
        <v>4</v>
      </c>
      <c r="AC301" s="14">
        <v>7</v>
      </c>
      <c r="AD301" s="14">
        <v>4</v>
      </c>
      <c r="AE301" s="14">
        <v>1</v>
      </c>
      <c r="AF301" s="14">
        <v>29.78</v>
      </c>
      <c r="AG301" s="14">
        <v>119.1</v>
      </c>
      <c r="AH301" t="str">
        <f>VLOOKUP(E:E,笔记匹配!A:U,3,FALSE)</f>
        <v>年会宴会战袍缺少亮点❓只需一串翡翠珠链</v>
      </c>
    </row>
    <row r="302" spans="1:34">
      <c r="A302" s="13" t="s">
        <v>37</v>
      </c>
      <c r="B302" s="13" t="s">
        <v>186</v>
      </c>
      <c r="C302" s="14">
        <v>23479837</v>
      </c>
      <c r="D302" s="13" t="s">
        <v>74</v>
      </c>
      <c r="E302" s="13" t="s">
        <v>186</v>
      </c>
      <c r="F302" s="13" t="s">
        <v>110</v>
      </c>
      <c r="G302" s="14">
        <v>6212932</v>
      </c>
      <c r="H302" s="13" t="s">
        <v>110</v>
      </c>
      <c r="I302" s="14">
        <v>5155873</v>
      </c>
      <c r="J302" s="13" t="s">
        <v>367</v>
      </c>
      <c r="K302" s="14">
        <v>16.05</v>
      </c>
      <c r="L302" s="14">
        <v>585</v>
      </c>
      <c r="M302" s="14">
        <v>34</v>
      </c>
      <c r="N302" s="15">
        <v>0.0581</v>
      </c>
      <c r="O302" s="14">
        <v>0.47</v>
      </c>
      <c r="P302" s="14">
        <v>27.44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5">
        <v>0</v>
      </c>
      <c r="Z302" s="14">
        <v>1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t="str">
        <f>VLOOKUP(E:E,笔记匹配!A:U,3,FALSE)</f>
        <v>女人的首饰盒里，永远都少一件珠宝～</v>
      </c>
    </row>
    <row r="303" spans="1:34">
      <c r="A303" s="13" t="s">
        <v>37</v>
      </c>
      <c r="B303" s="13" t="s">
        <v>388</v>
      </c>
      <c r="C303" s="14">
        <v>23479892</v>
      </c>
      <c r="D303" s="13" t="s">
        <v>74</v>
      </c>
      <c r="E303" s="13" t="s">
        <v>176</v>
      </c>
      <c r="F303" s="13" t="s">
        <v>83</v>
      </c>
      <c r="G303" s="14">
        <v>6212945</v>
      </c>
      <c r="H303" s="13" t="s">
        <v>83</v>
      </c>
      <c r="I303" s="14">
        <v>5155900</v>
      </c>
      <c r="J303" s="13" t="s">
        <v>367</v>
      </c>
      <c r="K303" s="14">
        <v>66.77</v>
      </c>
      <c r="L303" s="14">
        <v>3088</v>
      </c>
      <c r="M303" s="14">
        <v>226</v>
      </c>
      <c r="N303" s="15">
        <v>0.0732</v>
      </c>
      <c r="O303" s="14">
        <v>0.3</v>
      </c>
      <c r="P303" s="14">
        <v>21.62</v>
      </c>
      <c r="Q303" s="14">
        <v>1</v>
      </c>
      <c r="R303" s="14">
        <v>0</v>
      </c>
      <c r="S303" s="14">
        <v>0</v>
      </c>
      <c r="T303" s="14">
        <v>2</v>
      </c>
      <c r="U303" s="14">
        <v>0</v>
      </c>
      <c r="V303" s="14">
        <v>3</v>
      </c>
      <c r="W303" s="14">
        <v>22.26</v>
      </c>
      <c r="X303" s="14">
        <v>2</v>
      </c>
      <c r="Y303" s="15">
        <v>0.0088</v>
      </c>
      <c r="Z303" s="14">
        <v>2</v>
      </c>
      <c r="AA303" s="14">
        <v>4</v>
      </c>
      <c r="AB303" s="14">
        <v>3</v>
      </c>
      <c r="AC303" s="14">
        <v>5</v>
      </c>
      <c r="AD303" s="14">
        <v>3</v>
      </c>
      <c r="AE303" s="14">
        <v>1</v>
      </c>
      <c r="AF303" s="14">
        <v>22.26</v>
      </c>
      <c r="AG303" s="14">
        <v>66.77</v>
      </c>
      <c r="AH303" t="str">
        <f>VLOOKUP(E:E,笔记匹配!A:U,3,FALSE)</f>
        <v>用千年等这一回，化身一道美的传说～</v>
      </c>
    </row>
    <row r="304" spans="1:34">
      <c r="A304" s="13" t="s">
        <v>38</v>
      </c>
      <c r="B304" s="13" t="s">
        <v>368</v>
      </c>
      <c r="C304" s="14">
        <v>15010998</v>
      </c>
      <c r="D304" s="13" t="s">
        <v>74</v>
      </c>
      <c r="E304" s="13" t="s">
        <v>154</v>
      </c>
      <c r="F304" s="13" t="s">
        <v>85</v>
      </c>
      <c r="G304" s="14">
        <v>2988798</v>
      </c>
      <c r="H304" s="13" t="s">
        <v>85</v>
      </c>
      <c r="I304" s="14">
        <v>2389802</v>
      </c>
      <c r="J304" s="13" t="s">
        <v>367</v>
      </c>
      <c r="K304" s="14">
        <v>116.48</v>
      </c>
      <c r="L304" s="14">
        <v>2534</v>
      </c>
      <c r="M304" s="14">
        <v>123</v>
      </c>
      <c r="N304" s="15">
        <v>0.0485</v>
      </c>
      <c r="O304" s="14">
        <v>0.95</v>
      </c>
      <c r="P304" s="14">
        <v>45.97</v>
      </c>
      <c r="Q304" s="14">
        <v>1</v>
      </c>
      <c r="R304" s="14">
        <v>1</v>
      </c>
      <c r="S304" s="14">
        <v>0</v>
      </c>
      <c r="T304" s="14">
        <v>2</v>
      </c>
      <c r="U304" s="14">
        <v>0</v>
      </c>
      <c r="V304" s="14">
        <v>4</v>
      </c>
      <c r="W304" s="14">
        <v>29.12</v>
      </c>
      <c r="X304" s="14">
        <v>9</v>
      </c>
      <c r="Y304" s="15">
        <v>0.0732</v>
      </c>
      <c r="Z304" s="14">
        <v>0</v>
      </c>
      <c r="AA304" s="14">
        <v>0</v>
      </c>
      <c r="AB304" s="14">
        <v>7</v>
      </c>
      <c r="AC304" s="14">
        <v>17</v>
      </c>
      <c r="AD304" s="14">
        <v>7</v>
      </c>
      <c r="AE304" s="14">
        <v>4</v>
      </c>
      <c r="AF304" s="14">
        <v>16.64</v>
      </c>
      <c r="AG304" s="14">
        <v>29.12</v>
      </c>
      <c r="AH304" t="str">
        <f>VLOOKUP(E:E,笔记匹配!A:U,3,FALSE)</f>
        <v>翡翠小米珠已经不多了❓听说你们都在找🧐🧐</v>
      </c>
    </row>
    <row r="305" spans="1:34">
      <c r="A305" s="13" t="s">
        <v>38</v>
      </c>
      <c r="B305" s="13" t="s">
        <v>369</v>
      </c>
      <c r="C305" s="14">
        <v>15235389</v>
      </c>
      <c r="D305" s="13" t="s">
        <v>74</v>
      </c>
      <c r="E305" s="13" t="s">
        <v>156</v>
      </c>
      <c r="F305" s="13" t="s">
        <v>86</v>
      </c>
      <c r="G305" s="14">
        <v>3012790</v>
      </c>
      <c r="H305" s="13" t="s">
        <v>86</v>
      </c>
      <c r="I305" s="14">
        <v>2410711</v>
      </c>
      <c r="J305" s="13" t="s">
        <v>367</v>
      </c>
      <c r="K305" s="14">
        <v>60.23</v>
      </c>
      <c r="L305" s="14">
        <v>2723</v>
      </c>
      <c r="M305" s="14">
        <v>197</v>
      </c>
      <c r="N305" s="15">
        <v>0.0723</v>
      </c>
      <c r="O305" s="14">
        <v>0.31</v>
      </c>
      <c r="P305" s="14">
        <v>22.12</v>
      </c>
      <c r="Q305" s="14">
        <v>3</v>
      </c>
      <c r="R305" s="14">
        <v>3</v>
      </c>
      <c r="S305" s="14">
        <v>0</v>
      </c>
      <c r="T305" s="14">
        <v>1</v>
      </c>
      <c r="U305" s="14">
        <v>0</v>
      </c>
      <c r="V305" s="14">
        <v>7</v>
      </c>
      <c r="W305" s="14">
        <v>8.6</v>
      </c>
      <c r="X305" s="14">
        <v>4</v>
      </c>
      <c r="Y305" s="15">
        <v>0.0203</v>
      </c>
      <c r="Z305" s="14">
        <v>3</v>
      </c>
      <c r="AA305" s="14">
        <v>0</v>
      </c>
      <c r="AB305" s="14">
        <v>4</v>
      </c>
      <c r="AC305" s="14">
        <v>4</v>
      </c>
      <c r="AD305" s="14">
        <v>4</v>
      </c>
      <c r="AE305" s="14">
        <v>0</v>
      </c>
      <c r="AF305" s="14">
        <v>15.06</v>
      </c>
      <c r="AG305" s="14">
        <v>0</v>
      </c>
      <c r="AH305" t="str">
        <f>VLOOKUP(E:E,笔记匹配!A:U,3,FALSE)</f>
        <v>这尊翡翠佛公的喜乐，谁见了谁欢喜🌱🙏</v>
      </c>
    </row>
    <row r="306" spans="1:34">
      <c r="A306" s="13" t="s">
        <v>38</v>
      </c>
      <c r="B306" s="13" t="s">
        <v>370</v>
      </c>
      <c r="C306" s="14">
        <v>16039498</v>
      </c>
      <c r="D306" s="13" t="s">
        <v>74</v>
      </c>
      <c r="E306" s="13" t="s">
        <v>158</v>
      </c>
      <c r="F306" s="13" t="s">
        <v>87</v>
      </c>
      <c r="G306" s="14">
        <v>3126882</v>
      </c>
      <c r="H306" s="13" t="s">
        <v>87</v>
      </c>
      <c r="I306" s="14">
        <v>2521382</v>
      </c>
      <c r="J306" s="13" t="s">
        <v>367</v>
      </c>
      <c r="K306" s="14">
        <v>107.13</v>
      </c>
      <c r="L306" s="14">
        <v>5640</v>
      </c>
      <c r="M306" s="14">
        <v>372</v>
      </c>
      <c r="N306" s="15">
        <v>0.066</v>
      </c>
      <c r="O306" s="14">
        <v>0.29</v>
      </c>
      <c r="P306" s="14">
        <v>18.99</v>
      </c>
      <c r="Q306" s="14">
        <v>2</v>
      </c>
      <c r="R306" s="14">
        <v>1</v>
      </c>
      <c r="S306" s="14">
        <v>0</v>
      </c>
      <c r="T306" s="14">
        <v>0</v>
      </c>
      <c r="U306" s="14">
        <v>0</v>
      </c>
      <c r="V306" s="14">
        <v>3</v>
      </c>
      <c r="W306" s="14">
        <v>35.71</v>
      </c>
      <c r="X306" s="14">
        <v>6</v>
      </c>
      <c r="Y306" s="15">
        <v>0.0161</v>
      </c>
      <c r="Z306" s="14">
        <v>3</v>
      </c>
      <c r="AA306" s="14">
        <v>0</v>
      </c>
      <c r="AB306" s="14">
        <v>6</v>
      </c>
      <c r="AC306" s="14">
        <v>13</v>
      </c>
      <c r="AD306" s="14">
        <v>6</v>
      </c>
      <c r="AE306" s="14">
        <v>2</v>
      </c>
      <c r="AF306" s="14">
        <v>17.86</v>
      </c>
      <c r="AG306" s="14">
        <v>53.56</v>
      </c>
      <c r="AH306" t="str">
        <f>VLOOKUP(E:E,笔记匹配!A:U,3,FALSE)</f>
        <v>听说你们最近很喜欢小米珠📿翡翠手串哦💚</v>
      </c>
    </row>
    <row r="307" spans="1:34">
      <c r="A307" s="13" t="s">
        <v>38</v>
      </c>
      <c r="B307" s="13" t="s">
        <v>371</v>
      </c>
      <c r="C307" s="14">
        <v>16360864</v>
      </c>
      <c r="D307" s="13" t="s">
        <v>74</v>
      </c>
      <c r="E307" s="13" t="s">
        <v>190</v>
      </c>
      <c r="F307" s="13" t="s">
        <v>114</v>
      </c>
      <c r="G307" s="14">
        <v>3185522</v>
      </c>
      <c r="H307" s="13" t="s">
        <v>114</v>
      </c>
      <c r="I307" s="14">
        <v>2573850</v>
      </c>
      <c r="J307" s="13" t="s">
        <v>367</v>
      </c>
      <c r="K307" s="14">
        <v>13.6</v>
      </c>
      <c r="L307" s="14">
        <v>911</v>
      </c>
      <c r="M307" s="14">
        <v>54</v>
      </c>
      <c r="N307" s="15">
        <v>0.0593</v>
      </c>
      <c r="O307" s="14">
        <v>0.25</v>
      </c>
      <c r="P307" s="14">
        <v>14.93</v>
      </c>
      <c r="Q307" s="14">
        <v>2</v>
      </c>
      <c r="R307" s="14">
        <v>2</v>
      </c>
      <c r="S307" s="14">
        <v>0</v>
      </c>
      <c r="T307" s="14">
        <v>1</v>
      </c>
      <c r="U307" s="14">
        <v>0</v>
      </c>
      <c r="V307" s="14">
        <v>5</v>
      </c>
      <c r="W307" s="14">
        <v>2.72</v>
      </c>
      <c r="X307" s="14">
        <v>2</v>
      </c>
      <c r="Y307" s="15">
        <v>0.037</v>
      </c>
      <c r="Z307" s="14">
        <v>0</v>
      </c>
      <c r="AA307" s="14">
        <v>0</v>
      </c>
      <c r="AB307" s="14">
        <v>2</v>
      </c>
      <c r="AC307" s="14">
        <v>2</v>
      </c>
      <c r="AD307" s="14">
        <v>2</v>
      </c>
      <c r="AE307" s="14">
        <v>0</v>
      </c>
      <c r="AF307" s="14">
        <v>6.8</v>
      </c>
      <c r="AG307" s="14">
        <v>0</v>
      </c>
      <c r="AH307" t="str">
        <f>VLOOKUP(E:E,笔记匹配!A:U,3,FALSE)</f>
        <v>千呼万唤的翡翠双环耳坠🔥来啦‼️谁戴谁美</v>
      </c>
    </row>
    <row r="308" spans="1:34">
      <c r="A308" s="13" t="s">
        <v>38</v>
      </c>
      <c r="B308" s="13" t="s">
        <v>383</v>
      </c>
      <c r="C308" s="14">
        <v>16492628</v>
      </c>
      <c r="D308" s="13" t="s">
        <v>74</v>
      </c>
      <c r="E308" s="13" t="s">
        <v>194</v>
      </c>
      <c r="F308" s="13" t="s">
        <v>114</v>
      </c>
      <c r="G308" s="14">
        <v>3185522</v>
      </c>
      <c r="H308" s="13" t="s">
        <v>114</v>
      </c>
      <c r="I308" s="14">
        <v>2573850</v>
      </c>
      <c r="J308" s="13" t="s">
        <v>367</v>
      </c>
      <c r="K308" s="14">
        <v>0.72</v>
      </c>
      <c r="L308" s="14">
        <v>72</v>
      </c>
      <c r="M308" s="14">
        <v>3</v>
      </c>
      <c r="N308" s="15">
        <v>0.0417</v>
      </c>
      <c r="O308" s="14">
        <v>0.24</v>
      </c>
      <c r="P308" s="14">
        <v>10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5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t="str">
        <f>VLOOKUP(E:E,笔记匹配!A:U,3,FALSE)</f>
        <v>取悦自己，惊艳时光 | 满绿翡翠双环</v>
      </c>
    </row>
    <row r="309" spans="1:34">
      <c r="A309" s="13" t="s">
        <v>38</v>
      </c>
      <c r="B309" s="13" t="s">
        <v>372</v>
      </c>
      <c r="C309" s="14">
        <v>17088322</v>
      </c>
      <c r="D309" s="13" t="s">
        <v>74</v>
      </c>
      <c r="E309" s="13" t="s">
        <v>196</v>
      </c>
      <c r="F309" s="13" t="s">
        <v>114</v>
      </c>
      <c r="G309" s="14">
        <v>3185522</v>
      </c>
      <c r="H309" s="13" t="s">
        <v>114</v>
      </c>
      <c r="I309" s="14">
        <v>2573850</v>
      </c>
      <c r="J309" s="13" t="s">
        <v>367</v>
      </c>
      <c r="K309" s="14">
        <v>4.98</v>
      </c>
      <c r="L309" s="14">
        <v>413</v>
      </c>
      <c r="M309" s="14">
        <v>22</v>
      </c>
      <c r="N309" s="15">
        <v>0.0533</v>
      </c>
      <c r="O309" s="14">
        <v>0.23</v>
      </c>
      <c r="P309" s="14">
        <v>12.06</v>
      </c>
      <c r="Q309" s="14">
        <v>0</v>
      </c>
      <c r="R309" s="14">
        <v>1</v>
      </c>
      <c r="S309" s="14">
        <v>0</v>
      </c>
      <c r="T309" s="14">
        <v>1</v>
      </c>
      <c r="U309" s="14">
        <v>0</v>
      </c>
      <c r="V309" s="14">
        <v>2</v>
      </c>
      <c r="W309" s="14">
        <v>2.49</v>
      </c>
      <c r="X309" s="14">
        <v>0</v>
      </c>
      <c r="Y309" s="15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t="str">
        <f>VLOOKUP(E:E,笔记匹配!A:U,3,FALSE)</f>
        <v>什么珠宝单品，让人一看就知道你是高阶玩家</v>
      </c>
    </row>
    <row r="310" spans="1:34">
      <c r="A310" s="13" t="s">
        <v>38</v>
      </c>
      <c r="B310" s="13" t="s">
        <v>373</v>
      </c>
      <c r="C310" s="14">
        <v>18410732</v>
      </c>
      <c r="D310" s="13" t="s">
        <v>74</v>
      </c>
      <c r="E310" s="13" t="s">
        <v>160</v>
      </c>
      <c r="F310" s="13" t="s">
        <v>374</v>
      </c>
      <c r="G310" s="14">
        <v>3754285</v>
      </c>
      <c r="H310" s="13" t="s">
        <v>88</v>
      </c>
      <c r="I310" s="14">
        <v>3139499</v>
      </c>
      <c r="J310" s="13" t="s">
        <v>367</v>
      </c>
      <c r="K310" s="14">
        <v>66.44</v>
      </c>
      <c r="L310" s="14">
        <v>1749</v>
      </c>
      <c r="M310" s="14">
        <v>128</v>
      </c>
      <c r="N310" s="15">
        <v>0.0732</v>
      </c>
      <c r="O310" s="14">
        <v>0.52</v>
      </c>
      <c r="P310" s="14">
        <v>37.99</v>
      </c>
      <c r="Q310" s="14">
        <v>1</v>
      </c>
      <c r="R310" s="14">
        <v>0</v>
      </c>
      <c r="S310" s="14">
        <v>0</v>
      </c>
      <c r="T310" s="14">
        <v>0</v>
      </c>
      <c r="U310" s="14">
        <v>0</v>
      </c>
      <c r="V310" s="14">
        <v>1</v>
      </c>
      <c r="W310" s="14">
        <v>66.44</v>
      </c>
      <c r="X310" s="14">
        <v>1</v>
      </c>
      <c r="Y310" s="15">
        <v>0.0078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t="str">
        <f>VLOOKUP(E:E,笔记匹配!A:U,3,FALSE)</f>
        <v>第一次买满绿翡翠怎么挑？高性价比🉐‼️</v>
      </c>
    </row>
    <row r="311" spans="1:34">
      <c r="A311" s="13" t="s">
        <v>38</v>
      </c>
      <c r="B311" s="13" t="s">
        <v>375</v>
      </c>
      <c r="C311" s="14">
        <v>18547170</v>
      </c>
      <c r="D311" s="13" t="s">
        <v>74</v>
      </c>
      <c r="E311" s="13" t="s">
        <v>162</v>
      </c>
      <c r="F311" s="13" t="s">
        <v>376</v>
      </c>
      <c r="G311" s="14">
        <v>3820901</v>
      </c>
      <c r="H311" s="13" t="s">
        <v>82</v>
      </c>
      <c r="I311" s="14">
        <v>3205913</v>
      </c>
      <c r="J311" s="13" t="s">
        <v>367</v>
      </c>
      <c r="K311" s="14">
        <v>36.36</v>
      </c>
      <c r="L311" s="14">
        <v>1468</v>
      </c>
      <c r="M311" s="14">
        <v>85</v>
      </c>
      <c r="N311" s="15">
        <v>0.0579</v>
      </c>
      <c r="O311" s="14">
        <v>0.43</v>
      </c>
      <c r="P311" s="14">
        <v>24.77</v>
      </c>
      <c r="Q311" s="14">
        <v>2</v>
      </c>
      <c r="R311" s="14">
        <v>0</v>
      </c>
      <c r="S311" s="14">
        <v>0</v>
      </c>
      <c r="T311" s="14">
        <v>0</v>
      </c>
      <c r="U311" s="14">
        <v>0</v>
      </c>
      <c r="V311" s="14">
        <v>2</v>
      </c>
      <c r="W311" s="14">
        <v>18.18</v>
      </c>
      <c r="X311" s="14">
        <v>0</v>
      </c>
      <c r="Y311" s="15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t="str">
        <f>VLOOKUP(E:E,笔记匹配!A:U,3,FALSE)</f>
        <v>翡翠界的绝美仙仙耳坠都在这里‼️高级富贵</v>
      </c>
    </row>
    <row r="312" spans="1:34">
      <c r="A312" s="13" t="s">
        <v>38</v>
      </c>
      <c r="B312" s="13" t="s">
        <v>378</v>
      </c>
      <c r="C312" s="14">
        <v>19089034</v>
      </c>
      <c r="D312" s="13" t="s">
        <v>74</v>
      </c>
      <c r="E312" s="13" t="s">
        <v>164</v>
      </c>
      <c r="F312" s="13" t="s">
        <v>89</v>
      </c>
      <c r="G312" s="14">
        <v>4075191</v>
      </c>
      <c r="H312" s="13" t="s">
        <v>89</v>
      </c>
      <c r="I312" s="14">
        <v>3457726</v>
      </c>
      <c r="J312" s="13" t="s">
        <v>367</v>
      </c>
      <c r="K312" s="14">
        <v>28.85</v>
      </c>
      <c r="L312" s="14">
        <v>1424</v>
      </c>
      <c r="M312" s="14">
        <v>81</v>
      </c>
      <c r="N312" s="15">
        <v>0.0569</v>
      </c>
      <c r="O312" s="14">
        <v>0.36</v>
      </c>
      <c r="P312" s="14">
        <v>20.26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5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t="str">
        <f>VLOOKUP(E:E,笔记匹配!A:U,3,FALSE)</f>
        <v>翡翠福瓜的寓意，把美好祝福送给自己</v>
      </c>
    </row>
    <row r="313" spans="1:34">
      <c r="A313" s="13" t="s">
        <v>38</v>
      </c>
      <c r="B313" s="13" t="s">
        <v>379</v>
      </c>
      <c r="C313" s="14">
        <v>21062611</v>
      </c>
      <c r="D313" s="13" t="s">
        <v>74</v>
      </c>
      <c r="E313" s="13" t="s">
        <v>166</v>
      </c>
      <c r="F313" s="13" t="s">
        <v>90</v>
      </c>
      <c r="G313" s="14">
        <v>5049698</v>
      </c>
      <c r="H313" s="13" t="s">
        <v>90</v>
      </c>
      <c r="I313" s="14">
        <v>4273852</v>
      </c>
      <c r="J313" s="13" t="s">
        <v>367</v>
      </c>
      <c r="K313" s="14">
        <v>17.62</v>
      </c>
      <c r="L313" s="14">
        <v>701</v>
      </c>
      <c r="M313" s="14">
        <v>52</v>
      </c>
      <c r="N313" s="15">
        <v>0.0742</v>
      </c>
      <c r="O313" s="14">
        <v>0.34</v>
      </c>
      <c r="P313" s="14">
        <v>25.14</v>
      </c>
      <c r="Q313" s="14">
        <v>1</v>
      </c>
      <c r="R313" s="14">
        <v>1</v>
      </c>
      <c r="S313" s="14">
        <v>0</v>
      </c>
      <c r="T313" s="14">
        <v>0</v>
      </c>
      <c r="U313" s="14">
        <v>0</v>
      </c>
      <c r="V313" s="14">
        <v>2</v>
      </c>
      <c r="W313" s="14">
        <v>8.81</v>
      </c>
      <c r="X313" s="14">
        <v>1</v>
      </c>
      <c r="Y313" s="15">
        <v>0.0192</v>
      </c>
      <c r="Z313" s="14">
        <v>0</v>
      </c>
      <c r="AA313" s="14">
        <v>0</v>
      </c>
      <c r="AB313" s="14">
        <v>1</v>
      </c>
      <c r="AC313" s="14">
        <v>1</v>
      </c>
      <c r="AD313" s="14">
        <v>1</v>
      </c>
      <c r="AE313" s="14">
        <v>0</v>
      </c>
      <c r="AF313" s="14">
        <v>17.62</v>
      </c>
      <c r="AG313" s="14">
        <v>0</v>
      </c>
      <c r="AH313" t="str">
        <f>VLOOKUP(E:E,笔记匹配!A:U,3,FALSE)</f>
        <v>性价比翡翠美货上新💖寓意都是如此美好💯</v>
      </c>
    </row>
    <row r="314" spans="1:34">
      <c r="A314" s="13" t="s">
        <v>38</v>
      </c>
      <c r="B314" s="13" t="s">
        <v>380</v>
      </c>
      <c r="C314" s="14">
        <v>21387260</v>
      </c>
      <c r="D314" s="13" t="s">
        <v>74</v>
      </c>
      <c r="E314" s="13" t="s">
        <v>168</v>
      </c>
      <c r="F314" s="13" t="s">
        <v>91</v>
      </c>
      <c r="G314" s="14">
        <v>5205079</v>
      </c>
      <c r="H314" s="13" t="s">
        <v>91</v>
      </c>
      <c r="I314" s="14">
        <v>4389047</v>
      </c>
      <c r="J314" s="13" t="s">
        <v>367</v>
      </c>
      <c r="K314" s="14">
        <v>22.89</v>
      </c>
      <c r="L314" s="14">
        <v>581</v>
      </c>
      <c r="M314" s="14">
        <v>50</v>
      </c>
      <c r="N314" s="15">
        <v>0.0861</v>
      </c>
      <c r="O314" s="14">
        <v>0.46</v>
      </c>
      <c r="P314" s="14">
        <v>39.4</v>
      </c>
      <c r="Q314" s="14">
        <v>1</v>
      </c>
      <c r="R314" s="14">
        <v>0</v>
      </c>
      <c r="S314" s="14">
        <v>0</v>
      </c>
      <c r="T314" s="14">
        <v>0</v>
      </c>
      <c r="U314" s="14">
        <v>0</v>
      </c>
      <c r="V314" s="14">
        <v>1</v>
      </c>
      <c r="W314" s="14">
        <v>22.89</v>
      </c>
      <c r="X314" s="14">
        <v>0</v>
      </c>
      <c r="Y314" s="15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t="str">
        <f>VLOOKUP(E:E,笔记匹配!A:U,3,FALSE)</f>
        <v>这家翡翠源头商家你还不知道吗‼️</v>
      </c>
    </row>
    <row r="315" spans="1:34">
      <c r="A315" s="13" t="s">
        <v>38</v>
      </c>
      <c r="B315" s="13" t="s">
        <v>381</v>
      </c>
      <c r="C315" s="14">
        <v>21810383</v>
      </c>
      <c r="D315" s="13" t="s">
        <v>74</v>
      </c>
      <c r="E315" s="13" t="s">
        <v>170</v>
      </c>
      <c r="F315" s="13" t="s">
        <v>75</v>
      </c>
      <c r="G315" s="14">
        <v>5396826</v>
      </c>
      <c r="H315" s="13" t="s">
        <v>75</v>
      </c>
      <c r="I315" s="14">
        <v>4535097</v>
      </c>
      <c r="J315" s="13" t="s">
        <v>367</v>
      </c>
      <c r="K315" s="14">
        <v>109.18</v>
      </c>
      <c r="L315" s="14">
        <v>3978</v>
      </c>
      <c r="M315" s="14">
        <v>253</v>
      </c>
      <c r="N315" s="15">
        <v>0.0636</v>
      </c>
      <c r="O315" s="14">
        <v>0.43</v>
      </c>
      <c r="P315" s="14">
        <v>27.45</v>
      </c>
      <c r="Q315" s="14">
        <v>1</v>
      </c>
      <c r="R315" s="14">
        <v>1</v>
      </c>
      <c r="S315" s="14">
        <v>2</v>
      </c>
      <c r="T315" s="14">
        <v>0</v>
      </c>
      <c r="U315" s="14">
        <v>0</v>
      </c>
      <c r="V315" s="14">
        <v>4</v>
      </c>
      <c r="W315" s="14">
        <v>27.3</v>
      </c>
      <c r="X315" s="14">
        <v>0</v>
      </c>
      <c r="Y315" s="15">
        <v>0</v>
      </c>
      <c r="Z315" s="14">
        <v>0</v>
      </c>
      <c r="AA315" s="14">
        <v>0</v>
      </c>
      <c r="AB315" s="14">
        <v>1</v>
      </c>
      <c r="AC315" s="14">
        <v>1</v>
      </c>
      <c r="AD315" s="14">
        <v>1</v>
      </c>
      <c r="AE315" s="14">
        <v>1</v>
      </c>
      <c r="AF315" s="14">
        <v>109.18</v>
      </c>
      <c r="AG315" s="14">
        <v>109.18</v>
      </c>
      <c r="AH315" t="str">
        <f>VLOOKUP(E:E,笔记匹配!A:U,3,FALSE)</f>
        <v>喜欢蛋面的尽管来找我，应有尽有</v>
      </c>
    </row>
    <row r="316" spans="1:34">
      <c r="A316" s="13" t="s">
        <v>38</v>
      </c>
      <c r="B316" s="13" t="s">
        <v>381</v>
      </c>
      <c r="C316" s="14">
        <v>21810413</v>
      </c>
      <c r="D316" s="13" t="s">
        <v>74</v>
      </c>
      <c r="E316" s="13" t="s">
        <v>172</v>
      </c>
      <c r="F316" s="13" t="s">
        <v>92</v>
      </c>
      <c r="G316" s="14">
        <v>5396833</v>
      </c>
      <c r="H316" s="13" t="s">
        <v>92</v>
      </c>
      <c r="I316" s="14">
        <v>4535107</v>
      </c>
      <c r="J316" s="13" t="s">
        <v>367</v>
      </c>
      <c r="K316" s="14">
        <v>40.82</v>
      </c>
      <c r="L316" s="14">
        <v>1213</v>
      </c>
      <c r="M316" s="14">
        <v>66</v>
      </c>
      <c r="N316" s="15">
        <v>0.0544</v>
      </c>
      <c r="O316" s="14">
        <v>0.62</v>
      </c>
      <c r="P316" s="14">
        <v>33.65</v>
      </c>
      <c r="Q316" s="14">
        <v>1</v>
      </c>
      <c r="R316" s="14">
        <v>2</v>
      </c>
      <c r="S316" s="14">
        <v>0</v>
      </c>
      <c r="T316" s="14">
        <v>0</v>
      </c>
      <c r="U316" s="14">
        <v>0</v>
      </c>
      <c r="V316" s="14">
        <v>3</v>
      </c>
      <c r="W316" s="14">
        <v>13.61</v>
      </c>
      <c r="X316" s="14">
        <v>0</v>
      </c>
      <c r="Y316" s="15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t="str">
        <f>VLOOKUP(E:E,笔记匹配!A:U,3,FALSE)</f>
        <v>福禄双全💕翡翠绿葫芦太适合女性了～</v>
      </c>
    </row>
    <row r="317" spans="1:34">
      <c r="A317" s="13" t="s">
        <v>38</v>
      </c>
      <c r="B317" s="13" t="s">
        <v>384</v>
      </c>
      <c r="C317" s="14">
        <v>23020424</v>
      </c>
      <c r="D317" s="13" t="s">
        <v>74</v>
      </c>
      <c r="E317" s="13" t="s">
        <v>174</v>
      </c>
      <c r="F317" s="13" t="s">
        <v>385</v>
      </c>
      <c r="G317" s="14">
        <v>5981098</v>
      </c>
      <c r="H317" s="13" t="s">
        <v>93</v>
      </c>
      <c r="I317" s="14">
        <v>4980950</v>
      </c>
      <c r="J317" s="13" t="s">
        <v>367</v>
      </c>
      <c r="K317" s="14">
        <v>83.38</v>
      </c>
      <c r="L317" s="14">
        <v>2189</v>
      </c>
      <c r="M317" s="14">
        <v>167</v>
      </c>
      <c r="N317" s="15">
        <v>0.0763</v>
      </c>
      <c r="O317" s="14">
        <v>0.5</v>
      </c>
      <c r="P317" s="14">
        <v>38.09</v>
      </c>
      <c r="Q317" s="14">
        <v>1</v>
      </c>
      <c r="R317" s="14">
        <v>0</v>
      </c>
      <c r="S317" s="14">
        <v>1</v>
      </c>
      <c r="T317" s="14">
        <v>0</v>
      </c>
      <c r="U317" s="14">
        <v>0</v>
      </c>
      <c r="V317" s="14">
        <v>2</v>
      </c>
      <c r="W317" s="14">
        <v>41.69</v>
      </c>
      <c r="X317" s="14">
        <v>1</v>
      </c>
      <c r="Y317" s="15">
        <v>0.006</v>
      </c>
      <c r="Z317" s="14">
        <v>0</v>
      </c>
      <c r="AA317" s="14">
        <v>1</v>
      </c>
      <c r="AB317" s="14">
        <v>1</v>
      </c>
      <c r="AC317" s="14">
        <v>4</v>
      </c>
      <c r="AD317" s="14">
        <v>1</v>
      </c>
      <c r="AE317" s="14">
        <v>1</v>
      </c>
      <c r="AF317" s="14">
        <v>83.38</v>
      </c>
      <c r="AG317" s="14">
        <v>83.38</v>
      </c>
      <c r="AH317" t="str">
        <f>VLOOKUP(E:E,笔记匹配!A:U,3,FALSE)</f>
        <v>年会宴会战袍缺少亮点❓只需一串翡翠珠链</v>
      </c>
    </row>
    <row r="318" spans="1:34">
      <c r="A318" s="13" t="s">
        <v>38</v>
      </c>
      <c r="B318" s="13" t="s">
        <v>186</v>
      </c>
      <c r="C318" s="14">
        <v>23479837</v>
      </c>
      <c r="D318" s="13" t="s">
        <v>74</v>
      </c>
      <c r="E318" s="13" t="s">
        <v>186</v>
      </c>
      <c r="F318" s="13" t="s">
        <v>110</v>
      </c>
      <c r="G318" s="14">
        <v>6212932</v>
      </c>
      <c r="H318" s="13" t="s">
        <v>110</v>
      </c>
      <c r="I318" s="14">
        <v>5155873</v>
      </c>
      <c r="J318" s="13" t="s">
        <v>367</v>
      </c>
      <c r="K318" s="14">
        <v>20.92</v>
      </c>
      <c r="L318" s="14">
        <v>756</v>
      </c>
      <c r="M318" s="14">
        <v>53</v>
      </c>
      <c r="N318" s="15">
        <v>0.0701</v>
      </c>
      <c r="O318" s="14">
        <v>0.39</v>
      </c>
      <c r="P318" s="14">
        <v>27.67</v>
      </c>
      <c r="Q318" s="14">
        <v>1</v>
      </c>
      <c r="R318" s="14">
        <v>0</v>
      </c>
      <c r="S318" s="14">
        <v>0</v>
      </c>
      <c r="T318" s="14">
        <v>0</v>
      </c>
      <c r="U318" s="14">
        <v>0</v>
      </c>
      <c r="V318" s="14">
        <v>1</v>
      </c>
      <c r="W318" s="14">
        <v>20.92</v>
      </c>
      <c r="X318" s="14">
        <v>0</v>
      </c>
      <c r="Y318" s="15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t="str">
        <f>VLOOKUP(E:E,笔记匹配!A:U,3,FALSE)</f>
        <v>女人的首饰盒里，永远都少一件珠宝～</v>
      </c>
    </row>
    <row r="319" spans="1:34">
      <c r="A319" s="13" t="s">
        <v>38</v>
      </c>
      <c r="B319" s="13" t="s">
        <v>388</v>
      </c>
      <c r="C319" s="14">
        <v>23479892</v>
      </c>
      <c r="D319" s="13" t="s">
        <v>74</v>
      </c>
      <c r="E319" s="13" t="s">
        <v>176</v>
      </c>
      <c r="F319" s="13" t="s">
        <v>83</v>
      </c>
      <c r="G319" s="14">
        <v>6212945</v>
      </c>
      <c r="H319" s="13" t="s">
        <v>83</v>
      </c>
      <c r="I319" s="14">
        <v>5155900</v>
      </c>
      <c r="J319" s="13" t="s">
        <v>367</v>
      </c>
      <c r="K319" s="14">
        <v>80.8</v>
      </c>
      <c r="L319" s="14">
        <v>4391</v>
      </c>
      <c r="M319" s="14">
        <v>286</v>
      </c>
      <c r="N319" s="15">
        <v>0.0651</v>
      </c>
      <c r="O319" s="14">
        <v>0.28</v>
      </c>
      <c r="P319" s="14">
        <v>18.4</v>
      </c>
      <c r="Q319" s="14">
        <v>1</v>
      </c>
      <c r="R319" s="14">
        <v>1</v>
      </c>
      <c r="S319" s="14">
        <v>0</v>
      </c>
      <c r="T319" s="14">
        <v>0</v>
      </c>
      <c r="U319" s="14">
        <v>0</v>
      </c>
      <c r="V319" s="14">
        <v>2</v>
      </c>
      <c r="W319" s="14">
        <v>40.4</v>
      </c>
      <c r="X319" s="14">
        <v>0</v>
      </c>
      <c r="Y319" s="15">
        <v>0</v>
      </c>
      <c r="Z319" s="14">
        <v>2</v>
      </c>
      <c r="AA319" s="14">
        <v>1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t="str">
        <f>VLOOKUP(E:E,笔记匹配!A:U,3,FALSE)</f>
        <v>用千年等这一回，化身一道美的传说～</v>
      </c>
    </row>
    <row r="320" spans="1:34">
      <c r="A320" s="13" t="s">
        <v>39</v>
      </c>
      <c r="B320" s="13" t="s">
        <v>368</v>
      </c>
      <c r="C320" s="14">
        <v>15010998</v>
      </c>
      <c r="D320" s="13" t="s">
        <v>74</v>
      </c>
      <c r="E320" s="13" t="s">
        <v>154</v>
      </c>
      <c r="F320" s="13" t="s">
        <v>85</v>
      </c>
      <c r="G320" s="14">
        <v>2988798</v>
      </c>
      <c r="H320" s="13" t="s">
        <v>85</v>
      </c>
      <c r="I320" s="14">
        <v>2389802</v>
      </c>
      <c r="J320" s="13" t="s">
        <v>367</v>
      </c>
      <c r="K320" s="14">
        <v>121.13</v>
      </c>
      <c r="L320" s="14">
        <v>2703</v>
      </c>
      <c r="M320" s="14">
        <v>136</v>
      </c>
      <c r="N320" s="15">
        <v>0.0503</v>
      </c>
      <c r="O320" s="14">
        <v>0.89</v>
      </c>
      <c r="P320" s="14">
        <v>44.81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5</v>
      </c>
      <c r="Y320" s="15">
        <v>0.0368</v>
      </c>
      <c r="Z320" s="14">
        <v>0</v>
      </c>
      <c r="AA320" s="14">
        <v>1</v>
      </c>
      <c r="AB320" s="14">
        <v>5</v>
      </c>
      <c r="AC320" s="14">
        <v>11</v>
      </c>
      <c r="AD320" s="14">
        <v>5</v>
      </c>
      <c r="AE320" s="14">
        <v>2</v>
      </c>
      <c r="AF320" s="14">
        <v>24.23</v>
      </c>
      <c r="AG320" s="14">
        <v>60.56</v>
      </c>
      <c r="AH320" t="str">
        <f>VLOOKUP(E:E,笔记匹配!A:U,3,FALSE)</f>
        <v>翡翠小米珠已经不多了❓听说你们都在找🧐🧐</v>
      </c>
    </row>
    <row r="321" spans="1:34">
      <c r="A321" s="13" t="s">
        <v>39</v>
      </c>
      <c r="B321" s="13" t="s">
        <v>369</v>
      </c>
      <c r="C321" s="14">
        <v>15235389</v>
      </c>
      <c r="D321" s="13" t="s">
        <v>74</v>
      </c>
      <c r="E321" s="13" t="s">
        <v>156</v>
      </c>
      <c r="F321" s="13" t="s">
        <v>86</v>
      </c>
      <c r="G321" s="14">
        <v>3012790</v>
      </c>
      <c r="H321" s="13" t="s">
        <v>86</v>
      </c>
      <c r="I321" s="14">
        <v>2410711</v>
      </c>
      <c r="J321" s="13" t="s">
        <v>367</v>
      </c>
      <c r="K321" s="14">
        <v>66.73</v>
      </c>
      <c r="L321" s="14">
        <v>3356</v>
      </c>
      <c r="M321" s="14">
        <v>228</v>
      </c>
      <c r="N321" s="15">
        <v>0.0679</v>
      </c>
      <c r="O321" s="14">
        <v>0.29</v>
      </c>
      <c r="P321" s="14">
        <v>19.88</v>
      </c>
      <c r="Q321" s="14">
        <v>1</v>
      </c>
      <c r="R321" s="14">
        <v>0</v>
      </c>
      <c r="S321" s="14">
        <v>0</v>
      </c>
      <c r="T321" s="14">
        <v>3</v>
      </c>
      <c r="U321" s="14">
        <v>0</v>
      </c>
      <c r="V321" s="14">
        <v>4</v>
      </c>
      <c r="W321" s="14">
        <v>16.68</v>
      </c>
      <c r="X321" s="14">
        <v>2</v>
      </c>
      <c r="Y321" s="15">
        <v>0.0088</v>
      </c>
      <c r="Z321" s="14">
        <v>0</v>
      </c>
      <c r="AA321" s="14">
        <v>0</v>
      </c>
      <c r="AB321" s="14">
        <v>2</v>
      </c>
      <c r="AC321" s="14">
        <v>2</v>
      </c>
      <c r="AD321" s="14">
        <v>2</v>
      </c>
      <c r="AE321" s="14">
        <v>0</v>
      </c>
      <c r="AF321" s="14">
        <v>33.36</v>
      </c>
      <c r="AG321" s="14">
        <v>0</v>
      </c>
      <c r="AH321" t="str">
        <f>VLOOKUP(E:E,笔记匹配!A:U,3,FALSE)</f>
        <v>这尊翡翠佛公的喜乐，谁见了谁欢喜🌱🙏</v>
      </c>
    </row>
    <row r="322" spans="1:34">
      <c r="A322" s="13" t="s">
        <v>39</v>
      </c>
      <c r="B322" s="13" t="s">
        <v>370</v>
      </c>
      <c r="C322" s="14">
        <v>16039498</v>
      </c>
      <c r="D322" s="13" t="s">
        <v>74</v>
      </c>
      <c r="E322" s="13" t="s">
        <v>158</v>
      </c>
      <c r="F322" s="13" t="s">
        <v>87</v>
      </c>
      <c r="G322" s="14">
        <v>3126882</v>
      </c>
      <c r="H322" s="13" t="s">
        <v>87</v>
      </c>
      <c r="I322" s="14">
        <v>2521382</v>
      </c>
      <c r="J322" s="13" t="s">
        <v>367</v>
      </c>
      <c r="K322" s="14">
        <v>107.72</v>
      </c>
      <c r="L322" s="14">
        <v>5151</v>
      </c>
      <c r="M322" s="14">
        <v>371</v>
      </c>
      <c r="N322" s="15">
        <v>0.072</v>
      </c>
      <c r="O322" s="14">
        <v>0.29</v>
      </c>
      <c r="P322" s="14">
        <v>20.91</v>
      </c>
      <c r="Q322" s="14">
        <v>2</v>
      </c>
      <c r="R322" s="14">
        <v>5</v>
      </c>
      <c r="S322" s="14">
        <v>1</v>
      </c>
      <c r="T322" s="14">
        <v>1</v>
      </c>
      <c r="U322" s="14">
        <v>1</v>
      </c>
      <c r="V322" s="14">
        <v>10</v>
      </c>
      <c r="W322" s="14">
        <v>10.77</v>
      </c>
      <c r="X322" s="14">
        <v>12</v>
      </c>
      <c r="Y322" s="15">
        <v>0.0323</v>
      </c>
      <c r="Z322" s="14">
        <v>2</v>
      </c>
      <c r="AA322" s="14">
        <v>1</v>
      </c>
      <c r="AB322" s="14">
        <v>12</v>
      </c>
      <c r="AC322" s="14">
        <v>17</v>
      </c>
      <c r="AD322" s="14">
        <v>12</v>
      </c>
      <c r="AE322" s="14">
        <v>2</v>
      </c>
      <c r="AF322" s="14">
        <v>8.98</v>
      </c>
      <c r="AG322" s="14">
        <v>53.86</v>
      </c>
      <c r="AH322" t="str">
        <f>VLOOKUP(E:E,笔记匹配!A:U,3,FALSE)</f>
        <v>听说你们最近很喜欢小米珠📿翡翠手串哦💚</v>
      </c>
    </row>
    <row r="323" spans="1:34">
      <c r="A323" s="13" t="s">
        <v>39</v>
      </c>
      <c r="B323" s="13" t="s">
        <v>371</v>
      </c>
      <c r="C323" s="14">
        <v>16360864</v>
      </c>
      <c r="D323" s="13" t="s">
        <v>74</v>
      </c>
      <c r="E323" s="13" t="s">
        <v>190</v>
      </c>
      <c r="F323" s="13" t="s">
        <v>114</v>
      </c>
      <c r="G323" s="14">
        <v>3185522</v>
      </c>
      <c r="H323" s="13" t="s">
        <v>114</v>
      </c>
      <c r="I323" s="14">
        <v>2573850</v>
      </c>
      <c r="J323" s="13" t="s">
        <v>367</v>
      </c>
      <c r="K323" s="14">
        <v>12.47</v>
      </c>
      <c r="L323" s="14">
        <v>702</v>
      </c>
      <c r="M323" s="14">
        <v>51</v>
      </c>
      <c r="N323" s="15">
        <v>0.0726</v>
      </c>
      <c r="O323" s="14">
        <v>0.24</v>
      </c>
      <c r="P323" s="14">
        <v>17.76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1</v>
      </c>
      <c r="Y323" s="15">
        <v>0.0196</v>
      </c>
      <c r="Z323" s="14">
        <v>0</v>
      </c>
      <c r="AA323" s="14">
        <v>0</v>
      </c>
      <c r="AB323" s="14">
        <v>1</v>
      </c>
      <c r="AC323" s="14">
        <v>1</v>
      </c>
      <c r="AD323" s="14">
        <v>1</v>
      </c>
      <c r="AE323" s="14">
        <v>0</v>
      </c>
      <c r="AF323" s="14">
        <v>12.47</v>
      </c>
      <c r="AG323" s="14">
        <v>0</v>
      </c>
      <c r="AH323" t="str">
        <f>VLOOKUP(E:E,笔记匹配!A:U,3,FALSE)</f>
        <v>千呼万唤的翡翠双环耳坠🔥来啦‼️谁戴谁美</v>
      </c>
    </row>
    <row r="324" spans="1:34">
      <c r="A324" s="13" t="s">
        <v>39</v>
      </c>
      <c r="B324" s="13" t="s">
        <v>383</v>
      </c>
      <c r="C324" s="14">
        <v>16492628</v>
      </c>
      <c r="D324" s="13" t="s">
        <v>74</v>
      </c>
      <c r="E324" s="13" t="s">
        <v>194</v>
      </c>
      <c r="F324" s="13" t="s">
        <v>114</v>
      </c>
      <c r="G324" s="14">
        <v>3185522</v>
      </c>
      <c r="H324" s="13" t="s">
        <v>114</v>
      </c>
      <c r="I324" s="14">
        <v>2573850</v>
      </c>
      <c r="J324" s="13" t="s">
        <v>367</v>
      </c>
      <c r="K324" s="14">
        <v>2.04</v>
      </c>
      <c r="L324" s="14">
        <v>81</v>
      </c>
      <c r="M324" s="14">
        <v>6</v>
      </c>
      <c r="N324" s="15">
        <v>0.0741</v>
      </c>
      <c r="O324" s="14">
        <v>0.34</v>
      </c>
      <c r="P324" s="14">
        <v>25.19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1</v>
      </c>
      <c r="Y324" s="15">
        <v>0.1667</v>
      </c>
      <c r="Z324" s="14">
        <v>0</v>
      </c>
      <c r="AA324" s="14">
        <v>0</v>
      </c>
      <c r="AB324" s="14">
        <v>1</v>
      </c>
      <c r="AC324" s="14">
        <v>1</v>
      </c>
      <c r="AD324" s="14">
        <v>1</v>
      </c>
      <c r="AE324" s="14">
        <v>0</v>
      </c>
      <c r="AF324" s="14">
        <v>2.04</v>
      </c>
      <c r="AG324" s="14">
        <v>0</v>
      </c>
      <c r="AH324" t="str">
        <f>VLOOKUP(E:E,笔记匹配!A:U,3,FALSE)</f>
        <v>取悦自己，惊艳时光 | 满绿翡翠双环</v>
      </c>
    </row>
    <row r="325" spans="1:34">
      <c r="A325" s="13" t="s">
        <v>39</v>
      </c>
      <c r="B325" s="13" t="s">
        <v>372</v>
      </c>
      <c r="C325" s="14">
        <v>17088322</v>
      </c>
      <c r="D325" s="13" t="s">
        <v>74</v>
      </c>
      <c r="E325" s="13" t="s">
        <v>196</v>
      </c>
      <c r="F325" s="13" t="s">
        <v>114</v>
      </c>
      <c r="G325" s="14">
        <v>3185522</v>
      </c>
      <c r="H325" s="13" t="s">
        <v>114</v>
      </c>
      <c r="I325" s="14">
        <v>2573850</v>
      </c>
      <c r="J325" s="13" t="s">
        <v>367</v>
      </c>
      <c r="K325" s="14">
        <v>3.98</v>
      </c>
      <c r="L325" s="14">
        <v>312</v>
      </c>
      <c r="M325" s="14">
        <v>19</v>
      </c>
      <c r="N325" s="15">
        <v>0.0609</v>
      </c>
      <c r="O325" s="14">
        <v>0.21</v>
      </c>
      <c r="P325" s="14">
        <v>12.76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5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t="str">
        <f>VLOOKUP(E:E,笔记匹配!A:U,3,FALSE)</f>
        <v>什么珠宝单品，让人一看就知道你是高阶玩家</v>
      </c>
    </row>
    <row r="326" spans="1:34">
      <c r="A326" s="13" t="s">
        <v>39</v>
      </c>
      <c r="B326" s="13" t="s">
        <v>373</v>
      </c>
      <c r="C326" s="14">
        <v>18410732</v>
      </c>
      <c r="D326" s="13" t="s">
        <v>74</v>
      </c>
      <c r="E326" s="13" t="s">
        <v>160</v>
      </c>
      <c r="F326" s="13" t="s">
        <v>374</v>
      </c>
      <c r="G326" s="14">
        <v>3754285</v>
      </c>
      <c r="H326" s="13" t="s">
        <v>88</v>
      </c>
      <c r="I326" s="14">
        <v>3139499</v>
      </c>
      <c r="J326" s="13" t="s">
        <v>367</v>
      </c>
      <c r="K326" s="14">
        <v>59.23</v>
      </c>
      <c r="L326" s="14">
        <v>1597</v>
      </c>
      <c r="M326" s="14">
        <v>112</v>
      </c>
      <c r="N326" s="15">
        <v>0.0701</v>
      </c>
      <c r="O326" s="14">
        <v>0.53</v>
      </c>
      <c r="P326" s="14">
        <v>37.09</v>
      </c>
      <c r="Q326" s="14">
        <v>4</v>
      </c>
      <c r="R326" s="14">
        <v>0</v>
      </c>
      <c r="S326" s="14">
        <v>0</v>
      </c>
      <c r="T326" s="14">
        <v>2</v>
      </c>
      <c r="U326" s="14">
        <v>0</v>
      </c>
      <c r="V326" s="14">
        <v>6</v>
      </c>
      <c r="W326" s="14">
        <v>9.87</v>
      </c>
      <c r="X326" s="14">
        <v>2</v>
      </c>
      <c r="Y326" s="15">
        <v>0.0179</v>
      </c>
      <c r="Z326" s="14">
        <v>0</v>
      </c>
      <c r="AA326" s="14">
        <v>0</v>
      </c>
      <c r="AB326" s="14">
        <v>3</v>
      </c>
      <c r="AC326" s="14">
        <v>4</v>
      </c>
      <c r="AD326" s="14">
        <v>3</v>
      </c>
      <c r="AE326" s="14">
        <v>1</v>
      </c>
      <c r="AF326" s="14">
        <v>19.74</v>
      </c>
      <c r="AG326" s="14">
        <v>59.23</v>
      </c>
      <c r="AH326" t="str">
        <f>VLOOKUP(E:E,笔记匹配!A:U,3,FALSE)</f>
        <v>第一次买满绿翡翠怎么挑？高性价比🉐‼️</v>
      </c>
    </row>
    <row r="327" spans="1:34">
      <c r="A327" s="13" t="s">
        <v>39</v>
      </c>
      <c r="B327" s="13" t="s">
        <v>375</v>
      </c>
      <c r="C327" s="14">
        <v>18547170</v>
      </c>
      <c r="D327" s="13" t="s">
        <v>74</v>
      </c>
      <c r="E327" s="13" t="s">
        <v>162</v>
      </c>
      <c r="F327" s="13" t="s">
        <v>376</v>
      </c>
      <c r="G327" s="14">
        <v>3820901</v>
      </c>
      <c r="H327" s="13" t="s">
        <v>82</v>
      </c>
      <c r="I327" s="14">
        <v>3205913</v>
      </c>
      <c r="J327" s="13" t="s">
        <v>367</v>
      </c>
      <c r="K327" s="14">
        <v>32.13</v>
      </c>
      <c r="L327" s="14">
        <v>1432</v>
      </c>
      <c r="M327" s="14">
        <v>83</v>
      </c>
      <c r="N327" s="15">
        <v>0.058</v>
      </c>
      <c r="O327" s="14">
        <v>0.39</v>
      </c>
      <c r="P327" s="14">
        <v>22.44</v>
      </c>
      <c r="Q327" s="14">
        <v>1</v>
      </c>
      <c r="R327" s="14">
        <v>0</v>
      </c>
      <c r="S327" s="14">
        <v>0</v>
      </c>
      <c r="T327" s="14">
        <v>0</v>
      </c>
      <c r="U327" s="14">
        <v>0</v>
      </c>
      <c r="V327" s="14">
        <v>1</v>
      </c>
      <c r="W327" s="14">
        <v>32.13</v>
      </c>
      <c r="X327" s="14">
        <v>1</v>
      </c>
      <c r="Y327" s="15">
        <v>0.012</v>
      </c>
      <c r="Z327" s="14">
        <v>5</v>
      </c>
      <c r="AA327" s="14">
        <v>4</v>
      </c>
      <c r="AB327" s="14">
        <v>1</v>
      </c>
      <c r="AC327" s="14">
        <v>1</v>
      </c>
      <c r="AD327" s="14">
        <v>1</v>
      </c>
      <c r="AE327" s="14">
        <v>0</v>
      </c>
      <c r="AF327" s="14">
        <v>32.13</v>
      </c>
      <c r="AG327" s="14">
        <v>0</v>
      </c>
      <c r="AH327" t="str">
        <f>VLOOKUP(E:E,笔记匹配!A:U,3,FALSE)</f>
        <v>翡翠界的绝美仙仙耳坠都在这里‼️高级富贵</v>
      </c>
    </row>
    <row r="328" spans="1:34">
      <c r="A328" s="13" t="s">
        <v>39</v>
      </c>
      <c r="B328" s="13" t="s">
        <v>378</v>
      </c>
      <c r="C328" s="14">
        <v>19089034</v>
      </c>
      <c r="D328" s="13" t="s">
        <v>74</v>
      </c>
      <c r="E328" s="13" t="s">
        <v>164</v>
      </c>
      <c r="F328" s="13" t="s">
        <v>89</v>
      </c>
      <c r="G328" s="14">
        <v>4075191</v>
      </c>
      <c r="H328" s="13" t="s">
        <v>89</v>
      </c>
      <c r="I328" s="14">
        <v>3457726</v>
      </c>
      <c r="J328" s="13" t="s">
        <v>367</v>
      </c>
      <c r="K328" s="14">
        <v>33.14</v>
      </c>
      <c r="L328" s="14">
        <v>1742</v>
      </c>
      <c r="M328" s="14">
        <v>102</v>
      </c>
      <c r="N328" s="15">
        <v>0.0586</v>
      </c>
      <c r="O328" s="14">
        <v>0.32</v>
      </c>
      <c r="P328" s="14">
        <v>19.02</v>
      </c>
      <c r="Q328" s="14">
        <v>1</v>
      </c>
      <c r="R328" s="14">
        <v>1</v>
      </c>
      <c r="S328" s="14">
        <v>0</v>
      </c>
      <c r="T328" s="14">
        <v>0</v>
      </c>
      <c r="U328" s="14">
        <v>0</v>
      </c>
      <c r="V328" s="14">
        <v>2</v>
      </c>
      <c r="W328" s="14">
        <v>16.57</v>
      </c>
      <c r="X328" s="14">
        <v>0</v>
      </c>
      <c r="Y328" s="15">
        <v>0</v>
      </c>
      <c r="Z328" s="14">
        <v>1</v>
      </c>
      <c r="AA328" s="14">
        <v>1</v>
      </c>
      <c r="AB328" s="14">
        <v>1</v>
      </c>
      <c r="AC328" s="14">
        <v>3</v>
      </c>
      <c r="AD328" s="14">
        <v>1</v>
      </c>
      <c r="AE328" s="14">
        <v>1</v>
      </c>
      <c r="AF328" s="14">
        <v>33.14</v>
      </c>
      <c r="AG328" s="14">
        <v>33.14</v>
      </c>
      <c r="AH328" t="str">
        <f>VLOOKUP(E:E,笔记匹配!A:U,3,FALSE)</f>
        <v>翡翠福瓜的寓意，把美好祝福送给自己</v>
      </c>
    </row>
    <row r="329" spans="1:34">
      <c r="A329" s="13" t="s">
        <v>39</v>
      </c>
      <c r="B329" s="13" t="s">
        <v>379</v>
      </c>
      <c r="C329" s="14">
        <v>21062611</v>
      </c>
      <c r="D329" s="13" t="s">
        <v>74</v>
      </c>
      <c r="E329" s="13" t="s">
        <v>166</v>
      </c>
      <c r="F329" s="13" t="s">
        <v>90</v>
      </c>
      <c r="G329" s="14">
        <v>5049698</v>
      </c>
      <c r="H329" s="13" t="s">
        <v>90</v>
      </c>
      <c r="I329" s="14">
        <v>4273852</v>
      </c>
      <c r="J329" s="13" t="s">
        <v>367</v>
      </c>
      <c r="K329" s="14">
        <v>17.91</v>
      </c>
      <c r="L329" s="14">
        <v>741</v>
      </c>
      <c r="M329" s="14">
        <v>55</v>
      </c>
      <c r="N329" s="15">
        <v>0.0742</v>
      </c>
      <c r="O329" s="14">
        <v>0.33</v>
      </c>
      <c r="P329" s="14">
        <v>24.17</v>
      </c>
      <c r="Q329" s="14">
        <v>0</v>
      </c>
      <c r="R329" s="14">
        <v>0</v>
      </c>
      <c r="S329" s="14">
        <v>0</v>
      </c>
      <c r="T329" s="14">
        <v>2</v>
      </c>
      <c r="U329" s="14">
        <v>0</v>
      </c>
      <c r="V329" s="14">
        <v>2</v>
      </c>
      <c r="W329" s="14">
        <v>8.96</v>
      </c>
      <c r="X329" s="14">
        <v>1</v>
      </c>
      <c r="Y329" s="15">
        <v>0.0182</v>
      </c>
      <c r="Z329" s="14">
        <v>0</v>
      </c>
      <c r="AA329" s="14">
        <v>0</v>
      </c>
      <c r="AB329" s="14">
        <v>1</v>
      </c>
      <c r="AC329" s="14">
        <v>2</v>
      </c>
      <c r="AD329" s="14">
        <v>1</v>
      </c>
      <c r="AE329" s="14">
        <v>1</v>
      </c>
      <c r="AF329" s="14">
        <v>17.91</v>
      </c>
      <c r="AG329" s="14">
        <v>17.91</v>
      </c>
      <c r="AH329" t="str">
        <f>VLOOKUP(E:E,笔记匹配!A:U,3,FALSE)</f>
        <v>性价比翡翠美货上新💖寓意都是如此美好💯</v>
      </c>
    </row>
    <row r="330" spans="1:34">
      <c r="A330" s="13" t="s">
        <v>39</v>
      </c>
      <c r="B330" s="13" t="s">
        <v>380</v>
      </c>
      <c r="C330" s="14">
        <v>21387260</v>
      </c>
      <c r="D330" s="13" t="s">
        <v>74</v>
      </c>
      <c r="E330" s="13" t="s">
        <v>168</v>
      </c>
      <c r="F330" s="13" t="s">
        <v>91</v>
      </c>
      <c r="G330" s="14">
        <v>5205079</v>
      </c>
      <c r="H330" s="13" t="s">
        <v>91</v>
      </c>
      <c r="I330" s="14">
        <v>4389047</v>
      </c>
      <c r="J330" s="13" t="s">
        <v>367</v>
      </c>
      <c r="K330" s="14">
        <v>17.05</v>
      </c>
      <c r="L330" s="14">
        <v>716</v>
      </c>
      <c r="M330" s="14">
        <v>37</v>
      </c>
      <c r="N330" s="15">
        <v>0.0517</v>
      </c>
      <c r="O330" s="14">
        <v>0.46</v>
      </c>
      <c r="P330" s="14">
        <v>23.81</v>
      </c>
      <c r="Q330" s="14">
        <v>1</v>
      </c>
      <c r="R330" s="14">
        <v>0</v>
      </c>
      <c r="S330" s="14">
        <v>1</v>
      </c>
      <c r="T330" s="14">
        <v>0</v>
      </c>
      <c r="U330" s="14">
        <v>1</v>
      </c>
      <c r="V330" s="14">
        <v>3</v>
      </c>
      <c r="W330" s="14">
        <v>5.68</v>
      </c>
      <c r="X330" s="14">
        <v>0</v>
      </c>
      <c r="Y330" s="15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t="str">
        <f>VLOOKUP(E:E,笔记匹配!A:U,3,FALSE)</f>
        <v>这家翡翠源头商家你还不知道吗‼️</v>
      </c>
    </row>
    <row r="331" spans="1:34">
      <c r="A331" s="13" t="s">
        <v>39</v>
      </c>
      <c r="B331" s="13" t="s">
        <v>381</v>
      </c>
      <c r="C331" s="14">
        <v>21810383</v>
      </c>
      <c r="D331" s="13" t="s">
        <v>74</v>
      </c>
      <c r="E331" s="13" t="s">
        <v>170</v>
      </c>
      <c r="F331" s="13" t="s">
        <v>75</v>
      </c>
      <c r="G331" s="14">
        <v>5396826</v>
      </c>
      <c r="H331" s="13" t="s">
        <v>75</v>
      </c>
      <c r="I331" s="14">
        <v>4535097</v>
      </c>
      <c r="J331" s="13" t="s">
        <v>367</v>
      </c>
      <c r="K331" s="14">
        <v>106.9</v>
      </c>
      <c r="L331" s="14">
        <v>3228</v>
      </c>
      <c r="M331" s="14">
        <v>258</v>
      </c>
      <c r="N331" s="15">
        <v>0.0799</v>
      </c>
      <c r="O331" s="14">
        <v>0.41</v>
      </c>
      <c r="P331" s="14">
        <v>33.12</v>
      </c>
      <c r="Q331" s="14">
        <v>1</v>
      </c>
      <c r="R331" s="14">
        <v>0</v>
      </c>
      <c r="S331" s="14">
        <v>2</v>
      </c>
      <c r="T331" s="14">
        <v>1</v>
      </c>
      <c r="U331" s="14">
        <v>0</v>
      </c>
      <c r="V331" s="14">
        <v>4</v>
      </c>
      <c r="W331" s="14">
        <v>26.72</v>
      </c>
      <c r="X331" s="14">
        <v>3</v>
      </c>
      <c r="Y331" s="15">
        <v>0.0116</v>
      </c>
      <c r="Z331" s="14">
        <v>0</v>
      </c>
      <c r="AA331" s="14">
        <v>0</v>
      </c>
      <c r="AB331" s="14">
        <v>3</v>
      </c>
      <c r="AC331" s="14">
        <v>3</v>
      </c>
      <c r="AD331" s="14">
        <v>3</v>
      </c>
      <c r="AE331" s="14">
        <v>0</v>
      </c>
      <c r="AF331" s="14">
        <v>35.63</v>
      </c>
      <c r="AG331" s="14">
        <v>0</v>
      </c>
      <c r="AH331" t="str">
        <f>VLOOKUP(E:E,笔记匹配!A:U,3,FALSE)</f>
        <v>喜欢蛋面的尽管来找我，应有尽有</v>
      </c>
    </row>
    <row r="332" spans="1:34">
      <c r="A332" s="13" t="s">
        <v>39</v>
      </c>
      <c r="B332" s="13" t="s">
        <v>381</v>
      </c>
      <c r="C332" s="14">
        <v>21810413</v>
      </c>
      <c r="D332" s="13" t="s">
        <v>74</v>
      </c>
      <c r="E332" s="13" t="s">
        <v>172</v>
      </c>
      <c r="F332" s="13" t="s">
        <v>92</v>
      </c>
      <c r="G332" s="14">
        <v>5396833</v>
      </c>
      <c r="H332" s="13" t="s">
        <v>92</v>
      </c>
      <c r="I332" s="14">
        <v>4535107</v>
      </c>
      <c r="J332" s="13" t="s">
        <v>367</v>
      </c>
      <c r="K332" s="14">
        <v>50.6</v>
      </c>
      <c r="L332" s="14">
        <v>1546</v>
      </c>
      <c r="M332" s="14">
        <v>85</v>
      </c>
      <c r="N332" s="15">
        <v>0.055</v>
      </c>
      <c r="O332" s="14">
        <v>0.6</v>
      </c>
      <c r="P332" s="14">
        <v>32.73</v>
      </c>
      <c r="Q332" s="14">
        <v>1</v>
      </c>
      <c r="R332" s="14">
        <v>0</v>
      </c>
      <c r="S332" s="14">
        <v>0</v>
      </c>
      <c r="T332" s="14">
        <v>1</v>
      </c>
      <c r="U332" s="14">
        <v>0</v>
      </c>
      <c r="V332" s="14">
        <v>2</v>
      </c>
      <c r="W332" s="14">
        <v>25.3</v>
      </c>
      <c r="X332" s="14">
        <v>0</v>
      </c>
      <c r="Y332" s="15">
        <v>0</v>
      </c>
      <c r="Z332" s="14">
        <v>0</v>
      </c>
      <c r="AA332" s="14">
        <v>0</v>
      </c>
      <c r="AB332" s="14">
        <v>1</v>
      </c>
      <c r="AC332" s="14">
        <v>1</v>
      </c>
      <c r="AD332" s="14">
        <v>1</v>
      </c>
      <c r="AE332" s="14">
        <v>1</v>
      </c>
      <c r="AF332" s="14">
        <v>50.6</v>
      </c>
      <c r="AG332" s="14">
        <v>50.6</v>
      </c>
      <c r="AH332" t="str">
        <f>VLOOKUP(E:E,笔记匹配!A:U,3,FALSE)</f>
        <v>福禄双全💕翡翠绿葫芦太适合女性了～</v>
      </c>
    </row>
    <row r="333" spans="1:34">
      <c r="A333" s="13" t="s">
        <v>39</v>
      </c>
      <c r="B333" s="13" t="s">
        <v>384</v>
      </c>
      <c r="C333" s="14">
        <v>23020424</v>
      </c>
      <c r="D333" s="13" t="s">
        <v>74</v>
      </c>
      <c r="E333" s="13" t="s">
        <v>174</v>
      </c>
      <c r="F333" s="13" t="s">
        <v>385</v>
      </c>
      <c r="G333" s="14">
        <v>5981098</v>
      </c>
      <c r="H333" s="13" t="s">
        <v>93</v>
      </c>
      <c r="I333" s="14">
        <v>4980950</v>
      </c>
      <c r="J333" s="13" t="s">
        <v>367</v>
      </c>
      <c r="K333" s="14">
        <v>95.35</v>
      </c>
      <c r="L333" s="14">
        <v>2410</v>
      </c>
      <c r="M333" s="14">
        <v>192</v>
      </c>
      <c r="N333" s="15">
        <v>0.0797</v>
      </c>
      <c r="O333" s="14">
        <v>0.5</v>
      </c>
      <c r="P333" s="14">
        <v>39.56</v>
      </c>
      <c r="Q333" s="14">
        <v>0</v>
      </c>
      <c r="R333" s="14">
        <v>0</v>
      </c>
      <c r="S333" s="14">
        <v>0</v>
      </c>
      <c r="T333" s="14">
        <v>1</v>
      </c>
      <c r="U333" s="14">
        <v>0</v>
      </c>
      <c r="V333" s="14">
        <v>1</v>
      </c>
      <c r="W333" s="14">
        <v>95.35</v>
      </c>
      <c r="X333" s="14">
        <v>8</v>
      </c>
      <c r="Y333" s="15">
        <v>0.0417</v>
      </c>
      <c r="Z333" s="14">
        <v>0</v>
      </c>
      <c r="AA333" s="14">
        <v>0</v>
      </c>
      <c r="AB333" s="14">
        <v>7</v>
      </c>
      <c r="AC333" s="14">
        <v>11</v>
      </c>
      <c r="AD333" s="14">
        <v>7</v>
      </c>
      <c r="AE333" s="14">
        <v>1</v>
      </c>
      <c r="AF333" s="14">
        <v>13.62</v>
      </c>
      <c r="AG333" s="14">
        <v>95.35</v>
      </c>
      <c r="AH333" t="str">
        <f>VLOOKUP(E:E,笔记匹配!A:U,3,FALSE)</f>
        <v>年会宴会战袍缺少亮点❓只需一串翡翠珠链</v>
      </c>
    </row>
    <row r="334" spans="1:34">
      <c r="A334" s="13" t="s">
        <v>39</v>
      </c>
      <c r="B334" s="13" t="s">
        <v>186</v>
      </c>
      <c r="C334" s="14">
        <v>23479837</v>
      </c>
      <c r="D334" s="13" t="s">
        <v>74</v>
      </c>
      <c r="E334" s="13" t="s">
        <v>186</v>
      </c>
      <c r="F334" s="13" t="s">
        <v>110</v>
      </c>
      <c r="G334" s="14">
        <v>6212932</v>
      </c>
      <c r="H334" s="13" t="s">
        <v>110</v>
      </c>
      <c r="I334" s="14">
        <v>5155873</v>
      </c>
      <c r="J334" s="13" t="s">
        <v>367</v>
      </c>
      <c r="K334" s="14">
        <v>16.42</v>
      </c>
      <c r="L334" s="14">
        <v>407</v>
      </c>
      <c r="M334" s="14">
        <v>39</v>
      </c>
      <c r="N334" s="15">
        <v>0.0958</v>
      </c>
      <c r="O334" s="14">
        <v>0.42</v>
      </c>
      <c r="P334" s="14">
        <v>40.34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1</v>
      </c>
      <c r="W334" s="14">
        <v>16.42</v>
      </c>
      <c r="X334" s="14">
        <v>1</v>
      </c>
      <c r="Y334" s="15">
        <v>0.0256</v>
      </c>
      <c r="Z334" s="14">
        <v>0</v>
      </c>
      <c r="AA334" s="14">
        <v>0</v>
      </c>
      <c r="AB334" s="14">
        <v>1</v>
      </c>
      <c r="AC334" s="14">
        <v>1</v>
      </c>
      <c r="AD334" s="14">
        <v>1</v>
      </c>
      <c r="AE334" s="14">
        <v>0</v>
      </c>
      <c r="AF334" s="14">
        <v>16.42</v>
      </c>
      <c r="AG334" s="14">
        <v>0</v>
      </c>
      <c r="AH334" t="str">
        <f>VLOOKUP(E:E,笔记匹配!A:U,3,FALSE)</f>
        <v>女人的首饰盒里，永远都少一件珠宝～</v>
      </c>
    </row>
    <row r="335" spans="1:34">
      <c r="A335" s="13" t="s">
        <v>39</v>
      </c>
      <c r="B335" s="13" t="s">
        <v>388</v>
      </c>
      <c r="C335" s="14">
        <v>23479892</v>
      </c>
      <c r="D335" s="13" t="s">
        <v>74</v>
      </c>
      <c r="E335" s="13" t="s">
        <v>176</v>
      </c>
      <c r="F335" s="13" t="s">
        <v>83</v>
      </c>
      <c r="G335" s="14">
        <v>6212945</v>
      </c>
      <c r="H335" s="13" t="s">
        <v>83</v>
      </c>
      <c r="I335" s="14">
        <v>5155900</v>
      </c>
      <c r="J335" s="13" t="s">
        <v>367</v>
      </c>
      <c r="K335" s="14">
        <v>82.95</v>
      </c>
      <c r="L335" s="14">
        <v>4540</v>
      </c>
      <c r="M335" s="14">
        <v>309</v>
      </c>
      <c r="N335" s="15">
        <v>0.0681</v>
      </c>
      <c r="O335" s="14">
        <v>0.27</v>
      </c>
      <c r="P335" s="14">
        <v>18.27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5">
        <v>0</v>
      </c>
      <c r="Z335" s="14">
        <v>0</v>
      </c>
      <c r="AA335" s="14">
        <v>1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t="str">
        <f>VLOOKUP(E:E,笔记匹配!A:U,3,FALSE)</f>
        <v>用千年等这一回，化身一道美的传说～</v>
      </c>
    </row>
    <row r="336" spans="1:34">
      <c r="A336" s="13" t="s">
        <v>40</v>
      </c>
      <c r="B336" s="13" t="s">
        <v>368</v>
      </c>
      <c r="C336" s="14">
        <v>15010998</v>
      </c>
      <c r="D336" s="13" t="s">
        <v>74</v>
      </c>
      <c r="E336" s="13" t="s">
        <v>154</v>
      </c>
      <c r="F336" s="13" t="s">
        <v>85</v>
      </c>
      <c r="G336" s="14">
        <v>2988798</v>
      </c>
      <c r="H336" s="13" t="s">
        <v>85</v>
      </c>
      <c r="I336" s="14">
        <v>2389802</v>
      </c>
      <c r="J336" s="13" t="s">
        <v>367</v>
      </c>
      <c r="K336" s="14">
        <v>122.56</v>
      </c>
      <c r="L336" s="14">
        <v>3494</v>
      </c>
      <c r="M336" s="14">
        <v>142</v>
      </c>
      <c r="N336" s="15">
        <v>0.0406</v>
      </c>
      <c r="O336" s="14">
        <v>0.86</v>
      </c>
      <c r="P336" s="14">
        <v>35.08</v>
      </c>
      <c r="Q336" s="14">
        <v>0</v>
      </c>
      <c r="R336" s="14">
        <v>1</v>
      </c>
      <c r="S336" s="14">
        <v>0</v>
      </c>
      <c r="T336" s="14">
        <v>2</v>
      </c>
      <c r="U336" s="14">
        <v>0</v>
      </c>
      <c r="V336" s="14">
        <v>3</v>
      </c>
      <c r="W336" s="14">
        <v>40.85</v>
      </c>
      <c r="X336" s="14">
        <v>6</v>
      </c>
      <c r="Y336" s="15">
        <v>0.0423</v>
      </c>
      <c r="Z336" s="14">
        <v>0</v>
      </c>
      <c r="AA336" s="14">
        <v>0</v>
      </c>
      <c r="AB336" s="14">
        <v>7</v>
      </c>
      <c r="AC336" s="14">
        <v>16</v>
      </c>
      <c r="AD336" s="14">
        <v>7</v>
      </c>
      <c r="AE336" s="14">
        <v>3</v>
      </c>
      <c r="AF336" s="14">
        <v>17.51</v>
      </c>
      <c r="AG336" s="14">
        <v>40.85</v>
      </c>
      <c r="AH336" t="str">
        <f>VLOOKUP(E:E,笔记匹配!A:U,3,FALSE)</f>
        <v>翡翠小米珠已经不多了❓听说你们都在找🧐🧐</v>
      </c>
    </row>
    <row r="337" spans="1:34">
      <c r="A337" s="13" t="s">
        <v>40</v>
      </c>
      <c r="B337" s="13" t="s">
        <v>369</v>
      </c>
      <c r="C337" s="14">
        <v>15235389</v>
      </c>
      <c r="D337" s="13" t="s">
        <v>74</v>
      </c>
      <c r="E337" s="13" t="s">
        <v>156</v>
      </c>
      <c r="F337" s="13" t="s">
        <v>86</v>
      </c>
      <c r="G337" s="14">
        <v>3012790</v>
      </c>
      <c r="H337" s="13" t="s">
        <v>86</v>
      </c>
      <c r="I337" s="14">
        <v>2410711</v>
      </c>
      <c r="J337" s="13" t="s">
        <v>367</v>
      </c>
      <c r="K337" s="14">
        <v>50.5</v>
      </c>
      <c r="L337" s="14">
        <v>2322</v>
      </c>
      <c r="M337" s="14">
        <v>179</v>
      </c>
      <c r="N337" s="15">
        <v>0.0771</v>
      </c>
      <c r="O337" s="14">
        <v>0.28</v>
      </c>
      <c r="P337" s="14">
        <v>21.75</v>
      </c>
      <c r="Q337" s="14">
        <v>0</v>
      </c>
      <c r="R337" s="14">
        <v>3</v>
      </c>
      <c r="S337" s="14">
        <v>1</v>
      </c>
      <c r="T337" s="14">
        <v>1</v>
      </c>
      <c r="U337" s="14">
        <v>0</v>
      </c>
      <c r="V337" s="14">
        <v>5</v>
      </c>
      <c r="W337" s="14">
        <v>10.1</v>
      </c>
      <c r="X337" s="14">
        <v>2</v>
      </c>
      <c r="Y337" s="15">
        <v>0.0112</v>
      </c>
      <c r="Z337" s="14">
        <v>1</v>
      </c>
      <c r="AA337" s="14">
        <v>1</v>
      </c>
      <c r="AB337" s="14">
        <v>2</v>
      </c>
      <c r="AC337" s="14">
        <v>2</v>
      </c>
      <c r="AD337" s="14">
        <v>2</v>
      </c>
      <c r="AE337" s="14">
        <v>0</v>
      </c>
      <c r="AF337" s="14">
        <v>25.25</v>
      </c>
      <c r="AG337" s="14">
        <v>0</v>
      </c>
      <c r="AH337" t="str">
        <f>VLOOKUP(E:E,笔记匹配!A:U,3,FALSE)</f>
        <v>这尊翡翠佛公的喜乐，谁见了谁欢喜🌱🙏</v>
      </c>
    </row>
    <row r="338" spans="1:34">
      <c r="A338" s="13" t="s">
        <v>40</v>
      </c>
      <c r="B338" s="13" t="s">
        <v>370</v>
      </c>
      <c r="C338" s="14">
        <v>16039498</v>
      </c>
      <c r="D338" s="13" t="s">
        <v>74</v>
      </c>
      <c r="E338" s="13" t="s">
        <v>158</v>
      </c>
      <c r="F338" s="13" t="s">
        <v>87</v>
      </c>
      <c r="G338" s="14">
        <v>3126882</v>
      </c>
      <c r="H338" s="13" t="s">
        <v>87</v>
      </c>
      <c r="I338" s="14">
        <v>2521382</v>
      </c>
      <c r="J338" s="13" t="s">
        <v>367</v>
      </c>
      <c r="K338" s="14">
        <v>106.94</v>
      </c>
      <c r="L338" s="14">
        <v>5100</v>
      </c>
      <c r="M338" s="14">
        <v>377</v>
      </c>
      <c r="N338" s="15">
        <v>0.0739</v>
      </c>
      <c r="O338" s="14">
        <v>0.28</v>
      </c>
      <c r="P338" s="14">
        <v>20.97</v>
      </c>
      <c r="Q338" s="14">
        <v>2</v>
      </c>
      <c r="R338" s="14">
        <v>9</v>
      </c>
      <c r="S338" s="14">
        <v>1</v>
      </c>
      <c r="T338" s="14">
        <v>2</v>
      </c>
      <c r="U338" s="14">
        <v>0</v>
      </c>
      <c r="V338" s="14">
        <v>14</v>
      </c>
      <c r="W338" s="14">
        <v>7.64</v>
      </c>
      <c r="X338" s="14">
        <v>8</v>
      </c>
      <c r="Y338" s="15">
        <v>0.0212</v>
      </c>
      <c r="Z338" s="14">
        <v>3</v>
      </c>
      <c r="AA338" s="14">
        <v>1</v>
      </c>
      <c r="AB338" s="14">
        <v>8</v>
      </c>
      <c r="AC338" s="14">
        <v>11</v>
      </c>
      <c r="AD338" s="14">
        <v>8</v>
      </c>
      <c r="AE338" s="14">
        <v>1</v>
      </c>
      <c r="AF338" s="14">
        <v>13.37</v>
      </c>
      <c r="AG338" s="14">
        <v>106.94</v>
      </c>
      <c r="AH338" t="str">
        <f>VLOOKUP(E:E,笔记匹配!A:U,3,FALSE)</f>
        <v>听说你们最近很喜欢小米珠📿翡翠手串哦💚</v>
      </c>
    </row>
    <row r="339" spans="1:34">
      <c r="A339" s="13" t="s">
        <v>40</v>
      </c>
      <c r="B339" s="13" t="s">
        <v>371</v>
      </c>
      <c r="C339" s="14">
        <v>16360864</v>
      </c>
      <c r="D339" s="13" t="s">
        <v>74</v>
      </c>
      <c r="E339" s="13" t="s">
        <v>190</v>
      </c>
      <c r="F339" s="13" t="s">
        <v>114</v>
      </c>
      <c r="G339" s="14">
        <v>3185522</v>
      </c>
      <c r="H339" s="13" t="s">
        <v>114</v>
      </c>
      <c r="I339" s="14">
        <v>2573850</v>
      </c>
      <c r="J339" s="13" t="s">
        <v>367</v>
      </c>
      <c r="K339" s="14">
        <v>12.62</v>
      </c>
      <c r="L339" s="14">
        <v>638</v>
      </c>
      <c r="M339" s="14">
        <v>45</v>
      </c>
      <c r="N339" s="15">
        <v>0.0705</v>
      </c>
      <c r="O339" s="14">
        <v>0.28</v>
      </c>
      <c r="P339" s="14">
        <v>19.78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1</v>
      </c>
      <c r="Y339" s="15">
        <v>0.0222</v>
      </c>
      <c r="Z339" s="14">
        <v>0</v>
      </c>
      <c r="AA339" s="14">
        <v>0</v>
      </c>
      <c r="AB339" s="14">
        <v>1</v>
      </c>
      <c r="AC339" s="14">
        <v>1</v>
      </c>
      <c r="AD339" s="14">
        <v>1</v>
      </c>
      <c r="AE339" s="14">
        <v>0</v>
      </c>
      <c r="AF339" s="14">
        <v>12.62</v>
      </c>
      <c r="AG339" s="14">
        <v>0</v>
      </c>
      <c r="AH339" t="str">
        <f>VLOOKUP(E:E,笔记匹配!A:U,3,FALSE)</f>
        <v>千呼万唤的翡翠双环耳坠🔥来啦‼️谁戴谁美</v>
      </c>
    </row>
    <row r="340" spans="1:34">
      <c r="A340" s="13" t="s">
        <v>40</v>
      </c>
      <c r="B340" s="13" t="s">
        <v>383</v>
      </c>
      <c r="C340" s="14">
        <v>16492628</v>
      </c>
      <c r="D340" s="13" t="s">
        <v>74</v>
      </c>
      <c r="E340" s="13" t="s">
        <v>194</v>
      </c>
      <c r="F340" s="13" t="s">
        <v>114</v>
      </c>
      <c r="G340" s="14">
        <v>3185522</v>
      </c>
      <c r="H340" s="13" t="s">
        <v>114</v>
      </c>
      <c r="I340" s="14">
        <v>2573850</v>
      </c>
      <c r="J340" s="13" t="s">
        <v>367</v>
      </c>
      <c r="K340" s="14">
        <v>0</v>
      </c>
      <c r="L340" s="14">
        <v>56</v>
      </c>
      <c r="M340" s="14">
        <v>0</v>
      </c>
      <c r="N340" s="15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5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t="str">
        <f>VLOOKUP(E:E,笔记匹配!A:U,3,FALSE)</f>
        <v>取悦自己，惊艳时光 | 满绿翡翠双环</v>
      </c>
    </row>
    <row r="341" spans="1:34">
      <c r="A341" s="13" t="s">
        <v>40</v>
      </c>
      <c r="B341" s="13" t="s">
        <v>372</v>
      </c>
      <c r="C341" s="14">
        <v>17088322</v>
      </c>
      <c r="D341" s="13" t="s">
        <v>74</v>
      </c>
      <c r="E341" s="13" t="s">
        <v>196</v>
      </c>
      <c r="F341" s="13" t="s">
        <v>114</v>
      </c>
      <c r="G341" s="14">
        <v>3185522</v>
      </c>
      <c r="H341" s="13" t="s">
        <v>114</v>
      </c>
      <c r="I341" s="14">
        <v>2573850</v>
      </c>
      <c r="J341" s="13" t="s">
        <v>367</v>
      </c>
      <c r="K341" s="14">
        <v>2.4</v>
      </c>
      <c r="L341" s="14">
        <v>287</v>
      </c>
      <c r="M341" s="14">
        <v>12</v>
      </c>
      <c r="N341" s="15">
        <v>0.0418</v>
      </c>
      <c r="O341" s="14">
        <v>0.2</v>
      </c>
      <c r="P341" s="14">
        <v>8.36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5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t="str">
        <f>VLOOKUP(E:E,笔记匹配!A:U,3,FALSE)</f>
        <v>什么珠宝单品，让人一看就知道你是高阶玩家</v>
      </c>
    </row>
    <row r="342" spans="1:34">
      <c r="A342" s="13" t="s">
        <v>40</v>
      </c>
      <c r="B342" s="13" t="s">
        <v>373</v>
      </c>
      <c r="C342" s="14">
        <v>18410732</v>
      </c>
      <c r="D342" s="13" t="s">
        <v>74</v>
      </c>
      <c r="E342" s="13" t="s">
        <v>160</v>
      </c>
      <c r="F342" s="13" t="s">
        <v>374</v>
      </c>
      <c r="G342" s="14">
        <v>3754285</v>
      </c>
      <c r="H342" s="13" t="s">
        <v>88</v>
      </c>
      <c r="I342" s="14">
        <v>3139499</v>
      </c>
      <c r="J342" s="13" t="s">
        <v>367</v>
      </c>
      <c r="K342" s="14">
        <v>63.93</v>
      </c>
      <c r="L342" s="14">
        <v>1614</v>
      </c>
      <c r="M342" s="14">
        <v>132</v>
      </c>
      <c r="N342" s="15">
        <v>0.0818</v>
      </c>
      <c r="O342" s="14">
        <v>0.48</v>
      </c>
      <c r="P342" s="14">
        <v>39.61</v>
      </c>
      <c r="Q342" s="14">
        <v>0</v>
      </c>
      <c r="R342" s="14">
        <v>0</v>
      </c>
      <c r="S342" s="14">
        <v>2</v>
      </c>
      <c r="T342" s="14">
        <v>1</v>
      </c>
      <c r="U342" s="14">
        <v>0</v>
      </c>
      <c r="V342" s="14">
        <v>3</v>
      </c>
      <c r="W342" s="14">
        <v>21.31</v>
      </c>
      <c r="X342" s="14">
        <v>0</v>
      </c>
      <c r="Y342" s="15">
        <v>0</v>
      </c>
      <c r="Z342" s="14">
        <v>1</v>
      </c>
      <c r="AA342" s="14">
        <v>0</v>
      </c>
      <c r="AB342" s="14">
        <v>1</v>
      </c>
      <c r="AC342" s="14">
        <v>1</v>
      </c>
      <c r="AD342" s="14">
        <v>1</v>
      </c>
      <c r="AE342" s="14">
        <v>1</v>
      </c>
      <c r="AF342" s="14">
        <v>63.93</v>
      </c>
      <c r="AG342" s="14">
        <v>63.93</v>
      </c>
      <c r="AH342" t="str">
        <f>VLOOKUP(E:E,笔记匹配!A:U,3,FALSE)</f>
        <v>第一次买满绿翡翠怎么挑？高性价比🉐‼️</v>
      </c>
    </row>
    <row r="343" spans="1:34">
      <c r="A343" s="13" t="s">
        <v>40</v>
      </c>
      <c r="B343" s="13" t="s">
        <v>375</v>
      </c>
      <c r="C343" s="14">
        <v>18547170</v>
      </c>
      <c r="D343" s="13" t="s">
        <v>74</v>
      </c>
      <c r="E343" s="13" t="s">
        <v>162</v>
      </c>
      <c r="F343" s="13" t="s">
        <v>376</v>
      </c>
      <c r="G343" s="14">
        <v>3820901</v>
      </c>
      <c r="H343" s="13" t="s">
        <v>82</v>
      </c>
      <c r="I343" s="14">
        <v>3205913</v>
      </c>
      <c r="J343" s="13" t="s">
        <v>367</v>
      </c>
      <c r="K343" s="14">
        <v>29.65</v>
      </c>
      <c r="L343" s="14">
        <v>1060</v>
      </c>
      <c r="M343" s="14">
        <v>81</v>
      </c>
      <c r="N343" s="15">
        <v>0.0764</v>
      </c>
      <c r="O343" s="14">
        <v>0.37</v>
      </c>
      <c r="P343" s="14">
        <v>27.97</v>
      </c>
      <c r="Q343" s="14">
        <v>2</v>
      </c>
      <c r="R343" s="14">
        <v>0</v>
      </c>
      <c r="S343" s="14">
        <v>1</v>
      </c>
      <c r="T343" s="14">
        <v>0</v>
      </c>
      <c r="U343" s="14">
        <v>0</v>
      </c>
      <c r="V343" s="14">
        <v>3</v>
      </c>
      <c r="W343" s="14">
        <v>9.88</v>
      </c>
      <c r="X343" s="14">
        <v>0</v>
      </c>
      <c r="Y343" s="15">
        <v>0</v>
      </c>
      <c r="Z343" s="14">
        <v>4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t="str">
        <f>VLOOKUP(E:E,笔记匹配!A:U,3,FALSE)</f>
        <v>翡翠界的绝美仙仙耳坠都在这里‼️高级富贵</v>
      </c>
    </row>
    <row r="344" spans="1:34">
      <c r="A344" s="13" t="s">
        <v>40</v>
      </c>
      <c r="B344" s="13" t="s">
        <v>378</v>
      </c>
      <c r="C344" s="14">
        <v>19089034</v>
      </c>
      <c r="D344" s="13" t="s">
        <v>74</v>
      </c>
      <c r="E344" s="13" t="s">
        <v>164</v>
      </c>
      <c r="F344" s="13" t="s">
        <v>89</v>
      </c>
      <c r="G344" s="14">
        <v>4075191</v>
      </c>
      <c r="H344" s="13" t="s">
        <v>89</v>
      </c>
      <c r="I344" s="14">
        <v>3457726</v>
      </c>
      <c r="J344" s="13" t="s">
        <v>367</v>
      </c>
      <c r="K344" s="14">
        <v>29.24</v>
      </c>
      <c r="L344" s="14">
        <v>1614</v>
      </c>
      <c r="M344" s="14">
        <v>79</v>
      </c>
      <c r="N344" s="15">
        <v>0.0489</v>
      </c>
      <c r="O344" s="14">
        <v>0.37</v>
      </c>
      <c r="P344" s="14">
        <v>18.12</v>
      </c>
      <c r="Q344" s="14">
        <v>2</v>
      </c>
      <c r="R344" s="14">
        <v>1</v>
      </c>
      <c r="S344" s="14">
        <v>0</v>
      </c>
      <c r="T344" s="14">
        <v>0</v>
      </c>
      <c r="U344" s="14">
        <v>0</v>
      </c>
      <c r="V344" s="14">
        <v>3</v>
      </c>
      <c r="W344" s="14">
        <v>9.75</v>
      </c>
      <c r="X344" s="14">
        <v>1</v>
      </c>
      <c r="Y344" s="15">
        <v>0.0127</v>
      </c>
      <c r="Z344" s="14">
        <v>2</v>
      </c>
      <c r="AA344" s="14">
        <v>0</v>
      </c>
      <c r="AB344" s="14">
        <v>1</v>
      </c>
      <c r="AC344" s="14">
        <v>2</v>
      </c>
      <c r="AD344" s="14">
        <v>1</v>
      </c>
      <c r="AE344" s="14">
        <v>1</v>
      </c>
      <c r="AF344" s="14">
        <v>29.24</v>
      </c>
      <c r="AG344" s="14">
        <v>29.24</v>
      </c>
      <c r="AH344" t="str">
        <f>VLOOKUP(E:E,笔记匹配!A:U,3,FALSE)</f>
        <v>翡翠福瓜的寓意，把美好祝福送给自己</v>
      </c>
    </row>
    <row r="345" spans="1:34">
      <c r="A345" s="13" t="s">
        <v>40</v>
      </c>
      <c r="B345" s="13" t="s">
        <v>379</v>
      </c>
      <c r="C345" s="14">
        <v>21062611</v>
      </c>
      <c r="D345" s="13" t="s">
        <v>74</v>
      </c>
      <c r="E345" s="13" t="s">
        <v>166</v>
      </c>
      <c r="F345" s="13" t="s">
        <v>90</v>
      </c>
      <c r="G345" s="14">
        <v>5049698</v>
      </c>
      <c r="H345" s="13" t="s">
        <v>90</v>
      </c>
      <c r="I345" s="14">
        <v>4273852</v>
      </c>
      <c r="J345" s="13" t="s">
        <v>367</v>
      </c>
      <c r="K345" s="14">
        <v>11.63</v>
      </c>
      <c r="L345" s="14">
        <v>778</v>
      </c>
      <c r="M345" s="14">
        <v>39</v>
      </c>
      <c r="N345" s="15">
        <v>0.0501</v>
      </c>
      <c r="O345" s="14">
        <v>0.3</v>
      </c>
      <c r="P345" s="14">
        <v>14.95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5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t="str">
        <f>VLOOKUP(E:E,笔记匹配!A:U,3,FALSE)</f>
        <v>性价比翡翠美货上新💖寓意都是如此美好💯</v>
      </c>
    </row>
    <row r="346" spans="1:34">
      <c r="A346" s="13" t="s">
        <v>40</v>
      </c>
      <c r="B346" s="13" t="s">
        <v>380</v>
      </c>
      <c r="C346" s="14">
        <v>21387260</v>
      </c>
      <c r="D346" s="13" t="s">
        <v>74</v>
      </c>
      <c r="E346" s="13" t="s">
        <v>168</v>
      </c>
      <c r="F346" s="13" t="s">
        <v>91</v>
      </c>
      <c r="G346" s="14">
        <v>5205079</v>
      </c>
      <c r="H346" s="13" t="s">
        <v>91</v>
      </c>
      <c r="I346" s="14">
        <v>4389047</v>
      </c>
      <c r="J346" s="13" t="s">
        <v>367</v>
      </c>
      <c r="K346" s="14">
        <v>16.77</v>
      </c>
      <c r="L346" s="14">
        <v>608</v>
      </c>
      <c r="M346" s="14">
        <v>32</v>
      </c>
      <c r="N346" s="15">
        <v>0.0526</v>
      </c>
      <c r="O346" s="14">
        <v>0.52</v>
      </c>
      <c r="P346" s="14">
        <v>27.58</v>
      </c>
      <c r="Q346" s="14">
        <v>1</v>
      </c>
      <c r="R346" s="14">
        <v>0</v>
      </c>
      <c r="S346" s="14">
        <v>0</v>
      </c>
      <c r="T346" s="14">
        <v>1</v>
      </c>
      <c r="U346" s="14">
        <v>0</v>
      </c>
      <c r="V346" s="14">
        <v>2</v>
      </c>
      <c r="W346" s="14">
        <v>8.38</v>
      </c>
      <c r="X346" s="14">
        <v>0</v>
      </c>
      <c r="Y346" s="15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t="str">
        <f>VLOOKUP(E:E,笔记匹配!A:U,3,FALSE)</f>
        <v>这家翡翠源头商家你还不知道吗‼️</v>
      </c>
    </row>
    <row r="347" spans="1:34">
      <c r="A347" s="13" t="s">
        <v>40</v>
      </c>
      <c r="B347" s="13" t="s">
        <v>381</v>
      </c>
      <c r="C347" s="14">
        <v>21810383</v>
      </c>
      <c r="D347" s="13" t="s">
        <v>74</v>
      </c>
      <c r="E347" s="13" t="s">
        <v>170</v>
      </c>
      <c r="F347" s="13" t="s">
        <v>75</v>
      </c>
      <c r="G347" s="14">
        <v>5396826</v>
      </c>
      <c r="H347" s="13" t="s">
        <v>75</v>
      </c>
      <c r="I347" s="14">
        <v>4535097</v>
      </c>
      <c r="J347" s="13" t="s">
        <v>367</v>
      </c>
      <c r="K347" s="14">
        <v>100.58</v>
      </c>
      <c r="L347" s="14">
        <v>3525</v>
      </c>
      <c r="M347" s="14">
        <v>231</v>
      </c>
      <c r="N347" s="15">
        <v>0.0655</v>
      </c>
      <c r="O347" s="14">
        <v>0.44</v>
      </c>
      <c r="P347" s="14">
        <v>28.53</v>
      </c>
      <c r="Q347" s="14">
        <v>4</v>
      </c>
      <c r="R347" s="14">
        <v>3</v>
      </c>
      <c r="S347" s="14">
        <v>2</v>
      </c>
      <c r="T347" s="14">
        <v>0</v>
      </c>
      <c r="U347" s="14">
        <v>1</v>
      </c>
      <c r="V347" s="14">
        <v>10</v>
      </c>
      <c r="W347" s="14">
        <v>10.06</v>
      </c>
      <c r="X347" s="14">
        <v>3</v>
      </c>
      <c r="Y347" s="15">
        <v>0.013</v>
      </c>
      <c r="Z347" s="14">
        <v>0</v>
      </c>
      <c r="AA347" s="14">
        <v>2</v>
      </c>
      <c r="AB347" s="14">
        <v>3</v>
      </c>
      <c r="AC347" s="14">
        <v>3</v>
      </c>
      <c r="AD347" s="14">
        <v>3</v>
      </c>
      <c r="AE347" s="14">
        <v>0</v>
      </c>
      <c r="AF347" s="14">
        <v>33.53</v>
      </c>
      <c r="AG347" s="14">
        <v>0</v>
      </c>
      <c r="AH347" t="str">
        <f>VLOOKUP(E:E,笔记匹配!A:U,3,FALSE)</f>
        <v>喜欢蛋面的尽管来找我，应有尽有</v>
      </c>
    </row>
    <row r="348" spans="1:34">
      <c r="A348" s="13" t="s">
        <v>40</v>
      </c>
      <c r="B348" s="13" t="s">
        <v>381</v>
      </c>
      <c r="C348" s="14">
        <v>21810413</v>
      </c>
      <c r="D348" s="13" t="s">
        <v>74</v>
      </c>
      <c r="E348" s="13" t="s">
        <v>172</v>
      </c>
      <c r="F348" s="13" t="s">
        <v>92</v>
      </c>
      <c r="G348" s="14">
        <v>5396833</v>
      </c>
      <c r="H348" s="13" t="s">
        <v>92</v>
      </c>
      <c r="I348" s="14">
        <v>4535107</v>
      </c>
      <c r="J348" s="13" t="s">
        <v>367</v>
      </c>
      <c r="K348" s="14">
        <v>51.94</v>
      </c>
      <c r="L348" s="14">
        <v>1761</v>
      </c>
      <c r="M348" s="14">
        <v>83</v>
      </c>
      <c r="N348" s="15">
        <v>0.0471</v>
      </c>
      <c r="O348" s="14">
        <v>0.63</v>
      </c>
      <c r="P348" s="14">
        <v>29.49</v>
      </c>
      <c r="Q348" s="14">
        <v>5</v>
      </c>
      <c r="R348" s="14">
        <v>0</v>
      </c>
      <c r="S348" s="14">
        <v>1</v>
      </c>
      <c r="T348" s="14">
        <v>1</v>
      </c>
      <c r="U348" s="14">
        <v>0</v>
      </c>
      <c r="V348" s="14">
        <v>7</v>
      </c>
      <c r="W348" s="14">
        <v>7.42</v>
      </c>
      <c r="X348" s="14">
        <v>0</v>
      </c>
      <c r="Y348" s="15">
        <v>0</v>
      </c>
      <c r="Z348" s="14">
        <v>1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t="str">
        <f>VLOOKUP(E:E,笔记匹配!A:U,3,FALSE)</f>
        <v>福禄双全💕翡翠绿葫芦太适合女性了～</v>
      </c>
    </row>
    <row r="349" spans="1:34">
      <c r="A349" s="13" t="s">
        <v>40</v>
      </c>
      <c r="B349" s="13" t="s">
        <v>384</v>
      </c>
      <c r="C349" s="14">
        <v>23020424</v>
      </c>
      <c r="D349" s="13" t="s">
        <v>74</v>
      </c>
      <c r="E349" s="13" t="s">
        <v>174</v>
      </c>
      <c r="F349" s="13" t="s">
        <v>385</v>
      </c>
      <c r="G349" s="14">
        <v>5981098</v>
      </c>
      <c r="H349" s="13" t="s">
        <v>93</v>
      </c>
      <c r="I349" s="14">
        <v>4980950</v>
      </c>
      <c r="J349" s="13" t="s">
        <v>367</v>
      </c>
      <c r="K349" s="14">
        <v>105.35</v>
      </c>
      <c r="L349" s="14">
        <v>2647</v>
      </c>
      <c r="M349" s="14">
        <v>219</v>
      </c>
      <c r="N349" s="15">
        <v>0.0827</v>
      </c>
      <c r="O349" s="14">
        <v>0.48</v>
      </c>
      <c r="P349" s="14">
        <v>39.8</v>
      </c>
      <c r="Q349" s="14">
        <v>2</v>
      </c>
      <c r="R349" s="14">
        <v>1</v>
      </c>
      <c r="S349" s="14">
        <v>0</v>
      </c>
      <c r="T349" s="14">
        <v>1</v>
      </c>
      <c r="U349" s="14">
        <v>1</v>
      </c>
      <c r="V349" s="14">
        <v>5</v>
      </c>
      <c r="W349" s="14">
        <v>21.07</v>
      </c>
      <c r="X349" s="14">
        <v>3</v>
      </c>
      <c r="Y349" s="15">
        <v>0.0137</v>
      </c>
      <c r="Z349" s="14">
        <v>1</v>
      </c>
      <c r="AA349" s="14">
        <v>0</v>
      </c>
      <c r="AB349" s="14">
        <v>5</v>
      </c>
      <c r="AC349" s="14">
        <v>10</v>
      </c>
      <c r="AD349" s="14">
        <v>5</v>
      </c>
      <c r="AE349" s="14">
        <v>3</v>
      </c>
      <c r="AF349" s="14">
        <v>21.07</v>
      </c>
      <c r="AG349" s="14">
        <v>35.12</v>
      </c>
      <c r="AH349" t="str">
        <f>VLOOKUP(E:E,笔记匹配!A:U,3,FALSE)</f>
        <v>年会宴会战袍缺少亮点❓只需一串翡翠珠链</v>
      </c>
    </row>
    <row r="350" spans="1:34">
      <c r="A350" s="13" t="s">
        <v>40</v>
      </c>
      <c r="B350" s="13" t="s">
        <v>186</v>
      </c>
      <c r="C350" s="14">
        <v>23479837</v>
      </c>
      <c r="D350" s="13" t="s">
        <v>74</v>
      </c>
      <c r="E350" s="13" t="s">
        <v>186</v>
      </c>
      <c r="F350" s="13" t="s">
        <v>110</v>
      </c>
      <c r="G350" s="14">
        <v>6212932</v>
      </c>
      <c r="H350" s="13" t="s">
        <v>110</v>
      </c>
      <c r="I350" s="14">
        <v>5155873</v>
      </c>
      <c r="J350" s="13" t="s">
        <v>367</v>
      </c>
      <c r="K350" s="14">
        <v>13.18</v>
      </c>
      <c r="L350" s="14">
        <v>568</v>
      </c>
      <c r="M350" s="14">
        <v>32</v>
      </c>
      <c r="N350" s="15">
        <v>0.0563</v>
      </c>
      <c r="O350" s="14">
        <v>0.41</v>
      </c>
      <c r="P350" s="14">
        <v>23.2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5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t="str">
        <f>VLOOKUP(E:E,笔记匹配!A:U,3,FALSE)</f>
        <v>女人的首饰盒里，永远都少一件珠宝～</v>
      </c>
    </row>
    <row r="351" spans="1:34">
      <c r="A351" s="13" t="s">
        <v>40</v>
      </c>
      <c r="B351" s="13" t="s">
        <v>388</v>
      </c>
      <c r="C351" s="14">
        <v>23479892</v>
      </c>
      <c r="D351" s="13" t="s">
        <v>74</v>
      </c>
      <c r="E351" s="13" t="s">
        <v>176</v>
      </c>
      <c r="F351" s="13" t="s">
        <v>83</v>
      </c>
      <c r="G351" s="14">
        <v>6212945</v>
      </c>
      <c r="H351" s="13" t="s">
        <v>83</v>
      </c>
      <c r="I351" s="14">
        <v>5155900</v>
      </c>
      <c r="J351" s="13" t="s">
        <v>367</v>
      </c>
      <c r="K351" s="14">
        <v>89</v>
      </c>
      <c r="L351" s="14">
        <v>4616</v>
      </c>
      <c r="M351" s="14">
        <v>328</v>
      </c>
      <c r="N351" s="15">
        <v>0.0711</v>
      </c>
      <c r="O351" s="14">
        <v>0.27</v>
      </c>
      <c r="P351" s="14">
        <v>19.28</v>
      </c>
      <c r="Q351" s="14">
        <v>1</v>
      </c>
      <c r="R351" s="14">
        <v>0</v>
      </c>
      <c r="S351" s="14">
        <v>0</v>
      </c>
      <c r="T351" s="14">
        <v>1</v>
      </c>
      <c r="U351" s="14">
        <v>2</v>
      </c>
      <c r="V351" s="14">
        <v>4</v>
      </c>
      <c r="W351" s="14">
        <v>22.25</v>
      </c>
      <c r="X351" s="14">
        <v>2</v>
      </c>
      <c r="Y351" s="15">
        <v>0.0061</v>
      </c>
      <c r="Z351" s="14">
        <v>2</v>
      </c>
      <c r="AA351" s="14">
        <v>2</v>
      </c>
      <c r="AB351" s="14">
        <v>2</v>
      </c>
      <c r="AC351" s="14">
        <v>2</v>
      </c>
      <c r="AD351" s="14">
        <v>2</v>
      </c>
      <c r="AE351" s="14">
        <v>0</v>
      </c>
      <c r="AF351" s="14">
        <v>44.5</v>
      </c>
      <c r="AG351" s="14">
        <v>0</v>
      </c>
      <c r="AH351" t="str">
        <f>VLOOKUP(E:E,笔记匹配!A:U,3,FALSE)</f>
        <v>用千年等这一回，化身一道美的传说～</v>
      </c>
    </row>
    <row r="352" spans="1:34">
      <c r="A352" s="13" t="s">
        <v>41</v>
      </c>
      <c r="B352" s="13" t="s">
        <v>368</v>
      </c>
      <c r="C352" s="14">
        <v>15010998</v>
      </c>
      <c r="D352" s="13" t="s">
        <v>74</v>
      </c>
      <c r="E352" s="13" t="s">
        <v>154</v>
      </c>
      <c r="F352" s="13" t="s">
        <v>85</v>
      </c>
      <c r="G352" s="14">
        <v>2988798</v>
      </c>
      <c r="H352" s="13" t="s">
        <v>85</v>
      </c>
      <c r="I352" s="14">
        <v>2389802</v>
      </c>
      <c r="J352" s="13" t="s">
        <v>367</v>
      </c>
      <c r="K352" s="14">
        <v>125.34</v>
      </c>
      <c r="L352" s="14">
        <v>1950</v>
      </c>
      <c r="M352" s="14">
        <v>133</v>
      </c>
      <c r="N352" s="15">
        <v>0.0682</v>
      </c>
      <c r="O352" s="14">
        <v>0.94</v>
      </c>
      <c r="P352" s="14">
        <v>64.28</v>
      </c>
      <c r="Q352" s="14">
        <v>2</v>
      </c>
      <c r="R352" s="14">
        <v>1</v>
      </c>
      <c r="S352" s="14">
        <v>0</v>
      </c>
      <c r="T352" s="14">
        <v>2</v>
      </c>
      <c r="U352" s="14">
        <v>0</v>
      </c>
      <c r="V352" s="14">
        <v>5</v>
      </c>
      <c r="W352" s="14">
        <v>25.07</v>
      </c>
      <c r="X352" s="14">
        <v>2</v>
      </c>
      <c r="Y352" s="15">
        <v>0.015</v>
      </c>
      <c r="Z352" s="14">
        <v>0</v>
      </c>
      <c r="AA352" s="14">
        <v>0</v>
      </c>
      <c r="AB352" s="14">
        <v>2</v>
      </c>
      <c r="AC352" s="14">
        <v>5</v>
      </c>
      <c r="AD352" s="14">
        <v>2</v>
      </c>
      <c r="AE352" s="14">
        <v>1</v>
      </c>
      <c r="AF352" s="14">
        <v>62.67</v>
      </c>
      <c r="AG352" s="14">
        <v>125.34</v>
      </c>
      <c r="AH352" t="str">
        <f>VLOOKUP(E:E,笔记匹配!A:U,3,FALSE)</f>
        <v>翡翠小米珠已经不多了❓听说你们都在找🧐🧐</v>
      </c>
    </row>
    <row r="353" spans="1:34">
      <c r="A353" s="13" t="s">
        <v>41</v>
      </c>
      <c r="B353" s="13" t="s">
        <v>369</v>
      </c>
      <c r="C353" s="14">
        <v>15235389</v>
      </c>
      <c r="D353" s="13" t="s">
        <v>74</v>
      </c>
      <c r="E353" s="13" t="s">
        <v>156</v>
      </c>
      <c r="F353" s="13" t="s">
        <v>86</v>
      </c>
      <c r="G353" s="14">
        <v>3012790</v>
      </c>
      <c r="H353" s="13" t="s">
        <v>86</v>
      </c>
      <c r="I353" s="14">
        <v>2410711</v>
      </c>
      <c r="J353" s="13" t="s">
        <v>367</v>
      </c>
      <c r="K353" s="14">
        <v>45.43</v>
      </c>
      <c r="L353" s="14">
        <v>2120</v>
      </c>
      <c r="M353" s="14">
        <v>160</v>
      </c>
      <c r="N353" s="15">
        <v>0.0755</v>
      </c>
      <c r="O353" s="14">
        <v>0.28</v>
      </c>
      <c r="P353" s="14">
        <v>21.43</v>
      </c>
      <c r="Q353" s="14">
        <v>1</v>
      </c>
      <c r="R353" s="14">
        <v>1</v>
      </c>
      <c r="S353" s="14">
        <v>1</v>
      </c>
      <c r="T353" s="14">
        <v>0</v>
      </c>
      <c r="U353" s="14">
        <v>0</v>
      </c>
      <c r="V353" s="14">
        <v>3</v>
      </c>
      <c r="W353" s="14">
        <v>15.14</v>
      </c>
      <c r="X353" s="14">
        <v>0</v>
      </c>
      <c r="Y353" s="15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t="str">
        <f>VLOOKUP(E:E,笔记匹配!A:U,3,FALSE)</f>
        <v>这尊翡翠佛公的喜乐，谁见了谁欢喜🌱🙏</v>
      </c>
    </row>
    <row r="354" spans="1:34">
      <c r="A354" s="13" t="s">
        <v>41</v>
      </c>
      <c r="B354" s="13" t="s">
        <v>389</v>
      </c>
      <c r="C354" s="14">
        <v>15637911</v>
      </c>
      <c r="D354" s="13" t="s">
        <v>74</v>
      </c>
      <c r="E354" s="13" t="s">
        <v>198</v>
      </c>
      <c r="F354" s="13" t="s">
        <v>123</v>
      </c>
      <c r="G354" s="14">
        <v>3059525</v>
      </c>
      <c r="H354" s="13" t="s">
        <v>123</v>
      </c>
      <c r="I354" s="14">
        <v>2457194</v>
      </c>
      <c r="J354" s="13" t="s">
        <v>367</v>
      </c>
      <c r="K354" s="14">
        <v>0</v>
      </c>
      <c r="L354" s="14">
        <v>0</v>
      </c>
      <c r="M354" s="14">
        <v>0</v>
      </c>
      <c r="N354" s="15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5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t="str">
        <f>VLOOKUP(E:E,笔记匹配!A:U,3,FALSE)</f>
        <v>翡翠纠结选种还是选色❓看完这篇你就懂</v>
      </c>
    </row>
    <row r="355" spans="1:34">
      <c r="A355" s="13" t="s">
        <v>41</v>
      </c>
      <c r="B355" s="13" t="s">
        <v>370</v>
      </c>
      <c r="C355" s="14">
        <v>16039498</v>
      </c>
      <c r="D355" s="13" t="s">
        <v>74</v>
      </c>
      <c r="E355" s="13" t="s">
        <v>158</v>
      </c>
      <c r="F355" s="13" t="s">
        <v>87</v>
      </c>
      <c r="G355" s="14">
        <v>3126882</v>
      </c>
      <c r="H355" s="13" t="s">
        <v>87</v>
      </c>
      <c r="I355" s="14">
        <v>2521382</v>
      </c>
      <c r="J355" s="13" t="s">
        <v>367</v>
      </c>
      <c r="K355" s="14">
        <v>113.7</v>
      </c>
      <c r="L355" s="14">
        <v>4779</v>
      </c>
      <c r="M355" s="14">
        <v>369</v>
      </c>
      <c r="N355" s="15">
        <v>0.0772</v>
      </c>
      <c r="O355" s="14">
        <v>0.31</v>
      </c>
      <c r="P355" s="14">
        <v>23.79</v>
      </c>
      <c r="Q355" s="14">
        <v>0</v>
      </c>
      <c r="R355" s="14">
        <v>6</v>
      </c>
      <c r="S355" s="14">
        <v>0</v>
      </c>
      <c r="T355" s="14">
        <v>3</v>
      </c>
      <c r="U355" s="14">
        <v>0</v>
      </c>
      <c r="V355" s="14">
        <v>9</v>
      </c>
      <c r="W355" s="14">
        <v>12.63</v>
      </c>
      <c r="X355" s="14">
        <v>13</v>
      </c>
      <c r="Y355" s="15">
        <v>0.0352</v>
      </c>
      <c r="Z355" s="14">
        <v>2</v>
      </c>
      <c r="AA355" s="14">
        <v>3</v>
      </c>
      <c r="AB355" s="14">
        <v>13</v>
      </c>
      <c r="AC355" s="14">
        <v>34</v>
      </c>
      <c r="AD355" s="14">
        <v>13</v>
      </c>
      <c r="AE355" s="14">
        <v>7</v>
      </c>
      <c r="AF355" s="14">
        <v>8.75</v>
      </c>
      <c r="AG355" s="14">
        <v>16.24</v>
      </c>
      <c r="AH355" t="str">
        <f>VLOOKUP(E:E,笔记匹配!A:U,3,FALSE)</f>
        <v>听说你们最近很喜欢小米珠📿翡翠手串哦💚</v>
      </c>
    </row>
    <row r="356" spans="1:34">
      <c r="A356" s="13" t="s">
        <v>41</v>
      </c>
      <c r="B356" s="13" t="s">
        <v>371</v>
      </c>
      <c r="C356" s="14">
        <v>16360864</v>
      </c>
      <c r="D356" s="13" t="s">
        <v>74</v>
      </c>
      <c r="E356" s="13" t="s">
        <v>190</v>
      </c>
      <c r="F356" s="13" t="s">
        <v>114</v>
      </c>
      <c r="G356" s="14">
        <v>3185522</v>
      </c>
      <c r="H356" s="13" t="s">
        <v>114</v>
      </c>
      <c r="I356" s="14">
        <v>2573850</v>
      </c>
      <c r="J356" s="13" t="s">
        <v>367</v>
      </c>
      <c r="K356" s="14">
        <v>16.79</v>
      </c>
      <c r="L356" s="14">
        <v>900</v>
      </c>
      <c r="M356" s="14">
        <v>60</v>
      </c>
      <c r="N356" s="15">
        <v>0.0667</v>
      </c>
      <c r="O356" s="14">
        <v>0.28</v>
      </c>
      <c r="P356" s="14">
        <v>18.66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5">
        <v>0</v>
      </c>
      <c r="Z356" s="14">
        <v>1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t="str">
        <f>VLOOKUP(E:E,笔记匹配!A:U,3,FALSE)</f>
        <v>千呼万唤的翡翠双环耳坠🔥来啦‼️谁戴谁美</v>
      </c>
    </row>
    <row r="357" spans="1:34">
      <c r="A357" s="13" t="s">
        <v>41</v>
      </c>
      <c r="B357" s="13" t="s">
        <v>383</v>
      </c>
      <c r="C357" s="14">
        <v>16492628</v>
      </c>
      <c r="D357" s="13" t="s">
        <v>74</v>
      </c>
      <c r="E357" s="13" t="s">
        <v>194</v>
      </c>
      <c r="F357" s="13" t="s">
        <v>114</v>
      </c>
      <c r="G357" s="14">
        <v>3185522</v>
      </c>
      <c r="H357" s="13" t="s">
        <v>114</v>
      </c>
      <c r="I357" s="14">
        <v>2573850</v>
      </c>
      <c r="J357" s="13" t="s">
        <v>367</v>
      </c>
      <c r="K357" s="14">
        <v>0.97</v>
      </c>
      <c r="L357" s="14">
        <v>32</v>
      </c>
      <c r="M357" s="14">
        <v>3</v>
      </c>
      <c r="N357" s="15">
        <v>0.0938</v>
      </c>
      <c r="O357" s="14">
        <v>0.32</v>
      </c>
      <c r="P357" s="14">
        <v>30.31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5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t="str">
        <f>VLOOKUP(E:E,笔记匹配!A:U,3,FALSE)</f>
        <v>取悦自己，惊艳时光 | 满绿翡翠双环</v>
      </c>
    </row>
    <row r="358" spans="1:34">
      <c r="A358" s="13" t="s">
        <v>41</v>
      </c>
      <c r="B358" s="13" t="s">
        <v>372</v>
      </c>
      <c r="C358" s="14">
        <v>17088322</v>
      </c>
      <c r="D358" s="13" t="s">
        <v>74</v>
      </c>
      <c r="E358" s="13" t="s">
        <v>196</v>
      </c>
      <c r="F358" s="13" t="s">
        <v>114</v>
      </c>
      <c r="G358" s="14">
        <v>3185522</v>
      </c>
      <c r="H358" s="13" t="s">
        <v>114</v>
      </c>
      <c r="I358" s="14">
        <v>2573850</v>
      </c>
      <c r="J358" s="13" t="s">
        <v>367</v>
      </c>
      <c r="K358" s="14">
        <v>2.09</v>
      </c>
      <c r="L358" s="14">
        <v>150</v>
      </c>
      <c r="M358" s="14">
        <v>9</v>
      </c>
      <c r="N358" s="15">
        <v>0.06</v>
      </c>
      <c r="O358" s="14">
        <v>0.23</v>
      </c>
      <c r="P358" s="14">
        <v>13.93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5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t="str">
        <f>VLOOKUP(E:E,笔记匹配!A:U,3,FALSE)</f>
        <v>什么珠宝单品，让人一看就知道你是高阶玩家</v>
      </c>
    </row>
    <row r="359" spans="1:34">
      <c r="A359" s="13" t="s">
        <v>41</v>
      </c>
      <c r="B359" s="13" t="s">
        <v>373</v>
      </c>
      <c r="C359" s="14">
        <v>18410732</v>
      </c>
      <c r="D359" s="13" t="s">
        <v>74</v>
      </c>
      <c r="E359" s="13" t="s">
        <v>160</v>
      </c>
      <c r="F359" s="13" t="s">
        <v>374</v>
      </c>
      <c r="G359" s="14">
        <v>3754285</v>
      </c>
      <c r="H359" s="13" t="s">
        <v>88</v>
      </c>
      <c r="I359" s="14">
        <v>3139499</v>
      </c>
      <c r="J359" s="13" t="s">
        <v>367</v>
      </c>
      <c r="K359" s="14">
        <v>53.48</v>
      </c>
      <c r="L359" s="14">
        <v>1315</v>
      </c>
      <c r="M359" s="14">
        <v>109</v>
      </c>
      <c r="N359" s="15">
        <v>0.0829</v>
      </c>
      <c r="O359" s="14">
        <v>0.49</v>
      </c>
      <c r="P359" s="14">
        <v>40.67</v>
      </c>
      <c r="Q359" s="14">
        <v>0</v>
      </c>
      <c r="R359" s="14">
        <v>0</v>
      </c>
      <c r="S359" s="14">
        <v>2</v>
      </c>
      <c r="T359" s="14">
        <v>1</v>
      </c>
      <c r="U359" s="14">
        <v>0</v>
      </c>
      <c r="V359" s="14">
        <v>3</v>
      </c>
      <c r="W359" s="14">
        <v>17.83</v>
      </c>
      <c r="X359" s="14">
        <v>5</v>
      </c>
      <c r="Y359" s="15">
        <v>0.0459</v>
      </c>
      <c r="Z359" s="14">
        <v>1</v>
      </c>
      <c r="AA359" s="14">
        <v>0</v>
      </c>
      <c r="AB359" s="14">
        <v>4</v>
      </c>
      <c r="AC359" s="14">
        <v>8</v>
      </c>
      <c r="AD359" s="14">
        <v>5</v>
      </c>
      <c r="AE359" s="14">
        <v>1</v>
      </c>
      <c r="AF359" s="14">
        <v>10.7</v>
      </c>
      <c r="AG359" s="14">
        <v>53.48</v>
      </c>
      <c r="AH359" t="str">
        <f>VLOOKUP(E:E,笔记匹配!A:U,3,FALSE)</f>
        <v>第一次买满绿翡翠怎么挑？高性价比🉐‼️</v>
      </c>
    </row>
    <row r="360" spans="1:34">
      <c r="A360" s="13" t="s">
        <v>41</v>
      </c>
      <c r="B360" s="13" t="s">
        <v>375</v>
      </c>
      <c r="C360" s="14">
        <v>18547170</v>
      </c>
      <c r="D360" s="13" t="s">
        <v>74</v>
      </c>
      <c r="E360" s="13" t="s">
        <v>162</v>
      </c>
      <c r="F360" s="13" t="s">
        <v>376</v>
      </c>
      <c r="G360" s="14">
        <v>3820901</v>
      </c>
      <c r="H360" s="13" t="s">
        <v>82</v>
      </c>
      <c r="I360" s="14">
        <v>3205913</v>
      </c>
      <c r="J360" s="13" t="s">
        <v>367</v>
      </c>
      <c r="K360" s="14">
        <v>28.8</v>
      </c>
      <c r="L360" s="14">
        <v>868</v>
      </c>
      <c r="M360" s="14">
        <v>73</v>
      </c>
      <c r="N360" s="15">
        <v>0.0841</v>
      </c>
      <c r="O360" s="14">
        <v>0.39</v>
      </c>
      <c r="P360" s="14">
        <v>33.18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5">
        <v>0.0137</v>
      </c>
      <c r="Z360" s="14">
        <v>0</v>
      </c>
      <c r="AA360" s="14">
        <v>0</v>
      </c>
      <c r="AB360" s="14">
        <v>1</v>
      </c>
      <c r="AC360" s="14">
        <v>1</v>
      </c>
      <c r="AD360" s="14">
        <v>1</v>
      </c>
      <c r="AE360" s="14">
        <v>0</v>
      </c>
      <c r="AF360" s="14">
        <v>28.8</v>
      </c>
      <c r="AG360" s="14">
        <v>0</v>
      </c>
      <c r="AH360" t="str">
        <f>VLOOKUP(E:E,笔记匹配!A:U,3,FALSE)</f>
        <v>翡翠界的绝美仙仙耳坠都在这里‼️高级富贵</v>
      </c>
    </row>
    <row r="361" spans="1:34">
      <c r="A361" s="13" t="s">
        <v>41</v>
      </c>
      <c r="B361" s="13" t="s">
        <v>378</v>
      </c>
      <c r="C361" s="14">
        <v>19089034</v>
      </c>
      <c r="D361" s="13" t="s">
        <v>74</v>
      </c>
      <c r="E361" s="13" t="s">
        <v>164</v>
      </c>
      <c r="F361" s="13" t="s">
        <v>89</v>
      </c>
      <c r="G361" s="14">
        <v>4075191</v>
      </c>
      <c r="H361" s="13" t="s">
        <v>89</v>
      </c>
      <c r="I361" s="14">
        <v>3457726</v>
      </c>
      <c r="J361" s="13" t="s">
        <v>367</v>
      </c>
      <c r="K361" s="14">
        <v>28.72</v>
      </c>
      <c r="L361" s="14">
        <v>1711</v>
      </c>
      <c r="M361" s="14">
        <v>89</v>
      </c>
      <c r="N361" s="15">
        <v>0.052</v>
      </c>
      <c r="O361" s="14">
        <v>0.32</v>
      </c>
      <c r="P361" s="14">
        <v>16.79</v>
      </c>
      <c r="Q361" s="14">
        <v>0</v>
      </c>
      <c r="R361" s="14">
        <v>0</v>
      </c>
      <c r="S361" s="14">
        <v>0</v>
      </c>
      <c r="T361" s="14">
        <v>1</v>
      </c>
      <c r="U361" s="14">
        <v>0</v>
      </c>
      <c r="V361" s="14">
        <v>1</v>
      </c>
      <c r="W361" s="14">
        <v>28.72</v>
      </c>
      <c r="X361" s="14">
        <v>2</v>
      </c>
      <c r="Y361" s="15">
        <v>0.0225</v>
      </c>
      <c r="Z361" s="14">
        <v>0</v>
      </c>
      <c r="AA361" s="14">
        <v>0</v>
      </c>
      <c r="AB361" s="14">
        <v>2</v>
      </c>
      <c r="AC361" s="14">
        <v>7</v>
      </c>
      <c r="AD361" s="14">
        <v>2</v>
      </c>
      <c r="AE361" s="14">
        <v>2</v>
      </c>
      <c r="AF361" s="14">
        <v>14.36</v>
      </c>
      <c r="AG361" s="14">
        <v>14.36</v>
      </c>
      <c r="AH361" t="str">
        <f>VLOOKUP(E:E,笔记匹配!A:U,3,FALSE)</f>
        <v>翡翠福瓜的寓意，把美好祝福送给自己</v>
      </c>
    </row>
    <row r="362" spans="1:34">
      <c r="A362" s="13" t="s">
        <v>41</v>
      </c>
      <c r="B362" s="13" t="s">
        <v>379</v>
      </c>
      <c r="C362" s="14">
        <v>21062611</v>
      </c>
      <c r="D362" s="13" t="s">
        <v>74</v>
      </c>
      <c r="E362" s="13" t="s">
        <v>166</v>
      </c>
      <c r="F362" s="13" t="s">
        <v>90</v>
      </c>
      <c r="G362" s="14">
        <v>5049698</v>
      </c>
      <c r="H362" s="13" t="s">
        <v>90</v>
      </c>
      <c r="I362" s="14">
        <v>4273852</v>
      </c>
      <c r="J362" s="13" t="s">
        <v>367</v>
      </c>
      <c r="K362" s="14">
        <v>12.11</v>
      </c>
      <c r="L362" s="14">
        <v>644</v>
      </c>
      <c r="M362" s="14">
        <v>39</v>
      </c>
      <c r="N362" s="15">
        <v>0.0606</v>
      </c>
      <c r="O362" s="14">
        <v>0.31</v>
      </c>
      <c r="P362" s="14">
        <v>18.8</v>
      </c>
      <c r="Q362" s="14">
        <v>0</v>
      </c>
      <c r="R362" s="14">
        <v>0</v>
      </c>
      <c r="S362" s="14">
        <v>2</v>
      </c>
      <c r="T362" s="14">
        <v>1</v>
      </c>
      <c r="U362" s="14">
        <v>0</v>
      </c>
      <c r="V362" s="14">
        <v>3</v>
      </c>
      <c r="W362" s="14">
        <v>4.04</v>
      </c>
      <c r="X362" s="14">
        <v>0</v>
      </c>
      <c r="Y362" s="15">
        <v>0</v>
      </c>
      <c r="Z362" s="14">
        <v>0</v>
      </c>
      <c r="AA362" s="14">
        <v>0</v>
      </c>
      <c r="AB362" s="14">
        <v>1</v>
      </c>
      <c r="AC362" s="14">
        <v>1</v>
      </c>
      <c r="AD362" s="14">
        <v>1</v>
      </c>
      <c r="AE362" s="14">
        <v>1</v>
      </c>
      <c r="AF362" s="14">
        <v>12.11</v>
      </c>
      <c r="AG362" s="14">
        <v>12.11</v>
      </c>
      <c r="AH362" t="str">
        <f>VLOOKUP(E:E,笔记匹配!A:U,3,FALSE)</f>
        <v>性价比翡翠美货上新💖寓意都是如此美好💯</v>
      </c>
    </row>
    <row r="363" spans="1:34">
      <c r="A363" s="13" t="s">
        <v>41</v>
      </c>
      <c r="B363" s="13" t="s">
        <v>380</v>
      </c>
      <c r="C363" s="14">
        <v>21387260</v>
      </c>
      <c r="D363" s="13" t="s">
        <v>74</v>
      </c>
      <c r="E363" s="13" t="s">
        <v>168</v>
      </c>
      <c r="F363" s="13" t="s">
        <v>91</v>
      </c>
      <c r="G363" s="14">
        <v>5205079</v>
      </c>
      <c r="H363" s="13" t="s">
        <v>91</v>
      </c>
      <c r="I363" s="14">
        <v>4389047</v>
      </c>
      <c r="J363" s="13" t="s">
        <v>367</v>
      </c>
      <c r="K363" s="14">
        <v>15.02</v>
      </c>
      <c r="L363" s="14">
        <v>539</v>
      </c>
      <c r="M363" s="14">
        <v>33</v>
      </c>
      <c r="N363" s="15">
        <v>0.0612</v>
      </c>
      <c r="O363" s="14">
        <v>0.46</v>
      </c>
      <c r="P363" s="14">
        <v>27.87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5">
        <v>0.0303</v>
      </c>
      <c r="Z363" s="14">
        <v>0</v>
      </c>
      <c r="AA363" s="14">
        <v>0</v>
      </c>
      <c r="AB363" s="14">
        <v>1</v>
      </c>
      <c r="AC363" s="14">
        <v>1</v>
      </c>
      <c r="AD363" s="14">
        <v>1</v>
      </c>
      <c r="AE363" s="14">
        <v>0</v>
      </c>
      <c r="AF363" s="14">
        <v>15.02</v>
      </c>
      <c r="AG363" s="14">
        <v>0</v>
      </c>
      <c r="AH363" t="str">
        <f>VLOOKUP(E:E,笔记匹配!A:U,3,FALSE)</f>
        <v>这家翡翠源头商家你还不知道吗‼️</v>
      </c>
    </row>
    <row r="364" spans="1:34">
      <c r="A364" s="13" t="s">
        <v>41</v>
      </c>
      <c r="B364" s="13" t="s">
        <v>381</v>
      </c>
      <c r="C364" s="14">
        <v>21810383</v>
      </c>
      <c r="D364" s="13" t="s">
        <v>74</v>
      </c>
      <c r="E364" s="13" t="s">
        <v>170</v>
      </c>
      <c r="F364" s="13" t="s">
        <v>75</v>
      </c>
      <c r="G364" s="14">
        <v>5396826</v>
      </c>
      <c r="H364" s="13" t="s">
        <v>75</v>
      </c>
      <c r="I364" s="14">
        <v>4535097</v>
      </c>
      <c r="J364" s="13" t="s">
        <v>367</v>
      </c>
      <c r="K364" s="14">
        <v>103.79</v>
      </c>
      <c r="L364" s="14">
        <v>3296</v>
      </c>
      <c r="M364" s="14">
        <v>259</v>
      </c>
      <c r="N364" s="15">
        <v>0.0786</v>
      </c>
      <c r="O364" s="14">
        <v>0.4</v>
      </c>
      <c r="P364" s="14">
        <v>31.49</v>
      </c>
      <c r="Q364" s="14">
        <v>1</v>
      </c>
      <c r="R364" s="14">
        <v>0</v>
      </c>
      <c r="S364" s="14">
        <v>0</v>
      </c>
      <c r="T364" s="14">
        <v>1</v>
      </c>
      <c r="U364" s="14">
        <v>0</v>
      </c>
      <c r="V364" s="14">
        <v>2</v>
      </c>
      <c r="W364" s="14">
        <v>51.9</v>
      </c>
      <c r="X364" s="14">
        <v>2</v>
      </c>
      <c r="Y364" s="15">
        <v>0.0077</v>
      </c>
      <c r="Z364" s="14">
        <v>4</v>
      </c>
      <c r="AA364" s="14">
        <v>0</v>
      </c>
      <c r="AB364" s="14">
        <v>2</v>
      </c>
      <c r="AC364" s="14">
        <v>4</v>
      </c>
      <c r="AD364" s="14">
        <v>2</v>
      </c>
      <c r="AE364" s="14">
        <v>1</v>
      </c>
      <c r="AF364" s="14">
        <v>51.9</v>
      </c>
      <c r="AG364" s="14">
        <v>103.79</v>
      </c>
      <c r="AH364" t="str">
        <f>VLOOKUP(E:E,笔记匹配!A:U,3,FALSE)</f>
        <v>喜欢蛋面的尽管来找我，应有尽有</v>
      </c>
    </row>
    <row r="365" spans="1:34">
      <c r="A365" s="13" t="s">
        <v>41</v>
      </c>
      <c r="B365" s="13" t="s">
        <v>381</v>
      </c>
      <c r="C365" s="14">
        <v>21810413</v>
      </c>
      <c r="D365" s="13" t="s">
        <v>74</v>
      </c>
      <c r="E365" s="13" t="s">
        <v>172</v>
      </c>
      <c r="F365" s="13" t="s">
        <v>92</v>
      </c>
      <c r="G365" s="14">
        <v>5396833</v>
      </c>
      <c r="H365" s="13" t="s">
        <v>92</v>
      </c>
      <c r="I365" s="14">
        <v>4535107</v>
      </c>
      <c r="J365" s="13" t="s">
        <v>367</v>
      </c>
      <c r="K365" s="14">
        <v>59.27</v>
      </c>
      <c r="L365" s="14">
        <v>1618</v>
      </c>
      <c r="M365" s="14">
        <v>92</v>
      </c>
      <c r="N365" s="15">
        <v>0.0569</v>
      </c>
      <c r="O365" s="14">
        <v>0.64</v>
      </c>
      <c r="P365" s="14">
        <v>36.63</v>
      </c>
      <c r="Q365" s="14">
        <v>0</v>
      </c>
      <c r="R365" s="14">
        <v>2</v>
      </c>
      <c r="S365" s="14">
        <v>0</v>
      </c>
      <c r="T365" s="14">
        <v>3</v>
      </c>
      <c r="U365" s="14">
        <v>0</v>
      </c>
      <c r="V365" s="14">
        <v>5</v>
      </c>
      <c r="W365" s="14">
        <v>11.85</v>
      </c>
      <c r="X365" s="14">
        <v>1</v>
      </c>
      <c r="Y365" s="15">
        <v>0.0109</v>
      </c>
      <c r="Z365" s="14">
        <v>2</v>
      </c>
      <c r="AA365" s="14">
        <v>0</v>
      </c>
      <c r="AB365" s="14">
        <v>3</v>
      </c>
      <c r="AC365" s="14">
        <v>10</v>
      </c>
      <c r="AD365" s="14">
        <v>3</v>
      </c>
      <c r="AE365" s="14">
        <v>3</v>
      </c>
      <c r="AF365" s="14">
        <v>19.76</v>
      </c>
      <c r="AG365" s="14">
        <v>19.76</v>
      </c>
      <c r="AH365" t="str">
        <f>VLOOKUP(E:E,笔记匹配!A:U,3,FALSE)</f>
        <v>福禄双全💕翡翠绿葫芦太适合女性了～</v>
      </c>
    </row>
    <row r="366" spans="1:34">
      <c r="A366" s="13" t="s">
        <v>41</v>
      </c>
      <c r="B366" s="13" t="s">
        <v>384</v>
      </c>
      <c r="C366" s="14">
        <v>23020424</v>
      </c>
      <c r="D366" s="13" t="s">
        <v>74</v>
      </c>
      <c r="E366" s="13" t="s">
        <v>174</v>
      </c>
      <c r="F366" s="13" t="s">
        <v>385</v>
      </c>
      <c r="G366" s="14">
        <v>5981098</v>
      </c>
      <c r="H366" s="13" t="s">
        <v>93</v>
      </c>
      <c r="I366" s="14">
        <v>4980950</v>
      </c>
      <c r="J366" s="13" t="s">
        <v>367</v>
      </c>
      <c r="K366" s="14">
        <v>94.52</v>
      </c>
      <c r="L366" s="14">
        <v>2525</v>
      </c>
      <c r="M366" s="14">
        <v>203</v>
      </c>
      <c r="N366" s="15">
        <v>0.0804</v>
      </c>
      <c r="O366" s="14">
        <v>0.47</v>
      </c>
      <c r="P366" s="14">
        <v>37.43</v>
      </c>
      <c r="Q366" s="14">
        <v>0</v>
      </c>
      <c r="R366" s="14">
        <v>1</v>
      </c>
      <c r="S366" s="14">
        <v>0</v>
      </c>
      <c r="T366" s="14">
        <v>1</v>
      </c>
      <c r="U366" s="14">
        <v>0</v>
      </c>
      <c r="V366" s="14">
        <v>2</v>
      </c>
      <c r="W366" s="14">
        <v>47.26</v>
      </c>
      <c r="X366" s="14">
        <v>0</v>
      </c>
      <c r="Y366" s="15">
        <v>0</v>
      </c>
      <c r="Z366" s="14">
        <v>3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t="str">
        <f>VLOOKUP(E:E,笔记匹配!A:U,3,FALSE)</f>
        <v>年会宴会战袍缺少亮点❓只需一串翡翠珠链</v>
      </c>
    </row>
    <row r="367" spans="1:34">
      <c r="A367" s="13" t="s">
        <v>41</v>
      </c>
      <c r="B367" s="13" t="s">
        <v>186</v>
      </c>
      <c r="C367" s="14">
        <v>23479837</v>
      </c>
      <c r="D367" s="13" t="s">
        <v>74</v>
      </c>
      <c r="E367" s="13" t="s">
        <v>186</v>
      </c>
      <c r="F367" s="13" t="s">
        <v>110</v>
      </c>
      <c r="G367" s="14">
        <v>6212932</v>
      </c>
      <c r="H367" s="13" t="s">
        <v>110</v>
      </c>
      <c r="I367" s="14">
        <v>5155873</v>
      </c>
      <c r="J367" s="13" t="s">
        <v>367</v>
      </c>
      <c r="K367" s="14">
        <v>19.55</v>
      </c>
      <c r="L367" s="14">
        <v>574</v>
      </c>
      <c r="M367" s="14">
        <v>50</v>
      </c>
      <c r="N367" s="15">
        <v>0.0871</v>
      </c>
      <c r="O367" s="14">
        <v>0.39</v>
      </c>
      <c r="P367" s="14">
        <v>34.06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5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t="str">
        <f>VLOOKUP(E:E,笔记匹配!A:U,3,FALSE)</f>
        <v>女人的首饰盒里，永远都少一件珠宝～</v>
      </c>
    </row>
    <row r="368" spans="1:34">
      <c r="A368" s="13" t="s">
        <v>41</v>
      </c>
      <c r="B368" s="13" t="s">
        <v>388</v>
      </c>
      <c r="C368" s="14">
        <v>23479892</v>
      </c>
      <c r="D368" s="13" t="s">
        <v>74</v>
      </c>
      <c r="E368" s="13" t="s">
        <v>176</v>
      </c>
      <c r="F368" s="13" t="s">
        <v>83</v>
      </c>
      <c r="G368" s="14">
        <v>6212945</v>
      </c>
      <c r="H368" s="13" t="s">
        <v>83</v>
      </c>
      <c r="I368" s="14">
        <v>5155900</v>
      </c>
      <c r="J368" s="13" t="s">
        <v>367</v>
      </c>
      <c r="K368" s="14">
        <v>91.23</v>
      </c>
      <c r="L368" s="14">
        <v>6065</v>
      </c>
      <c r="M368" s="14">
        <v>335</v>
      </c>
      <c r="N368" s="15">
        <v>0.0552</v>
      </c>
      <c r="O368" s="14">
        <v>0.27</v>
      </c>
      <c r="P368" s="14">
        <v>15.04</v>
      </c>
      <c r="Q368" s="14">
        <v>3</v>
      </c>
      <c r="R368" s="14">
        <v>2</v>
      </c>
      <c r="S368" s="14">
        <v>0</v>
      </c>
      <c r="T368" s="14">
        <v>0</v>
      </c>
      <c r="U368" s="14">
        <v>0</v>
      </c>
      <c r="V368" s="14">
        <v>5</v>
      </c>
      <c r="W368" s="14">
        <v>18.25</v>
      </c>
      <c r="X368" s="14">
        <v>2</v>
      </c>
      <c r="Y368" s="15">
        <v>0.006</v>
      </c>
      <c r="Z368" s="14">
        <v>1</v>
      </c>
      <c r="AA368" s="14">
        <v>3</v>
      </c>
      <c r="AB368" s="14">
        <v>4</v>
      </c>
      <c r="AC368" s="14">
        <v>11</v>
      </c>
      <c r="AD368" s="14">
        <v>5</v>
      </c>
      <c r="AE368" s="14">
        <v>4</v>
      </c>
      <c r="AF368" s="14">
        <v>18.25</v>
      </c>
      <c r="AG368" s="14">
        <v>22.81</v>
      </c>
      <c r="AH368" t="str">
        <f>VLOOKUP(E:E,笔记匹配!A:U,3,FALSE)</f>
        <v>用千年等这一回，化身一道美的传说～</v>
      </c>
    </row>
    <row r="369" spans="1:34">
      <c r="A369" s="13" t="s">
        <v>42</v>
      </c>
      <c r="B369" s="13" t="s">
        <v>368</v>
      </c>
      <c r="C369" s="14">
        <v>15010998</v>
      </c>
      <c r="D369" s="13" t="s">
        <v>74</v>
      </c>
      <c r="E369" s="13" t="s">
        <v>154</v>
      </c>
      <c r="F369" s="13" t="s">
        <v>85</v>
      </c>
      <c r="G369" s="14">
        <v>2988798</v>
      </c>
      <c r="H369" s="13" t="s">
        <v>85</v>
      </c>
      <c r="I369" s="14">
        <v>2389802</v>
      </c>
      <c r="J369" s="13" t="s">
        <v>367</v>
      </c>
      <c r="K369" s="14">
        <v>126.44</v>
      </c>
      <c r="L369" s="14">
        <v>2845</v>
      </c>
      <c r="M369" s="14">
        <v>126</v>
      </c>
      <c r="N369" s="15">
        <v>0.0443</v>
      </c>
      <c r="O369" s="14">
        <v>1</v>
      </c>
      <c r="P369" s="14">
        <v>44.44</v>
      </c>
      <c r="Q369" s="14">
        <v>0</v>
      </c>
      <c r="R369" s="14">
        <v>1</v>
      </c>
      <c r="S369" s="14">
        <v>0</v>
      </c>
      <c r="T369" s="14">
        <v>2</v>
      </c>
      <c r="U369" s="14">
        <v>0</v>
      </c>
      <c r="V369" s="14">
        <v>3</v>
      </c>
      <c r="W369" s="14">
        <v>42.15</v>
      </c>
      <c r="X369" s="14">
        <v>3</v>
      </c>
      <c r="Y369" s="15">
        <v>0.0238</v>
      </c>
      <c r="Z369" s="14">
        <v>0</v>
      </c>
      <c r="AA369" s="14">
        <v>0</v>
      </c>
      <c r="AB369" s="14">
        <v>4</v>
      </c>
      <c r="AC369" s="14">
        <v>8</v>
      </c>
      <c r="AD369" s="14">
        <v>4</v>
      </c>
      <c r="AE369" s="14">
        <v>1</v>
      </c>
      <c r="AF369" s="14">
        <v>31.61</v>
      </c>
      <c r="AG369" s="14">
        <v>126.44</v>
      </c>
      <c r="AH369" t="str">
        <f>VLOOKUP(E:E,笔记匹配!A:U,3,FALSE)</f>
        <v>翡翠小米珠已经不多了❓听说你们都在找🧐🧐</v>
      </c>
    </row>
    <row r="370" spans="1:34">
      <c r="A370" s="13" t="s">
        <v>42</v>
      </c>
      <c r="B370" s="13" t="s">
        <v>369</v>
      </c>
      <c r="C370" s="14">
        <v>15235389</v>
      </c>
      <c r="D370" s="13" t="s">
        <v>74</v>
      </c>
      <c r="E370" s="13" t="s">
        <v>156</v>
      </c>
      <c r="F370" s="13" t="s">
        <v>86</v>
      </c>
      <c r="G370" s="14">
        <v>3012790</v>
      </c>
      <c r="H370" s="13" t="s">
        <v>86</v>
      </c>
      <c r="I370" s="14">
        <v>2410711</v>
      </c>
      <c r="J370" s="13" t="s">
        <v>367</v>
      </c>
      <c r="K370" s="14">
        <v>60.97</v>
      </c>
      <c r="L370" s="14">
        <v>2651</v>
      </c>
      <c r="M370" s="14">
        <v>212</v>
      </c>
      <c r="N370" s="15">
        <v>0.08</v>
      </c>
      <c r="O370" s="14">
        <v>0.29</v>
      </c>
      <c r="P370" s="14">
        <v>23</v>
      </c>
      <c r="Q370" s="14">
        <v>4</v>
      </c>
      <c r="R370" s="14">
        <v>1</v>
      </c>
      <c r="S370" s="14">
        <v>0</v>
      </c>
      <c r="T370" s="14">
        <v>0</v>
      </c>
      <c r="U370" s="14">
        <v>0</v>
      </c>
      <c r="V370" s="14">
        <v>5</v>
      </c>
      <c r="W370" s="14">
        <v>12.19</v>
      </c>
      <c r="X370" s="14">
        <v>1</v>
      </c>
      <c r="Y370" s="15">
        <v>0.0047</v>
      </c>
      <c r="Z370" s="14">
        <v>3</v>
      </c>
      <c r="AA370" s="14">
        <v>0</v>
      </c>
      <c r="AB370" s="14">
        <v>1</v>
      </c>
      <c r="AC370" s="14">
        <v>4</v>
      </c>
      <c r="AD370" s="14">
        <v>1</v>
      </c>
      <c r="AE370" s="14">
        <v>1</v>
      </c>
      <c r="AF370" s="14">
        <v>60.97</v>
      </c>
      <c r="AG370" s="14">
        <v>60.97</v>
      </c>
      <c r="AH370" t="str">
        <f>VLOOKUP(E:E,笔记匹配!A:U,3,FALSE)</f>
        <v>这尊翡翠佛公的喜乐，谁见了谁欢喜🌱🙏</v>
      </c>
    </row>
    <row r="371" spans="1:34">
      <c r="A371" s="13" t="s">
        <v>42</v>
      </c>
      <c r="B371" s="13" t="s">
        <v>370</v>
      </c>
      <c r="C371" s="14">
        <v>16039498</v>
      </c>
      <c r="D371" s="13" t="s">
        <v>74</v>
      </c>
      <c r="E371" s="13" t="s">
        <v>158</v>
      </c>
      <c r="F371" s="13" t="s">
        <v>87</v>
      </c>
      <c r="G371" s="14">
        <v>3126882</v>
      </c>
      <c r="H371" s="13" t="s">
        <v>87</v>
      </c>
      <c r="I371" s="14">
        <v>2521382</v>
      </c>
      <c r="J371" s="13" t="s">
        <v>367</v>
      </c>
      <c r="K371" s="14">
        <v>106.23</v>
      </c>
      <c r="L371" s="14">
        <v>4801</v>
      </c>
      <c r="M371" s="14">
        <v>393</v>
      </c>
      <c r="N371" s="15">
        <v>0.0819</v>
      </c>
      <c r="O371" s="14">
        <v>0.27</v>
      </c>
      <c r="P371" s="14">
        <v>22.13</v>
      </c>
      <c r="Q371" s="14">
        <v>2</v>
      </c>
      <c r="R371" s="14">
        <v>2</v>
      </c>
      <c r="S371" s="14">
        <v>1</v>
      </c>
      <c r="T371" s="14">
        <v>2</v>
      </c>
      <c r="U371" s="14">
        <v>0</v>
      </c>
      <c r="V371" s="14">
        <v>7</v>
      </c>
      <c r="W371" s="14">
        <v>15.18</v>
      </c>
      <c r="X371" s="14">
        <v>7</v>
      </c>
      <c r="Y371" s="15">
        <v>0.0178</v>
      </c>
      <c r="Z371" s="14">
        <v>2</v>
      </c>
      <c r="AA371" s="14">
        <v>1</v>
      </c>
      <c r="AB371" s="14">
        <v>5</v>
      </c>
      <c r="AC371" s="14">
        <v>15</v>
      </c>
      <c r="AD371" s="14">
        <v>8</v>
      </c>
      <c r="AE371" s="14">
        <v>4</v>
      </c>
      <c r="AF371" s="14">
        <v>13.28</v>
      </c>
      <c r="AG371" s="14">
        <v>26.56</v>
      </c>
      <c r="AH371" t="str">
        <f>VLOOKUP(E:E,笔记匹配!A:U,3,FALSE)</f>
        <v>听说你们最近很喜欢小米珠📿翡翠手串哦💚</v>
      </c>
    </row>
    <row r="372" spans="1:34">
      <c r="A372" s="13" t="s">
        <v>42</v>
      </c>
      <c r="B372" s="13" t="s">
        <v>371</v>
      </c>
      <c r="C372" s="14">
        <v>16360864</v>
      </c>
      <c r="D372" s="13" t="s">
        <v>74</v>
      </c>
      <c r="E372" s="13" t="s">
        <v>190</v>
      </c>
      <c r="F372" s="13" t="s">
        <v>114</v>
      </c>
      <c r="G372" s="14">
        <v>3185522</v>
      </c>
      <c r="H372" s="13" t="s">
        <v>114</v>
      </c>
      <c r="I372" s="14">
        <v>2573850</v>
      </c>
      <c r="J372" s="13" t="s">
        <v>367</v>
      </c>
      <c r="K372" s="14">
        <v>12.09</v>
      </c>
      <c r="L372" s="14">
        <v>617</v>
      </c>
      <c r="M372" s="14">
        <v>50</v>
      </c>
      <c r="N372" s="15">
        <v>0.081</v>
      </c>
      <c r="O372" s="14">
        <v>0.24</v>
      </c>
      <c r="P372" s="14">
        <v>19.59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5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t="str">
        <f>VLOOKUP(E:E,笔记匹配!A:U,3,FALSE)</f>
        <v>千呼万唤的翡翠双环耳坠🔥来啦‼️谁戴谁美</v>
      </c>
    </row>
    <row r="373" spans="1:34">
      <c r="A373" s="13" t="s">
        <v>42</v>
      </c>
      <c r="B373" s="13" t="s">
        <v>383</v>
      </c>
      <c r="C373" s="14">
        <v>16492628</v>
      </c>
      <c r="D373" s="13" t="s">
        <v>74</v>
      </c>
      <c r="E373" s="13" t="s">
        <v>194</v>
      </c>
      <c r="F373" s="13" t="s">
        <v>114</v>
      </c>
      <c r="G373" s="14">
        <v>3185522</v>
      </c>
      <c r="H373" s="13" t="s">
        <v>114</v>
      </c>
      <c r="I373" s="14">
        <v>2573850</v>
      </c>
      <c r="J373" s="13" t="s">
        <v>367</v>
      </c>
      <c r="K373" s="14">
        <v>1.45</v>
      </c>
      <c r="L373" s="14">
        <v>33</v>
      </c>
      <c r="M373" s="14">
        <v>5</v>
      </c>
      <c r="N373" s="15">
        <v>0.1515</v>
      </c>
      <c r="O373" s="14">
        <v>0.29</v>
      </c>
      <c r="P373" s="14">
        <v>43.94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5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t="str">
        <f>VLOOKUP(E:E,笔记匹配!A:U,3,FALSE)</f>
        <v>取悦自己，惊艳时光 | 满绿翡翠双环</v>
      </c>
    </row>
    <row r="374" spans="1:34">
      <c r="A374" s="13" t="s">
        <v>42</v>
      </c>
      <c r="B374" s="13" t="s">
        <v>372</v>
      </c>
      <c r="C374" s="14">
        <v>17088322</v>
      </c>
      <c r="D374" s="13" t="s">
        <v>74</v>
      </c>
      <c r="E374" s="13" t="s">
        <v>196</v>
      </c>
      <c r="F374" s="13" t="s">
        <v>114</v>
      </c>
      <c r="G374" s="14">
        <v>3185522</v>
      </c>
      <c r="H374" s="13" t="s">
        <v>114</v>
      </c>
      <c r="I374" s="14">
        <v>2573850</v>
      </c>
      <c r="J374" s="13" t="s">
        <v>367</v>
      </c>
      <c r="K374" s="14">
        <v>1.3</v>
      </c>
      <c r="L374" s="14">
        <v>72</v>
      </c>
      <c r="M374" s="14">
        <v>10</v>
      </c>
      <c r="N374" s="15">
        <v>0.1389</v>
      </c>
      <c r="O374" s="14">
        <v>0.13</v>
      </c>
      <c r="P374" s="14">
        <v>18.06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5">
        <v>0</v>
      </c>
      <c r="Z374" s="14">
        <v>0</v>
      </c>
      <c r="AA374" s="14">
        <v>1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t="str">
        <f>VLOOKUP(E:E,笔记匹配!A:U,3,FALSE)</f>
        <v>什么珠宝单品，让人一看就知道你是高阶玩家</v>
      </c>
    </row>
    <row r="375" spans="1:34">
      <c r="A375" s="13" t="s">
        <v>42</v>
      </c>
      <c r="B375" s="13" t="s">
        <v>373</v>
      </c>
      <c r="C375" s="14">
        <v>18410732</v>
      </c>
      <c r="D375" s="13" t="s">
        <v>74</v>
      </c>
      <c r="E375" s="13" t="s">
        <v>160</v>
      </c>
      <c r="F375" s="13" t="s">
        <v>374</v>
      </c>
      <c r="G375" s="14">
        <v>3754285</v>
      </c>
      <c r="H375" s="13" t="s">
        <v>88</v>
      </c>
      <c r="I375" s="14">
        <v>3139499</v>
      </c>
      <c r="J375" s="13" t="s">
        <v>367</v>
      </c>
      <c r="K375" s="14">
        <v>69.46</v>
      </c>
      <c r="L375" s="14">
        <v>2137</v>
      </c>
      <c r="M375" s="14">
        <v>149</v>
      </c>
      <c r="N375" s="15">
        <v>0.0697</v>
      </c>
      <c r="O375" s="14">
        <v>0.47</v>
      </c>
      <c r="P375" s="14">
        <v>32.5</v>
      </c>
      <c r="Q375" s="14">
        <v>0</v>
      </c>
      <c r="R375" s="14">
        <v>0</v>
      </c>
      <c r="S375" s="14">
        <v>0</v>
      </c>
      <c r="T375" s="14">
        <v>3</v>
      </c>
      <c r="U375" s="14">
        <v>0</v>
      </c>
      <c r="V375" s="14">
        <v>3</v>
      </c>
      <c r="W375" s="14">
        <v>23.15</v>
      </c>
      <c r="X375" s="14">
        <v>7</v>
      </c>
      <c r="Y375" s="15">
        <v>0.047</v>
      </c>
      <c r="Z375" s="14">
        <v>0</v>
      </c>
      <c r="AA375" s="14">
        <v>0</v>
      </c>
      <c r="AB375" s="14">
        <v>2</v>
      </c>
      <c r="AC375" s="14">
        <v>7</v>
      </c>
      <c r="AD375" s="14">
        <v>2</v>
      </c>
      <c r="AE375" s="14">
        <v>2</v>
      </c>
      <c r="AF375" s="14">
        <v>34.73</v>
      </c>
      <c r="AG375" s="14">
        <v>34.73</v>
      </c>
      <c r="AH375" t="str">
        <f>VLOOKUP(E:E,笔记匹配!A:U,3,FALSE)</f>
        <v>第一次买满绿翡翠怎么挑？高性价比🉐‼️</v>
      </c>
    </row>
    <row r="376" spans="1:34">
      <c r="A376" s="13" t="s">
        <v>42</v>
      </c>
      <c r="B376" s="13" t="s">
        <v>375</v>
      </c>
      <c r="C376" s="14">
        <v>18547170</v>
      </c>
      <c r="D376" s="13" t="s">
        <v>74</v>
      </c>
      <c r="E376" s="13" t="s">
        <v>162</v>
      </c>
      <c r="F376" s="13" t="s">
        <v>376</v>
      </c>
      <c r="G376" s="14">
        <v>3820901</v>
      </c>
      <c r="H376" s="13" t="s">
        <v>82</v>
      </c>
      <c r="I376" s="14">
        <v>3205913</v>
      </c>
      <c r="J376" s="13" t="s">
        <v>367</v>
      </c>
      <c r="K376" s="14">
        <v>23.05</v>
      </c>
      <c r="L376" s="14">
        <v>804</v>
      </c>
      <c r="M376" s="14">
        <v>63</v>
      </c>
      <c r="N376" s="15">
        <v>0.0784</v>
      </c>
      <c r="O376" s="14">
        <v>0.37</v>
      </c>
      <c r="P376" s="14">
        <v>28.67</v>
      </c>
      <c r="Q376" s="14">
        <v>2</v>
      </c>
      <c r="R376" s="14">
        <v>0</v>
      </c>
      <c r="S376" s="14">
        <v>0</v>
      </c>
      <c r="T376" s="14">
        <v>2</v>
      </c>
      <c r="U376" s="14">
        <v>1</v>
      </c>
      <c r="V376" s="14">
        <v>5</v>
      </c>
      <c r="W376" s="14">
        <v>4.61</v>
      </c>
      <c r="X376" s="14">
        <v>0</v>
      </c>
      <c r="Y376" s="15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t="str">
        <f>VLOOKUP(E:E,笔记匹配!A:U,3,FALSE)</f>
        <v>翡翠界的绝美仙仙耳坠都在这里‼️高级富贵</v>
      </c>
    </row>
    <row r="377" spans="1:34">
      <c r="A377" s="13" t="s">
        <v>42</v>
      </c>
      <c r="B377" s="13" t="s">
        <v>378</v>
      </c>
      <c r="C377" s="14">
        <v>19089034</v>
      </c>
      <c r="D377" s="13" t="s">
        <v>74</v>
      </c>
      <c r="E377" s="13" t="s">
        <v>164</v>
      </c>
      <c r="F377" s="13" t="s">
        <v>89</v>
      </c>
      <c r="G377" s="14">
        <v>4075191</v>
      </c>
      <c r="H377" s="13" t="s">
        <v>89</v>
      </c>
      <c r="I377" s="14">
        <v>3457726</v>
      </c>
      <c r="J377" s="13" t="s">
        <v>367</v>
      </c>
      <c r="K377" s="14">
        <v>22.6</v>
      </c>
      <c r="L377" s="14">
        <v>1477</v>
      </c>
      <c r="M377" s="14">
        <v>86</v>
      </c>
      <c r="N377" s="15">
        <v>0.0582</v>
      </c>
      <c r="O377" s="14">
        <v>0.26</v>
      </c>
      <c r="P377" s="14">
        <v>15.3</v>
      </c>
      <c r="Q377" s="14">
        <v>1</v>
      </c>
      <c r="R377" s="14">
        <v>1</v>
      </c>
      <c r="S377" s="14">
        <v>0</v>
      </c>
      <c r="T377" s="14">
        <v>0</v>
      </c>
      <c r="U377" s="14">
        <v>0</v>
      </c>
      <c r="V377" s="14">
        <v>2</v>
      </c>
      <c r="W377" s="14">
        <v>11.3</v>
      </c>
      <c r="X377" s="14">
        <v>0</v>
      </c>
      <c r="Y377" s="15">
        <v>0</v>
      </c>
      <c r="Z377" s="14">
        <v>0</v>
      </c>
      <c r="AA377" s="14">
        <v>1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t="str">
        <f>VLOOKUP(E:E,笔记匹配!A:U,3,FALSE)</f>
        <v>翡翠福瓜的寓意，把美好祝福送给自己</v>
      </c>
    </row>
    <row r="378" spans="1:34">
      <c r="A378" s="13" t="s">
        <v>42</v>
      </c>
      <c r="B378" s="13" t="s">
        <v>379</v>
      </c>
      <c r="C378" s="14">
        <v>21062611</v>
      </c>
      <c r="D378" s="13" t="s">
        <v>74</v>
      </c>
      <c r="E378" s="13" t="s">
        <v>166</v>
      </c>
      <c r="F378" s="13" t="s">
        <v>90</v>
      </c>
      <c r="G378" s="14">
        <v>5049698</v>
      </c>
      <c r="H378" s="13" t="s">
        <v>90</v>
      </c>
      <c r="I378" s="14">
        <v>4273852</v>
      </c>
      <c r="J378" s="13" t="s">
        <v>367</v>
      </c>
      <c r="K378" s="14">
        <v>2.57</v>
      </c>
      <c r="L378" s="14">
        <v>228</v>
      </c>
      <c r="M378" s="14">
        <v>14</v>
      </c>
      <c r="N378" s="15">
        <v>0.0614</v>
      </c>
      <c r="O378" s="14">
        <v>0.18</v>
      </c>
      <c r="P378" s="14">
        <v>11.27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5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t="str">
        <f>VLOOKUP(E:E,笔记匹配!A:U,3,FALSE)</f>
        <v>性价比翡翠美货上新💖寓意都是如此美好💯</v>
      </c>
    </row>
    <row r="379" spans="1:34">
      <c r="A379" s="13" t="s">
        <v>42</v>
      </c>
      <c r="B379" s="13" t="s">
        <v>380</v>
      </c>
      <c r="C379" s="14">
        <v>21387260</v>
      </c>
      <c r="D379" s="13" t="s">
        <v>74</v>
      </c>
      <c r="E379" s="13" t="s">
        <v>168</v>
      </c>
      <c r="F379" s="13" t="s">
        <v>91</v>
      </c>
      <c r="G379" s="14">
        <v>5205079</v>
      </c>
      <c r="H379" s="13" t="s">
        <v>91</v>
      </c>
      <c r="I379" s="14">
        <v>4389047</v>
      </c>
      <c r="J379" s="13" t="s">
        <v>367</v>
      </c>
      <c r="K379" s="14">
        <v>13.77</v>
      </c>
      <c r="L379" s="14">
        <v>329</v>
      </c>
      <c r="M379" s="14">
        <v>34</v>
      </c>
      <c r="N379" s="15">
        <v>0.1033</v>
      </c>
      <c r="O379" s="14">
        <v>0.4</v>
      </c>
      <c r="P379" s="14">
        <v>41.85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5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t="str">
        <f>VLOOKUP(E:E,笔记匹配!A:U,3,FALSE)</f>
        <v>这家翡翠源头商家你还不知道吗‼️</v>
      </c>
    </row>
    <row r="380" spans="1:34">
      <c r="A380" s="13" t="s">
        <v>42</v>
      </c>
      <c r="B380" s="13" t="s">
        <v>381</v>
      </c>
      <c r="C380" s="14">
        <v>21810383</v>
      </c>
      <c r="D380" s="13" t="s">
        <v>74</v>
      </c>
      <c r="E380" s="13" t="s">
        <v>170</v>
      </c>
      <c r="F380" s="13" t="s">
        <v>75</v>
      </c>
      <c r="G380" s="14">
        <v>5396826</v>
      </c>
      <c r="H380" s="13" t="s">
        <v>75</v>
      </c>
      <c r="I380" s="14">
        <v>4535097</v>
      </c>
      <c r="J380" s="13" t="s">
        <v>367</v>
      </c>
      <c r="K380" s="14">
        <v>106.85</v>
      </c>
      <c r="L380" s="14">
        <v>3126</v>
      </c>
      <c r="M380" s="14">
        <v>255</v>
      </c>
      <c r="N380" s="15">
        <v>0.0816</v>
      </c>
      <c r="O380" s="14">
        <v>0.42</v>
      </c>
      <c r="P380" s="14">
        <v>34.18</v>
      </c>
      <c r="Q380" s="14">
        <v>1</v>
      </c>
      <c r="R380" s="14">
        <v>0</v>
      </c>
      <c r="S380" s="14">
        <v>0</v>
      </c>
      <c r="T380" s="14">
        <v>1</v>
      </c>
      <c r="U380" s="14">
        <v>0</v>
      </c>
      <c r="V380" s="14">
        <v>2</v>
      </c>
      <c r="W380" s="14">
        <v>53.42</v>
      </c>
      <c r="X380" s="14">
        <v>2</v>
      </c>
      <c r="Y380" s="15">
        <v>0.0078</v>
      </c>
      <c r="Z380" s="14">
        <v>2</v>
      </c>
      <c r="AA380" s="14">
        <v>2</v>
      </c>
      <c r="AB380" s="14">
        <v>3</v>
      </c>
      <c r="AC380" s="14">
        <v>4</v>
      </c>
      <c r="AD380" s="14">
        <v>3</v>
      </c>
      <c r="AE380" s="14">
        <v>1</v>
      </c>
      <c r="AF380" s="14">
        <v>35.62</v>
      </c>
      <c r="AG380" s="14">
        <v>106.85</v>
      </c>
      <c r="AH380" t="str">
        <f>VLOOKUP(E:E,笔记匹配!A:U,3,FALSE)</f>
        <v>喜欢蛋面的尽管来找我，应有尽有</v>
      </c>
    </row>
    <row r="381" spans="1:34">
      <c r="A381" s="13" t="s">
        <v>42</v>
      </c>
      <c r="B381" s="13" t="s">
        <v>381</v>
      </c>
      <c r="C381" s="14">
        <v>21810413</v>
      </c>
      <c r="D381" s="13" t="s">
        <v>74</v>
      </c>
      <c r="E381" s="13" t="s">
        <v>172</v>
      </c>
      <c r="F381" s="13" t="s">
        <v>92</v>
      </c>
      <c r="G381" s="14">
        <v>5396833</v>
      </c>
      <c r="H381" s="13" t="s">
        <v>92</v>
      </c>
      <c r="I381" s="14">
        <v>4535107</v>
      </c>
      <c r="J381" s="13" t="s">
        <v>367</v>
      </c>
      <c r="K381" s="14">
        <v>43.24</v>
      </c>
      <c r="L381" s="14">
        <v>1111</v>
      </c>
      <c r="M381" s="14">
        <v>77</v>
      </c>
      <c r="N381" s="15">
        <v>0.0693</v>
      </c>
      <c r="O381" s="14">
        <v>0.56</v>
      </c>
      <c r="P381" s="14">
        <v>38.92</v>
      </c>
      <c r="Q381" s="14">
        <v>0</v>
      </c>
      <c r="R381" s="14">
        <v>1</v>
      </c>
      <c r="S381" s="14">
        <v>0</v>
      </c>
      <c r="T381" s="14">
        <v>0</v>
      </c>
      <c r="U381" s="14">
        <v>0</v>
      </c>
      <c r="V381" s="14">
        <v>1</v>
      </c>
      <c r="W381" s="14">
        <v>43.24</v>
      </c>
      <c r="X381" s="14">
        <v>0</v>
      </c>
      <c r="Y381" s="15">
        <v>0</v>
      </c>
      <c r="Z381" s="14">
        <v>2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t="str">
        <f>VLOOKUP(E:E,笔记匹配!A:U,3,FALSE)</f>
        <v>福禄双全💕翡翠绿葫芦太适合女性了～</v>
      </c>
    </row>
    <row r="382" spans="1:34">
      <c r="A382" s="13" t="s">
        <v>42</v>
      </c>
      <c r="B382" s="13" t="s">
        <v>384</v>
      </c>
      <c r="C382" s="14">
        <v>23020424</v>
      </c>
      <c r="D382" s="13" t="s">
        <v>74</v>
      </c>
      <c r="E382" s="13" t="s">
        <v>174</v>
      </c>
      <c r="F382" s="13" t="s">
        <v>385</v>
      </c>
      <c r="G382" s="14">
        <v>5981098</v>
      </c>
      <c r="H382" s="13" t="s">
        <v>93</v>
      </c>
      <c r="I382" s="14">
        <v>4980950</v>
      </c>
      <c r="J382" s="13" t="s">
        <v>367</v>
      </c>
      <c r="K382" s="14">
        <v>105.47</v>
      </c>
      <c r="L382" s="14">
        <v>2886</v>
      </c>
      <c r="M382" s="14">
        <v>228</v>
      </c>
      <c r="N382" s="15">
        <v>0.079</v>
      </c>
      <c r="O382" s="14">
        <v>0.46</v>
      </c>
      <c r="P382" s="14">
        <v>36.55</v>
      </c>
      <c r="Q382" s="14">
        <v>4</v>
      </c>
      <c r="R382" s="14">
        <v>0</v>
      </c>
      <c r="S382" s="14">
        <v>0</v>
      </c>
      <c r="T382" s="14">
        <v>0</v>
      </c>
      <c r="U382" s="14">
        <v>0</v>
      </c>
      <c r="V382" s="14">
        <v>4</v>
      </c>
      <c r="W382" s="14">
        <v>26.37</v>
      </c>
      <c r="X382" s="14">
        <v>6</v>
      </c>
      <c r="Y382" s="15">
        <v>0.0263</v>
      </c>
      <c r="Z382" s="14">
        <v>0</v>
      </c>
      <c r="AA382" s="14">
        <v>0</v>
      </c>
      <c r="AB382" s="14">
        <v>7</v>
      </c>
      <c r="AC382" s="14">
        <v>11</v>
      </c>
      <c r="AD382" s="14">
        <v>7</v>
      </c>
      <c r="AE382" s="14">
        <v>2</v>
      </c>
      <c r="AF382" s="14">
        <v>15.07</v>
      </c>
      <c r="AG382" s="14">
        <v>52.74</v>
      </c>
      <c r="AH382" t="str">
        <f>VLOOKUP(E:E,笔记匹配!A:U,3,FALSE)</f>
        <v>年会宴会战袍缺少亮点❓只需一串翡翠珠链</v>
      </c>
    </row>
    <row r="383" spans="1:34">
      <c r="A383" s="13" t="s">
        <v>42</v>
      </c>
      <c r="B383" s="13" t="s">
        <v>186</v>
      </c>
      <c r="C383" s="14">
        <v>23479837</v>
      </c>
      <c r="D383" s="13" t="s">
        <v>74</v>
      </c>
      <c r="E383" s="13" t="s">
        <v>186</v>
      </c>
      <c r="F383" s="13" t="s">
        <v>110</v>
      </c>
      <c r="G383" s="14">
        <v>6212932</v>
      </c>
      <c r="H383" s="13" t="s">
        <v>110</v>
      </c>
      <c r="I383" s="14">
        <v>5155873</v>
      </c>
      <c r="J383" s="13" t="s">
        <v>367</v>
      </c>
      <c r="K383" s="14">
        <v>11.17</v>
      </c>
      <c r="L383" s="14">
        <v>385</v>
      </c>
      <c r="M383" s="14">
        <v>34</v>
      </c>
      <c r="N383" s="15">
        <v>0.0883</v>
      </c>
      <c r="O383" s="14">
        <v>0.33</v>
      </c>
      <c r="P383" s="14">
        <v>29.01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1</v>
      </c>
      <c r="W383" s="14">
        <v>11.17</v>
      </c>
      <c r="X383" s="14">
        <v>0</v>
      </c>
      <c r="Y383" s="15">
        <v>0</v>
      </c>
      <c r="Z383" s="14">
        <v>0</v>
      </c>
      <c r="AA383" s="14">
        <v>1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t="str">
        <f>VLOOKUP(E:E,笔记匹配!A:U,3,FALSE)</f>
        <v>女人的首饰盒里，永远都少一件珠宝～</v>
      </c>
    </row>
    <row r="384" spans="1:34">
      <c r="A384" s="13" t="s">
        <v>42</v>
      </c>
      <c r="B384" s="13" t="s">
        <v>388</v>
      </c>
      <c r="C384" s="14">
        <v>23479892</v>
      </c>
      <c r="D384" s="13" t="s">
        <v>74</v>
      </c>
      <c r="E384" s="13" t="s">
        <v>176</v>
      </c>
      <c r="F384" s="13" t="s">
        <v>83</v>
      </c>
      <c r="G384" s="14">
        <v>6212945</v>
      </c>
      <c r="H384" s="13" t="s">
        <v>83</v>
      </c>
      <c r="I384" s="14">
        <v>5155900</v>
      </c>
      <c r="J384" s="13" t="s">
        <v>367</v>
      </c>
      <c r="K384" s="14">
        <v>103.13</v>
      </c>
      <c r="L384" s="14">
        <v>8007</v>
      </c>
      <c r="M384" s="14">
        <v>412</v>
      </c>
      <c r="N384" s="15">
        <v>0.0515</v>
      </c>
      <c r="O384" s="14">
        <v>0.25</v>
      </c>
      <c r="P384" s="14">
        <v>12.88</v>
      </c>
      <c r="Q384" s="14">
        <v>3</v>
      </c>
      <c r="R384" s="14">
        <v>0</v>
      </c>
      <c r="S384" s="14">
        <v>0</v>
      </c>
      <c r="T384" s="14">
        <v>1</v>
      </c>
      <c r="U384" s="14">
        <v>1</v>
      </c>
      <c r="V384" s="14">
        <v>5</v>
      </c>
      <c r="W384" s="14">
        <v>20.63</v>
      </c>
      <c r="X384" s="14">
        <v>1</v>
      </c>
      <c r="Y384" s="15">
        <v>0.0024</v>
      </c>
      <c r="Z384" s="14">
        <v>2</v>
      </c>
      <c r="AA384" s="14">
        <v>2</v>
      </c>
      <c r="AB384" s="14">
        <v>1</v>
      </c>
      <c r="AC384" s="14">
        <v>5</v>
      </c>
      <c r="AD384" s="14">
        <v>1</v>
      </c>
      <c r="AE384" s="14">
        <v>1</v>
      </c>
      <c r="AF384" s="14">
        <v>103.13</v>
      </c>
      <c r="AG384" s="14">
        <v>103.13</v>
      </c>
      <c r="AH384" t="str">
        <f>VLOOKUP(E:E,笔记匹配!A:U,3,FALSE)</f>
        <v>用千年等这一回，化身一道美的传说～</v>
      </c>
    </row>
    <row r="385" spans="1:34">
      <c r="A385" s="13" t="s">
        <v>43</v>
      </c>
      <c r="B385" s="13" t="s">
        <v>154</v>
      </c>
      <c r="C385" s="14">
        <v>15010998</v>
      </c>
      <c r="D385" s="13" t="s">
        <v>74</v>
      </c>
      <c r="E385" s="13" t="s">
        <v>154</v>
      </c>
      <c r="F385" s="13" t="s">
        <v>85</v>
      </c>
      <c r="G385" s="14">
        <v>2988798</v>
      </c>
      <c r="H385" s="13" t="s">
        <v>85</v>
      </c>
      <c r="I385" s="14">
        <v>2389802</v>
      </c>
      <c r="J385" s="13" t="s">
        <v>367</v>
      </c>
      <c r="K385" s="14">
        <v>130.47</v>
      </c>
      <c r="L385" s="14">
        <v>2577</v>
      </c>
      <c r="M385" s="14">
        <v>116</v>
      </c>
      <c r="N385" s="15">
        <v>0.045</v>
      </c>
      <c r="O385" s="14">
        <v>1.12</v>
      </c>
      <c r="P385" s="14">
        <v>50.63</v>
      </c>
      <c r="Q385" s="14">
        <v>0</v>
      </c>
      <c r="R385" s="14">
        <v>1</v>
      </c>
      <c r="S385" s="14">
        <v>0</v>
      </c>
      <c r="T385" s="14">
        <v>0</v>
      </c>
      <c r="U385" s="14">
        <v>0</v>
      </c>
      <c r="V385" s="14">
        <v>1</v>
      </c>
      <c r="W385" s="14">
        <v>130.47</v>
      </c>
      <c r="X385" s="14">
        <v>5</v>
      </c>
      <c r="Y385" s="15">
        <v>0.0431</v>
      </c>
      <c r="Z385" s="14">
        <v>0</v>
      </c>
      <c r="AA385" s="14">
        <v>0</v>
      </c>
      <c r="AB385" s="14">
        <v>5</v>
      </c>
      <c r="AC385" s="14">
        <v>8</v>
      </c>
      <c r="AD385" s="14">
        <v>5</v>
      </c>
      <c r="AE385" s="14">
        <v>2</v>
      </c>
      <c r="AF385" s="14">
        <v>26.09</v>
      </c>
      <c r="AG385" s="14">
        <v>65.24</v>
      </c>
      <c r="AH385" t="str">
        <f>VLOOKUP(E:E,笔记匹配!A:U,3,FALSE)</f>
        <v>翡翠小米珠已经不多了❓听说你们都在找🧐🧐</v>
      </c>
    </row>
    <row r="386" spans="1:34">
      <c r="A386" s="13" t="s">
        <v>43</v>
      </c>
      <c r="B386" s="13" t="s">
        <v>156</v>
      </c>
      <c r="C386" s="14">
        <v>15235389</v>
      </c>
      <c r="D386" s="13" t="s">
        <v>74</v>
      </c>
      <c r="E386" s="13" t="s">
        <v>156</v>
      </c>
      <c r="F386" s="13" t="s">
        <v>86</v>
      </c>
      <c r="G386" s="14">
        <v>3012790</v>
      </c>
      <c r="H386" s="13" t="s">
        <v>86</v>
      </c>
      <c r="I386" s="14">
        <v>2410711</v>
      </c>
      <c r="J386" s="13" t="s">
        <v>367</v>
      </c>
      <c r="K386" s="14">
        <v>51.22</v>
      </c>
      <c r="L386" s="14">
        <v>2137</v>
      </c>
      <c r="M386" s="14">
        <v>180</v>
      </c>
      <c r="N386" s="15">
        <v>0.0842</v>
      </c>
      <c r="O386" s="14">
        <v>0.28</v>
      </c>
      <c r="P386" s="14">
        <v>23.97</v>
      </c>
      <c r="Q386" s="14">
        <v>1</v>
      </c>
      <c r="R386" s="14">
        <v>0</v>
      </c>
      <c r="S386" s="14">
        <v>1</v>
      </c>
      <c r="T386" s="14">
        <v>1</v>
      </c>
      <c r="U386" s="14">
        <v>0</v>
      </c>
      <c r="V386" s="14">
        <v>3</v>
      </c>
      <c r="W386" s="14">
        <v>17.07</v>
      </c>
      <c r="X386" s="14">
        <v>2</v>
      </c>
      <c r="Y386" s="15">
        <v>0.0111</v>
      </c>
      <c r="Z386" s="14">
        <v>2</v>
      </c>
      <c r="AA386" s="14">
        <v>3</v>
      </c>
      <c r="AB386" s="14">
        <v>3</v>
      </c>
      <c r="AC386" s="14">
        <v>4</v>
      </c>
      <c r="AD386" s="14">
        <v>3</v>
      </c>
      <c r="AE386" s="14">
        <v>2</v>
      </c>
      <c r="AF386" s="14">
        <v>17.07</v>
      </c>
      <c r="AG386" s="14">
        <v>25.61</v>
      </c>
      <c r="AH386" t="str">
        <f>VLOOKUP(E:E,笔记匹配!A:U,3,FALSE)</f>
        <v>这尊翡翠佛公的喜乐，谁见了谁欢喜🌱🙏</v>
      </c>
    </row>
    <row r="387" spans="1:34">
      <c r="A387" s="13" t="s">
        <v>43</v>
      </c>
      <c r="B387" s="13" t="s">
        <v>158</v>
      </c>
      <c r="C387" s="14">
        <v>16039498</v>
      </c>
      <c r="D387" s="13" t="s">
        <v>74</v>
      </c>
      <c r="E387" s="13" t="s">
        <v>158</v>
      </c>
      <c r="F387" s="13" t="s">
        <v>87</v>
      </c>
      <c r="G387" s="14">
        <v>3126882</v>
      </c>
      <c r="H387" s="13" t="s">
        <v>87</v>
      </c>
      <c r="I387" s="14">
        <v>2521382</v>
      </c>
      <c r="J387" s="13" t="s">
        <v>367</v>
      </c>
      <c r="K387" s="14">
        <v>111.23</v>
      </c>
      <c r="L387" s="14">
        <v>4641</v>
      </c>
      <c r="M387" s="14">
        <v>364</v>
      </c>
      <c r="N387" s="15">
        <v>0.0784</v>
      </c>
      <c r="O387" s="14">
        <v>0.31</v>
      </c>
      <c r="P387" s="14">
        <v>23.97</v>
      </c>
      <c r="Q387" s="14">
        <v>-1</v>
      </c>
      <c r="R387" s="14">
        <v>2</v>
      </c>
      <c r="S387" s="14">
        <v>0</v>
      </c>
      <c r="T387" s="14">
        <v>2</v>
      </c>
      <c r="U387" s="14">
        <v>0</v>
      </c>
      <c r="V387" s="14">
        <v>3</v>
      </c>
      <c r="W387" s="14">
        <v>37.08</v>
      </c>
      <c r="X387" s="14">
        <v>9</v>
      </c>
      <c r="Y387" s="15">
        <v>0.0247</v>
      </c>
      <c r="Z387" s="14">
        <v>1</v>
      </c>
      <c r="AA387" s="14">
        <v>1</v>
      </c>
      <c r="AB387" s="14">
        <v>9</v>
      </c>
      <c r="AC387" s="14">
        <v>17</v>
      </c>
      <c r="AD387" s="14">
        <v>9</v>
      </c>
      <c r="AE387" s="14">
        <v>3</v>
      </c>
      <c r="AF387" s="14">
        <v>12.36</v>
      </c>
      <c r="AG387" s="14">
        <v>37.08</v>
      </c>
      <c r="AH387" t="str">
        <f>VLOOKUP(E:E,笔记匹配!A:U,3,FALSE)</f>
        <v>听说你们最近很喜欢小米珠📿翡翠手串哦💚</v>
      </c>
    </row>
    <row r="388" spans="1:34">
      <c r="A388" s="13" t="s">
        <v>43</v>
      </c>
      <c r="B388" s="13" t="s">
        <v>190</v>
      </c>
      <c r="C388" s="14">
        <v>16360864</v>
      </c>
      <c r="D388" s="13" t="s">
        <v>74</v>
      </c>
      <c r="E388" s="13" t="s">
        <v>190</v>
      </c>
      <c r="F388" s="13" t="s">
        <v>114</v>
      </c>
      <c r="G388" s="14">
        <v>3185522</v>
      </c>
      <c r="H388" s="13" t="s">
        <v>114</v>
      </c>
      <c r="I388" s="14">
        <v>2573850</v>
      </c>
      <c r="J388" s="13" t="s">
        <v>367</v>
      </c>
      <c r="K388" s="14">
        <v>15.09</v>
      </c>
      <c r="L388" s="14">
        <v>537</v>
      </c>
      <c r="M388" s="14">
        <v>54</v>
      </c>
      <c r="N388" s="15">
        <v>0.1006</v>
      </c>
      <c r="O388" s="14">
        <v>0.28</v>
      </c>
      <c r="P388" s="14">
        <v>28.1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4</v>
      </c>
      <c r="Y388" s="15">
        <v>0.0741</v>
      </c>
      <c r="Z388" s="14">
        <v>0</v>
      </c>
      <c r="AA388" s="14">
        <v>0</v>
      </c>
      <c r="AB388" s="14">
        <v>3</v>
      </c>
      <c r="AC388" s="14">
        <v>7</v>
      </c>
      <c r="AD388" s="14">
        <v>3</v>
      </c>
      <c r="AE388" s="14">
        <v>1</v>
      </c>
      <c r="AF388" s="14">
        <v>5.03</v>
      </c>
      <c r="AG388" s="14">
        <v>15.09</v>
      </c>
      <c r="AH388" t="str">
        <f>VLOOKUP(E:E,笔记匹配!A:U,3,FALSE)</f>
        <v>千呼万唤的翡翠双环耳坠🔥来啦‼️谁戴谁美</v>
      </c>
    </row>
    <row r="389" spans="1:34">
      <c r="A389" s="13" t="s">
        <v>43</v>
      </c>
      <c r="B389" s="13" t="s">
        <v>194</v>
      </c>
      <c r="C389" s="14">
        <v>16492628</v>
      </c>
      <c r="D389" s="13" t="s">
        <v>74</v>
      </c>
      <c r="E389" s="13" t="s">
        <v>194</v>
      </c>
      <c r="F389" s="13" t="s">
        <v>114</v>
      </c>
      <c r="G389" s="14">
        <v>3185522</v>
      </c>
      <c r="H389" s="13" t="s">
        <v>114</v>
      </c>
      <c r="I389" s="14">
        <v>2573850</v>
      </c>
      <c r="J389" s="13" t="s">
        <v>367</v>
      </c>
      <c r="K389" s="14">
        <v>1.01</v>
      </c>
      <c r="L389" s="14">
        <v>39</v>
      </c>
      <c r="M389" s="14">
        <v>3</v>
      </c>
      <c r="N389" s="15">
        <v>0.0769</v>
      </c>
      <c r="O389" s="14">
        <v>0.34</v>
      </c>
      <c r="P389" s="14">
        <v>25.9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1</v>
      </c>
      <c r="W389" s="14">
        <v>1.01</v>
      </c>
      <c r="X389" s="14">
        <v>0</v>
      </c>
      <c r="Y389" s="15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t="str">
        <f>VLOOKUP(E:E,笔记匹配!A:U,3,FALSE)</f>
        <v>取悦自己，惊艳时光 | 满绿翡翠双环</v>
      </c>
    </row>
    <row r="390" spans="1:34">
      <c r="A390" s="13" t="s">
        <v>43</v>
      </c>
      <c r="B390" s="13" t="s">
        <v>196</v>
      </c>
      <c r="C390" s="14">
        <v>17088322</v>
      </c>
      <c r="D390" s="13" t="s">
        <v>74</v>
      </c>
      <c r="E390" s="13" t="s">
        <v>196</v>
      </c>
      <c r="F390" s="13" t="s">
        <v>114</v>
      </c>
      <c r="G390" s="14">
        <v>3185522</v>
      </c>
      <c r="H390" s="13" t="s">
        <v>114</v>
      </c>
      <c r="I390" s="14">
        <v>2573850</v>
      </c>
      <c r="J390" s="13" t="s">
        <v>367</v>
      </c>
      <c r="K390" s="14">
        <v>1.2</v>
      </c>
      <c r="L390" s="14">
        <v>82</v>
      </c>
      <c r="M390" s="14">
        <v>11</v>
      </c>
      <c r="N390" s="15">
        <v>0.1341</v>
      </c>
      <c r="O390" s="14">
        <v>0.11</v>
      </c>
      <c r="P390" s="14">
        <v>14.63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1</v>
      </c>
      <c r="Y390" s="15">
        <v>0.0909</v>
      </c>
      <c r="Z390" s="14">
        <v>0</v>
      </c>
      <c r="AA390" s="14">
        <v>0</v>
      </c>
      <c r="AB390" s="14">
        <v>1</v>
      </c>
      <c r="AC390" s="14">
        <v>1</v>
      </c>
      <c r="AD390" s="14">
        <v>1</v>
      </c>
      <c r="AE390" s="14">
        <v>0</v>
      </c>
      <c r="AF390" s="14">
        <v>1.2</v>
      </c>
      <c r="AG390" s="14">
        <v>0</v>
      </c>
      <c r="AH390" t="str">
        <f>VLOOKUP(E:E,笔记匹配!A:U,3,FALSE)</f>
        <v>什么珠宝单品，让人一看就知道你是高阶玩家</v>
      </c>
    </row>
    <row r="391" spans="1:34">
      <c r="A391" s="13" t="s">
        <v>43</v>
      </c>
      <c r="B391" s="13" t="s">
        <v>160</v>
      </c>
      <c r="C391" s="14">
        <v>18410732</v>
      </c>
      <c r="D391" s="13" t="s">
        <v>74</v>
      </c>
      <c r="E391" s="13" t="s">
        <v>160</v>
      </c>
      <c r="F391" s="13" t="s">
        <v>374</v>
      </c>
      <c r="G391" s="14">
        <v>3754285</v>
      </c>
      <c r="H391" s="13" t="s">
        <v>88</v>
      </c>
      <c r="I391" s="14">
        <v>3139499</v>
      </c>
      <c r="J391" s="13" t="s">
        <v>367</v>
      </c>
      <c r="K391" s="14">
        <v>55.14</v>
      </c>
      <c r="L391" s="14">
        <v>1488</v>
      </c>
      <c r="M391" s="14">
        <v>111</v>
      </c>
      <c r="N391" s="15">
        <v>0.0746</v>
      </c>
      <c r="O391" s="14">
        <v>0.5</v>
      </c>
      <c r="P391" s="14">
        <v>37.06</v>
      </c>
      <c r="Q391" s="14">
        <v>1</v>
      </c>
      <c r="R391" s="14">
        <v>0</v>
      </c>
      <c r="S391" s="14">
        <v>0</v>
      </c>
      <c r="T391" s="14">
        <v>3</v>
      </c>
      <c r="U391" s="14">
        <v>0</v>
      </c>
      <c r="V391" s="14">
        <v>4</v>
      </c>
      <c r="W391" s="14">
        <v>13.78</v>
      </c>
      <c r="X391" s="14">
        <v>2</v>
      </c>
      <c r="Y391" s="15">
        <v>0.018</v>
      </c>
      <c r="Z391" s="14">
        <v>0</v>
      </c>
      <c r="AA391" s="14">
        <v>0</v>
      </c>
      <c r="AB391" s="14">
        <v>2</v>
      </c>
      <c r="AC391" s="14">
        <v>3</v>
      </c>
      <c r="AD391" s="14">
        <v>2</v>
      </c>
      <c r="AE391" s="14">
        <v>1</v>
      </c>
      <c r="AF391" s="14">
        <v>27.57</v>
      </c>
      <c r="AG391" s="14">
        <v>55.14</v>
      </c>
      <c r="AH391" t="str">
        <f>VLOOKUP(E:E,笔记匹配!A:U,3,FALSE)</f>
        <v>第一次买满绿翡翠怎么挑？高性价比🉐‼️</v>
      </c>
    </row>
    <row r="392" spans="1:34">
      <c r="A392" s="13" t="s">
        <v>43</v>
      </c>
      <c r="B392" s="13" t="s">
        <v>162</v>
      </c>
      <c r="C392" s="14">
        <v>18547170</v>
      </c>
      <c r="D392" s="13" t="s">
        <v>74</v>
      </c>
      <c r="E392" s="13" t="s">
        <v>162</v>
      </c>
      <c r="F392" s="13" t="s">
        <v>376</v>
      </c>
      <c r="G392" s="14">
        <v>3820901</v>
      </c>
      <c r="H392" s="13" t="s">
        <v>82</v>
      </c>
      <c r="I392" s="14">
        <v>3205913</v>
      </c>
      <c r="J392" s="13" t="s">
        <v>367</v>
      </c>
      <c r="K392" s="14">
        <v>25.66</v>
      </c>
      <c r="L392" s="14">
        <v>932</v>
      </c>
      <c r="M392" s="14">
        <v>76</v>
      </c>
      <c r="N392" s="15">
        <v>0.0815</v>
      </c>
      <c r="O392" s="14">
        <v>0.34</v>
      </c>
      <c r="P392" s="14">
        <v>27.53</v>
      </c>
      <c r="Q392" s="14">
        <v>0</v>
      </c>
      <c r="R392" s="14">
        <v>0</v>
      </c>
      <c r="S392" s="14">
        <v>0</v>
      </c>
      <c r="T392" s="14">
        <v>2</v>
      </c>
      <c r="U392" s="14">
        <v>1</v>
      </c>
      <c r="V392" s="14">
        <v>3</v>
      </c>
      <c r="W392" s="14">
        <v>8.55</v>
      </c>
      <c r="X392" s="14">
        <v>0</v>
      </c>
      <c r="Y392" s="15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t="str">
        <f>VLOOKUP(E:E,笔记匹配!A:U,3,FALSE)</f>
        <v>翡翠界的绝美仙仙耳坠都在这里‼️高级富贵</v>
      </c>
    </row>
    <row r="393" spans="1:34">
      <c r="A393" s="13" t="s">
        <v>43</v>
      </c>
      <c r="B393" s="13" t="s">
        <v>164</v>
      </c>
      <c r="C393" s="14">
        <v>19089034</v>
      </c>
      <c r="D393" s="13" t="s">
        <v>74</v>
      </c>
      <c r="E393" s="13" t="s">
        <v>164</v>
      </c>
      <c r="F393" s="13" t="s">
        <v>89</v>
      </c>
      <c r="G393" s="14">
        <v>4075191</v>
      </c>
      <c r="H393" s="13" t="s">
        <v>89</v>
      </c>
      <c r="I393" s="14">
        <v>3457726</v>
      </c>
      <c r="J393" s="13" t="s">
        <v>367</v>
      </c>
      <c r="K393" s="14">
        <v>28.98</v>
      </c>
      <c r="L393" s="14">
        <v>1117</v>
      </c>
      <c r="M393" s="14">
        <v>85</v>
      </c>
      <c r="N393" s="15">
        <v>0.0761</v>
      </c>
      <c r="O393" s="14">
        <v>0.34</v>
      </c>
      <c r="P393" s="14">
        <v>25.94</v>
      </c>
      <c r="Q393" s="14">
        <v>2</v>
      </c>
      <c r="R393" s="14">
        <v>0</v>
      </c>
      <c r="S393" s="14">
        <v>0</v>
      </c>
      <c r="T393" s="14">
        <v>0</v>
      </c>
      <c r="U393" s="14">
        <v>0</v>
      </c>
      <c r="V393" s="14">
        <v>2</v>
      </c>
      <c r="W393" s="14">
        <v>14.49</v>
      </c>
      <c r="X393" s="14">
        <v>1</v>
      </c>
      <c r="Y393" s="15">
        <v>0.0118</v>
      </c>
      <c r="Z393" s="14">
        <v>1</v>
      </c>
      <c r="AA393" s="14">
        <v>0</v>
      </c>
      <c r="AB393" s="14">
        <v>1</v>
      </c>
      <c r="AC393" s="14">
        <v>3</v>
      </c>
      <c r="AD393" s="14">
        <v>1</v>
      </c>
      <c r="AE393" s="14">
        <v>1</v>
      </c>
      <c r="AF393" s="14">
        <v>28.98</v>
      </c>
      <c r="AG393" s="14">
        <v>28.98</v>
      </c>
      <c r="AH393" t="str">
        <f>VLOOKUP(E:E,笔记匹配!A:U,3,FALSE)</f>
        <v>翡翠福瓜的寓意，把美好祝福送给自己</v>
      </c>
    </row>
    <row r="394" spans="1:34">
      <c r="A394" s="13" t="s">
        <v>43</v>
      </c>
      <c r="B394" s="13" t="s">
        <v>166</v>
      </c>
      <c r="C394" s="14">
        <v>21062611</v>
      </c>
      <c r="D394" s="13" t="s">
        <v>74</v>
      </c>
      <c r="E394" s="13" t="s">
        <v>166</v>
      </c>
      <c r="F394" s="13" t="s">
        <v>90</v>
      </c>
      <c r="G394" s="14">
        <v>5049698</v>
      </c>
      <c r="H394" s="13" t="s">
        <v>90</v>
      </c>
      <c r="I394" s="14">
        <v>4273852</v>
      </c>
      <c r="J394" s="13" t="s">
        <v>367</v>
      </c>
      <c r="K394" s="14">
        <v>7.22</v>
      </c>
      <c r="L394" s="14">
        <v>315</v>
      </c>
      <c r="M394" s="14">
        <v>34</v>
      </c>
      <c r="N394" s="15">
        <v>0.1079</v>
      </c>
      <c r="O394" s="14">
        <v>0.21</v>
      </c>
      <c r="P394" s="14">
        <v>22.92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5">
        <v>0</v>
      </c>
      <c r="Z394" s="14">
        <v>0</v>
      </c>
      <c r="AA394" s="14">
        <v>1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t="str">
        <f>VLOOKUP(E:E,笔记匹配!A:U,3,FALSE)</f>
        <v>性价比翡翠美货上新💖寓意都是如此美好💯</v>
      </c>
    </row>
    <row r="395" spans="1:34">
      <c r="A395" s="13" t="s">
        <v>43</v>
      </c>
      <c r="B395" s="13" t="s">
        <v>168</v>
      </c>
      <c r="C395" s="14">
        <v>21387260</v>
      </c>
      <c r="D395" s="13" t="s">
        <v>74</v>
      </c>
      <c r="E395" s="13" t="s">
        <v>168</v>
      </c>
      <c r="F395" s="13" t="s">
        <v>91</v>
      </c>
      <c r="G395" s="14">
        <v>5205079</v>
      </c>
      <c r="H395" s="13" t="s">
        <v>91</v>
      </c>
      <c r="I395" s="14">
        <v>4389047</v>
      </c>
      <c r="J395" s="13" t="s">
        <v>367</v>
      </c>
      <c r="K395" s="14">
        <v>14.86</v>
      </c>
      <c r="L395" s="14">
        <v>350</v>
      </c>
      <c r="M395" s="14">
        <v>42</v>
      </c>
      <c r="N395" s="15">
        <v>0.12</v>
      </c>
      <c r="O395" s="14">
        <v>0.35</v>
      </c>
      <c r="P395" s="14">
        <v>42.46</v>
      </c>
      <c r="Q395" s="14">
        <v>1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14.86</v>
      </c>
      <c r="X395" s="14">
        <v>0</v>
      </c>
      <c r="Y395" s="15">
        <v>0</v>
      </c>
      <c r="Z395" s="14">
        <v>1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t="str">
        <f>VLOOKUP(E:E,笔记匹配!A:U,3,FALSE)</f>
        <v>这家翡翠源头商家你还不知道吗‼️</v>
      </c>
    </row>
    <row r="396" spans="1:34">
      <c r="A396" s="13" t="s">
        <v>43</v>
      </c>
      <c r="B396" s="13" t="s">
        <v>170</v>
      </c>
      <c r="C396" s="14">
        <v>21810383</v>
      </c>
      <c r="D396" s="13" t="s">
        <v>74</v>
      </c>
      <c r="E396" s="13" t="s">
        <v>170</v>
      </c>
      <c r="F396" s="13" t="s">
        <v>75</v>
      </c>
      <c r="G396" s="14">
        <v>5396826</v>
      </c>
      <c r="H396" s="13" t="s">
        <v>75</v>
      </c>
      <c r="I396" s="14">
        <v>4535097</v>
      </c>
      <c r="J396" s="13" t="s">
        <v>367</v>
      </c>
      <c r="K396" s="14">
        <v>106.72</v>
      </c>
      <c r="L396" s="14">
        <v>4170</v>
      </c>
      <c r="M396" s="14">
        <v>288</v>
      </c>
      <c r="N396" s="15">
        <v>0.0691</v>
      </c>
      <c r="O396" s="14">
        <v>0.37</v>
      </c>
      <c r="P396" s="14">
        <v>25.59</v>
      </c>
      <c r="Q396" s="14">
        <v>2</v>
      </c>
      <c r="R396" s="14">
        <v>2</v>
      </c>
      <c r="S396" s="14">
        <v>0</v>
      </c>
      <c r="T396" s="14">
        <v>2</v>
      </c>
      <c r="U396" s="14">
        <v>0</v>
      </c>
      <c r="V396" s="14">
        <v>6</v>
      </c>
      <c r="W396" s="14">
        <v>17.79</v>
      </c>
      <c r="X396" s="14">
        <v>4</v>
      </c>
      <c r="Y396" s="15">
        <v>0.0139</v>
      </c>
      <c r="Z396" s="14">
        <v>1</v>
      </c>
      <c r="AA396" s="14">
        <v>1</v>
      </c>
      <c r="AB396" s="14">
        <v>3</v>
      </c>
      <c r="AC396" s="14">
        <v>4</v>
      </c>
      <c r="AD396" s="14">
        <v>3</v>
      </c>
      <c r="AE396" s="14">
        <v>0</v>
      </c>
      <c r="AF396" s="14">
        <v>35.57</v>
      </c>
      <c r="AG396" s="14">
        <v>0</v>
      </c>
      <c r="AH396" t="str">
        <f>VLOOKUP(E:E,笔记匹配!A:U,3,FALSE)</f>
        <v>喜欢蛋面的尽管来找我，应有尽有</v>
      </c>
    </row>
    <row r="397" spans="1:34">
      <c r="A397" s="13" t="s">
        <v>43</v>
      </c>
      <c r="B397" s="13" t="s">
        <v>172</v>
      </c>
      <c r="C397" s="14">
        <v>21810413</v>
      </c>
      <c r="D397" s="13" t="s">
        <v>74</v>
      </c>
      <c r="E397" s="13" t="s">
        <v>172</v>
      </c>
      <c r="F397" s="13" t="s">
        <v>92</v>
      </c>
      <c r="G397" s="14">
        <v>5396833</v>
      </c>
      <c r="H397" s="13" t="s">
        <v>92</v>
      </c>
      <c r="I397" s="14">
        <v>4535107</v>
      </c>
      <c r="J397" s="13" t="s">
        <v>367</v>
      </c>
      <c r="K397" s="14">
        <v>51.57</v>
      </c>
      <c r="L397" s="14">
        <v>1085</v>
      </c>
      <c r="M397" s="14">
        <v>87</v>
      </c>
      <c r="N397" s="15">
        <v>0.0802</v>
      </c>
      <c r="O397" s="14">
        <v>0.59</v>
      </c>
      <c r="P397" s="14">
        <v>47.53</v>
      </c>
      <c r="Q397" s="14">
        <v>1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51.57</v>
      </c>
      <c r="X397" s="14">
        <v>0</v>
      </c>
      <c r="Y397" s="15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t="str">
        <f>VLOOKUP(E:E,笔记匹配!A:U,3,FALSE)</f>
        <v>福禄双全💕翡翠绿葫芦太适合女性了～</v>
      </c>
    </row>
    <row r="398" spans="1:34">
      <c r="A398" s="13" t="s">
        <v>43</v>
      </c>
      <c r="B398" s="13" t="s">
        <v>174</v>
      </c>
      <c r="C398" s="14">
        <v>23020424</v>
      </c>
      <c r="D398" s="13" t="s">
        <v>74</v>
      </c>
      <c r="E398" s="13" t="s">
        <v>174</v>
      </c>
      <c r="F398" s="13" t="s">
        <v>385</v>
      </c>
      <c r="G398" s="14">
        <v>5981098</v>
      </c>
      <c r="H398" s="13" t="s">
        <v>93</v>
      </c>
      <c r="I398" s="14">
        <v>4980950</v>
      </c>
      <c r="J398" s="13" t="s">
        <v>367</v>
      </c>
      <c r="K398" s="14">
        <v>107.25</v>
      </c>
      <c r="L398" s="14">
        <v>2661</v>
      </c>
      <c r="M398" s="14">
        <v>216</v>
      </c>
      <c r="N398" s="15">
        <v>0.0812</v>
      </c>
      <c r="O398" s="14">
        <v>0.5</v>
      </c>
      <c r="P398" s="14">
        <v>40.3</v>
      </c>
      <c r="Q398" s="14">
        <v>2</v>
      </c>
      <c r="R398" s="14">
        <v>1</v>
      </c>
      <c r="S398" s="14">
        <v>0</v>
      </c>
      <c r="T398" s="14">
        <v>3</v>
      </c>
      <c r="U398" s="14">
        <v>1</v>
      </c>
      <c r="V398" s="14">
        <v>7</v>
      </c>
      <c r="W398" s="14">
        <v>15.32</v>
      </c>
      <c r="X398" s="14">
        <v>4</v>
      </c>
      <c r="Y398" s="15">
        <v>0.0185</v>
      </c>
      <c r="Z398" s="14">
        <v>1</v>
      </c>
      <c r="AA398" s="14">
        <v>0</v>
      </c>
      <c r="AB398" s="14">
        <v>5</v>
      </c>
      <c r="AC398" s="14">
        <v>13</v>
      </c>
      <c r="AD398" s="14">
        <v>6</v>
      </c>
      <c r="AE398" s="14">
        <v>4</v>
      </c>
      <c r="AF398" s="14">
        <v>17.88</v>
      </c>
      <c r="AG398" s="14">
        <v>26.81</v>
      </c>
      <c r="AH398" t="str">
        <f>VLOOKUP(E:E,笔记匹配!A:U,3,FALSE)</f>
        <v>年会宴会战袍缺少亮点❓只需一串翡翠珠链</v>
      </c>
    </row>
    <row r="399" spans="1:34">
      <c r="A399" s="13" t="s">
        <v>43</v>
      </c>
      <c r="B399" s="13" t="s">
        <v>186</v>
      </c>
      <c r="C399" s="14">
        <v>23479837</v>
      </c>
      <c r="D399" s="13" t="s">
        <v>74</v>
      </c>
      <c r="E399" s="13" t="s">
        <v>186</v>
      </c>
      <c r="F399" s="13" t="s">
        <v>110</v>
      </c>
      <c r="G399" s="14">
        <v>6212932</v>
      </c>
      <c r="H399" s="13" t="s">
        <v>110</v>
      </c>
      <c r="I399" s="14">
        <v>5155873</v>
      </c>
      <c r="J399" s="13" t="s">
        <v>367</v>
      </c>
      <c r="K399" s="14">
        <v>7.68</v>
      </c>
      <c r="L399" s="14">
        <v>312</v>
      </c>
      <c r="M399" s="14">
        <v>26</v>
      </c>
      <c r="N399" s="15">
        <v>0.0833</v>
      </c>
      <c r="O399" s="14">
        <v>0.3</v>
      </c>
      <c r="P399" s="14">
        <v>24.62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5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t="str">
        <f>VLOOKUP(E:E,笔记匹配!A:U,3,FALSE)</f>
        <v>女人的首饰盒里，永远都少一件珠宝～</v>
      </c>
    </row>
    <row r="400" spans="1:34">
      <c r="A400" s="13" t="s">
        <v>43</v>
      </c>
      <c r="B400" s="13" t="s">
        <v>176</v>
      </c>
      <c r="C400" s="14">
        <v>23479892</v>
      </c>
      <c r="D400" s="13" t="s">
        <v>74</v>
      </c>
      <c r="E400" s="13" t="s">
        <v>176</v>
      </c>
      <c r="F400" s="13" t="s">
        <v>83</v>
      </c>
      <c r="G400" s="14">
        <v>6212945</v>
      </c>
      <c r="H400" s="13" t="s">
        <v>83</v>
      </c>
      <c r="I400" s="14">
        <v>5155900</v>
      </c>
      <c r="J400" s="13" t="s">
        <v>367</v>
      </c>
      <c r="K400" s="14">
        <v>94.45</v>
      </c>
      <c r="L400" s="14">
        <v>5706</v>
      </c>
      <c r="M400" s="14">
        <v>332</v>
      </c>
      <c r="N400" s="15">
        <v>0.0582</v>
      </c>
      <c r="O400" s="14">
        <v>0.28</v>
      </c>
      <c r="P400" s="14">
        <v>16.55</v>
      </c>
      <c r="Q400" s="14">
        <v>3</v>
      </c>
      <c r="R400" s="14">
        <v>0</v>
      </c>
      <c r="S400" s="14">
        <v>0</v>
      </c>
      <c r="T400" s="14">
        <v>0</v>
      </c>
      <c r="U400" s="14">
        <v>0</v>
      </c>
      <c r="V400" s="14">
        <v>3</v>
      </c>
      <c r="W400" s="14">
        <v>31.48</v>
      </c>
      <c r="X400" s="14">
        <v>1</v>
      </c>
      <c r="Y400" s="15">
        <v>0.003</v>
      </c>
      <c r="Z400" s="14">
        <v>2</v>
      </c>
      <c r="AA400" s="14">
        <v>0</v>
      </c>
      <c r="AB400" s="14">
        <v>1</v>
      </c>
      <c r="AC400" s="14">
        <v>1</v>
      </c>
      <c r="AD400" s="14">
        <v>1</v>
      </c>
      <c r="AE400" s="14">
        <v>0</v>
      </c>
      <c r="AF400" s="14">
        <v>94.45</v>
      </c>
      <c r="AG400" s="14">
        <v>0</v>
      </c>
      <c r="AH400" t="str">
        <f>VLOOKUP(E:E,笔记匹配!A:U,3,FALSE)</f>
        <v>用千年等这一回，化身一道美的传说～</v>
      </c>
    </row>
    <row r="401" spans="1:34">
      <c r="A401" s="13" t="s">
        <v>44</v>
      </c>
      <c r="B401" s="13" t="s">
        <v>154</v>
      </c>
      <c r="C401" s="14">
        <v>15010998</v>
      </c>
      <c r="D401" s="13" t="s">
        <v>74</v>
      </c>
      <c r="E401" s="13" t="s">
        <v>154</v>
      </c>
      <c r="F401" s="13" t="s">
        <v>85</v>
      </c>
      <c r="G401" s="14">
        <v>2988798</v>
      </c>
      <c r="H401" s="13" t="s">
        <v>85</v>
      </c>
      <c r="I401" s="14">
        <v>2389802</v>
      </c>
      <c r="J401" s="13" t="s">
        <v>367</v>
      </c>
      <c r="K401" s="14">
        <v>90.53</v>
      </c>
      <c r="L401" s="14">
        <v>2023</v>
      </c>
      <c r="M401" s="14">
        <v>91</v>
      </c>
      <c r="N401" s="15">
        <v>0.045</v>
      </c>
      <c r="O401" s="14">
        <v>0.99</v>
      </c>
      <c r="P401" s="14">
        <v>44.75</v>
      </c>
      <c r="Q401" s="14">
        <v>0</v>
      </c>
      <c r="R401" s="14">
        <v>1</v>
      </c>
      <c r="S401" s="14">
        <v>0</v>
      </c>
      <c r="T401" s="14">
        <v>0</v>
      </c>
      <c r="U401" s="14">
        <v>0</v>
      </c>
      <c r="V401" s="14">
        <v>1</v>
      </c>
      <c r="W401" s="14">
        <v>90.53</v>
      </c>
      <c r="X401" s="14">
        <v>1</v>
      </c>
      <c r="Y401" s="15">
        <v>0.011</v>
      </c>
      <c r="Z401" s="14">
        <v>0</v>
      </c>
      <c r="AA401" s="14">
        <v>0</v>
      </c>
      <c r="AB401" s="14">
        <v>1</v>
      </c>
      <c r="AC401" s="14">
        <v>1</v>
      </c>
      <c r="AD401" s="14">
        <v>1</v>
      </c>
      <c r="AE401" s="14">
        <v>0</v>
      </c>
      <c r="AF401" s="14">
        <v>90.53</v>
      </c>
      <c r="AG401" s="14">
        <v>0</v>
      </c>
      <c r="AH401" t="str">
        <f>VLOOKUP(E:E,笔记匹配!A:U,3,FALSE)</f>
        <v>翡翠小米珠已经不多了❓听说你们都在找🧐🧐</v>
      </c>
    </row>
    <row r="402" spans="1:34">
      <c r="A402" s="13" t="s">
        <v>44</v>
      </c>
      <c r="B402" s="13" t="s">
        <v>156</v>
      </c>
      <c r="C402" s="14">
        <v>15235389</v>
      </c>
      <c r="D402" s="13" t="s">
        <v>74</v>
      </c>
      <c r="E402" s="13" t="s">
        <v>156</v>
      </c>
      <c r="F402" s="13" t="s">
        <v>86</v>
      </c>
      <c r="G402" s="14">
        <v>3012790</v>
      </c>
      <c r="H402" s="13" t="s">
        <v>86</v>
      </c>
      <c r="I402" s="14">
        <v>2410711</v>
      </c>
      <c r="J402" s="13" t="s">
        <v>367</v>
      </c>
      <c r="K402" s="14">
        <v>62.92</v>
      </c>
      <c r="L402" s="14">
        <v>2478</v>
      </c>
      <c r="M402" s="14">
        <v>204</v>
      </c>
      <c r="N402" s="15">
        <v>0.0823</v>
      </c>
      <c r="O402" s="14">
        <v>0.31</v>
      </c>
      <c r="P402" s="14">
        <v>25.39</v>
      </c>
      <c r="Q402" s="14">
        <v>2</v>
      </c>
      <c r="R402" s="14">
        <v>2</v>
      </c>
      <c r="S402" s="14">
        <v>0</v>
      </c>
      <c r="T402" s="14">
        <v>0</v>
      </c>
      <c r="U402" s="14">
        <v>0</v>
      </c>
      <c r="V402" s="14">
        <v>4</v>
      </c>
      <c r="W402" s="14">
        <v>15.73</v>
      </c>
      <c r="X402" s="14">
        <v>4</v>
      </c>
      <c r="Y402" s="15">
        <v>0.0196</v>
      </c>
      <c r="Z402" s="14">
        <v>0</v>
      </c>
      <c r="AA402" s="14">
        <v>0</v>
      </c>
      <c r="AB402" s="14">
        <v>4</v>
      </c>
      <c r="AC402" s="14">
        <v>7</v>
      </c>
      <c r="AD402" s="14">
        <v>4</v>
      </c>
      <c r="AE402" s="14">
        <v>1</v>
      </c>
      <c r="AF402" s="14">
        <v>15.73</v>
      </c>
      <c r="AG402" s="14">
        <v>62.92</v>
      </c>
      <c r="AH402" t="str">
        <f>VLOOKUP(E:E,笔记匹配!A:U,3,FALSE)</f>
        <v>这尊翡翠佛公的喜乐，谁见了谁欢喜🌱🙏</v>
      </c>
    </row>
    <row r="403" spans="1:34">
      <c r="A403" s="13" t="s">
        <v>44</v>
      </c>
      <c r="B403" s="13" t="s">
        <v>158</v>
      </c>
      <c r="C403" s="14">
        <v>16039498</v>
      </c>
      <c r="D403" s="13" t="s">
        <v>74</v>
      </c>
      <c r="E403" s="13" t="s">
        <v>158</v>
      </c>
      <c r="F403" s="13" t="s">
        <v>87</v>
      </c>
      <c r="G403" s="14">
        <v>3126882</v>
      </c>
      <c r="H403" s="13" t="s">
        <v>87</v>
      </c>
      <c r="I403" s="14">
        <v>2521382</v>
      </c>
      <c r="J403" s="13" t="s">
        <v>367</v>
      </c>
      <c r="K403" s="14">
        <v>119.96</v>
      </c>
      <c r="L403" s="14">
        <v>4952</v>
      </c>
      <c r="M403" s="14">
        <v>419</v>
      </c>
      <c r="N403" s="15">
        <v>0.0846</v>
      </c>
      <c r="O403" s="14">
        <v>0.29</v>
      </c>
      <c r="P403" s="14">
        <v>24.22</v>
      </c>
      <c r="Q403" s="14">
        <v>1</v>
      </c>
      <c r="R403" s="14">
        <v>5</v>
      </c>
      <c r="S403" s="14">
        <v>1</v>
      </c>
      <c r="T403" s="14">
        <v>4</v>
      </c>
      <c r="U403" s="14">
        <v>0</v>
      </c>
      <c r="V403" s="14">
        <v>11</v>
      </c>
      <c r="W403" s="14">
        <v>10.91</v>
      </c>
      <c r="X403" s="14">
        <v>11</v>
      </c>
      <c r="Y403" s="15">
        <v>0.0263</v>
      </c>
      <c r="Z403" s="14">
        <v>1</v>
      </c>
      <c r="AA403" s="14">
        <v>2</v>
      </c>
      <c r="AB403" s="14">
        <v>12</v>
      </c>
      <c r="AC403" s="14">
        <v>23</v>
      </c>
      <c r="AD403" s="14">
        <v>12</v>
      </c>
      <c r="AE403" s="14">
        <v>5</v>
      </c>
      <c r="AF403" s="14">
        <v>10</v>
      </c>
      <c r="AG403" s="14">
        <v>23.99</v>
      </c>
      <c r="AH403" t="str">
        <f>VLOOKUP(E:E,笔记匹配!A:U,3,FALSE)</f>
        <v>听说你们最近很喜欢小米珠📿翡翠手串哦💚</v>
      </c>
    </row>
    <row r="404" spans="1:34">
      <c r="A404" s="13" t="s">
        <v>44</v>
      </c>
      <c r="B404" s="13" t="s">
        <v>190</v>
      </c>
      <c r="C404" s="14">
        <v>16360864</v>
      </c>
      <c r="D404" s="13" t="s">
        <v>74</v>
      </c>
      <c r="E404" s="13" t="s">
        <v>190</v>
      </c>
      <c r="F404" s="13" t="s">
        <v>114</v>
      </c>
      <c r="G404" s="14">
        <v>3185522</v>
      </c>
      <c r="H404" s="13" t="s">
        <v>114</v>
      </c>
      <c r="I404" s="14">
        <v>2573850</v>
      </c>
      <c r="J404" s="13" t="s">
        <v>367</v>
      </c>
      <c r="K404" s="14">
        <v>7.74</v>
      </c>
      <c r="L404" s="14">
        <v>529</v>
      </c>
      <c r="M404" s="14">
        <v>45</v>
      </c>
      <c r="N404" s="15">
        <v>0.0851</v>
      </c>
      <c r="O404" s="14">
        <v>0.17</v>
      </c>
      <c r="P404" s="14">
        <v>14.63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5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t="str">
        <f>VLOOKUP(E:E,笔记匹配!A:U,3,FALSE)</f>
        <v>千呼万唤的翡翠双环耳坠🔥来啦‼️谁戴谁美</v>
      </c>
    </row>
    <row r="405" spans="1:34">
      <c r="A405" s="13" t="s">
        <v>44</v>
      </c>
      <c r="B405" s="13" t="s">
        <v>194</v>
      </c>
      <c r="C405" s="14">
        <v>16492628</v>
      </c>
      <c r="D405" s="13" t="s">
        <v>74</v>
      </c>
      <c r="E405" s="13" t="s">
        <v>194</v>
      </c>
      <c r="F405" s="13" t="s">
        <v>114</v>
      </c>
      <c r="G405" s="14">
        <v>3185522</v>
      </c>
      <c r="H405" s="13" t="s">
        <v>114</v>
      </c>
      <c r="I405" s="14">
        <v>2573850</v>
      </c>
      <c r="J405" s="13" t="s">
        <v>367</v>
      </c>
      <c r="K405" s="14">
        <v>1.4</v>
      </c>
      <c r="L405" s="14">
        <v>37</v>
      </c>
      <c r="M405" s="14">
        <v>6</v>
      </c>
      <c r="N405" s="15">
        <v>0.1622</v>
      </c>
      <c r="O405" s="14">
        <v>0.23</v>
      </c>
      <c r="P405" s="14">
        <v>37.84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5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t="str">
        <f>VLOOKUP(E:E,笔记匹配!A:U,3,FALSE)</f>
        <v>取悦自己，惊艳时光 | 满绿翡翠双环</v>
      </c>
    </row>
    <row r="406" spans="1:34">
      <c r="A406" s="13" t="s">
        <v>44</v>
      </c>
      <c r="B406" s="13" t="s">
        <v>196</v>
      </c>
      <c r="C406" s="14">
        <v>17088322</v>
      </c>
      <c r="D406" s="13" t="s">
        <v>74</v>
      </c>
      <c r="E406" s="13" t="s">
        <v>196</v>
      </c>
      <c r="F406" s="13" t="s">
        <v>114</v>
      </c>
      <c r="G406" s="14">
        <v>3185522</v>
      </c>
      <c r="H406" s="13" t="s">
        <v>114</v>
      </c>
      <c r="I406" s="14">
        <v>2573850</v>
      </c>
      <c r="J406" s="13" t="s">
        <v>367</v>
      </c>
      <c r="K406" s="14">
        <v>1.48</v>
      </c>
      <c r="L406" s="14">
        <v>83</v>
      </c>
      <c r="M406" s="14">
        <v>10</v>
      </c>
      <c r="N406" s="15">
        <v>0.1205</v>
      </c>
      <c r="O406" s="14">
        <v>0.15</v>
      </c>
      <c r="P406" s="14">
        <v>17.83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5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t="str">
        <f>VLOOKUP(E:E,笔记匹配!A:U,3,FALSE)</f>
        <v>什么珠宝单品，让人一看就知道你是高阶玩家</v>
      </c>
    </row>
    <row r="407" spans="1:34">
      <c r="A407" s="13" t="s">
        <v>44</v>
      </c>
      <c r="B407" s="13" t="s">
        <v>160</v>
      </c>
      <c r="C407" s="14">
        <v>18410732</v>
      </c>
      <c r="D407" s="13" t="s">
        <v>74</v>
      </c>
      <c r="E407" s="13" t="s">
        <v>160</v>
      </c>
      <c r="F407" s="13" t="s">
        <v>374</v>
      </c>
      <c r="G407" s="14">
        <v>3754285</v>
      </c>
      <c r="H407" s="13" t="s">
        <v>88</v>
      </c>
      <c r="I407" s="14">
        <v>3139499</v>
      </c>
      <c r="J407" s="13" t="s">
        <v>367</v>
      </c>
      <c r="K407" s="14">
        <v>64.3</v>
      </c>
      <c r="L407" s="14">
        <v>1410</v>
      </c>
      <c r="M407" s="14">
        <v>125</v>
      </c>
      <c r="N407" s="15">
        <v>0.0887</v>
      </c>
      <c r="O407" s="14">
        <v>0.51</v>
      </c>
      <c r="P407" s="14">
        <v>45.6</v>
      </c>
      <c r="Q407" s="14">
        <v>1</v>
      </c>
      <c r="R407" s="14">
        <v>0</v>
      </c>
      <c r="S407" s="14">
        <v>0</v>
      </c>
      <c r="T407" s="14">
        <v>1</v>
      </c>
      <c r="U407" s="14">
        <v>0</v>
      </c>
      <c r="V407" s="14">
        <v>2</v>
      </c>
      <c r="W407" s="14">
        <v>32.15</v>
      </c>
      <c r="X407" s="14">
        <v>2</v>
      </c>
      <c r="Y407" s="15">
        <v>0.016</v>
      </c>
      <c r="Z407" s="14">
        <v>0</v>
      </c>
      <c r="AA407" s="14">
        <v>0</v>
      </c>
      <c r="AB407" s="14">
        <v>2</v>
      </c>
      <c r="AC407" s="14">
        <v>2</v>
      </c>
      <c r="AD407" s="14">
        <v>2</v>
      </c>
      <c r="AE407" s="14">
        <v>0</v>
      </c>
      <c r="AF407" s="14">
        <v>32.15</v>
      </c>
      <c r="AG407" s="14">
        <v>0</v>
      </c>
      <c r="AH407" t="str">
        <f>VLOOKUP(E:E,笔记匹配!A:U,3,FALSE)</f>
        <v>第一次买满绿翡翠怎么挑？高性价比🉐‼️</v>
      </c>
    </row>
    <row r="408" spans="1:34">
      <c r="A408" s="13" t="s">
        <v>44</v>
      </c>
      <c r="B408" s="13" t="s">
        <v>162</v>
      </c>
      <c r="C408" s="14">
        <v>18547170</v>
      </c>
      <c r="D408" s="13" t="s">
        <v>74</v>
      </c>
      <c r="E408" s="13" t="s">
        <v>162</v>
      </c>
      <c r="F408" s="13" t="s">
        <v>376</v>
      </c>
      <c r="G408" s="14">
        <v>3820901</v>
      </c>
      <c r="H408" s="13" t="s">
        <v>82</v>
      </c>
      <c r="I408" s="14">
        <v>3205913</v>
      </c>
      <c r="J408" s="13" t="s">
        <v>367</v>
      </c>
      <c r="K408" s="14">
        <v>25.08</v>
      </c>
      <c r="L408" s="14">
        <v>697</v>
      </c>
      <c r="M408" s="14">
        <v>76</v>
      </c>
      <c r="N408" s="15">
        <v>0.109</v>
      </c>
      <c r="O408" s="14">
        <v>0.33</v>
      </c>
      <c r="P408" s="14">
        <v>35.98</v>
      </c>
      <c r="Q408" s="14">
        <v>0</v>
      </c>
      <c r="R408" s="14">
        <v>2</v>
      </c>
      <c r="S408" s="14">
        <v>0</v>
      </c>
      <c r="T408" s="14">
        <v>2</v>
      </c>
      <c r="U408" s="14">
        <v>0</v>
      </c>
      <c r="V408" s="14">
        <v>4</v>
      </c>
      <c r="W408" s="14">
        <v>6.27</v>
      </c>
      <c r="X408" s="14">
        <v>1</v>
      </c>
      <c r="Y408" s="15">
        <v>0.0132</v>
      </c>
      <c r="Z408" s="14">
        <v>0</v>
      </c>
      <c r="AA408" s="14">
        <v>2</v>
      </c>
      <c r="AB408" s="14">
        <v>2</v>
      </c>
      <c r="AC408" s="14">
        <v>5</v>
      </c>
      <c r="AD408" s="14">
        <v>2</v>
      </c>
      <c r="AE408" s="14">
        <v>2</v>
      </c>
      <c r="AF408" s="14">
        <v>12.54</v>
      </c>
      <c r="AG408" s="14">
        <v>12.54</v>
      </c>
      <c r="AH408" t="str">
        <f>VLOOKUP(E:E,笔记匹配!A:U,3,FALSE)</f>
        <v>翡翠界的绝美仙仙耳坠都在这里‼️高级富贵</v>
      </c>
    </row>
    <row r="409" spans="1:34">
      <c r="A409" s="13" t="s">
        <v>44</v>
      </c>
      <c r="B409" s="13" t="s">
        <v>164</v>
      </c>
      <c r="C409" s="14">
        <v>19089034</v>
      </c>
      <c r="D409" s="13" t="s">
        <v>74</v>
      </c>
      <c r="E409" s="13" t="s">
        <v>164</v>
      </c>
      <c r="F409" s="13" t="s">
        <v>89</v>
      </c>
      <c r="G409" s="14">
        <v>4075191</v>
      </c>
      <c r="H409" s="13" t="s">
        <v>89</v>
      </c>
      <c r="I409" s="14">
        <v>3457726</v>
      </c>
      <c r="J409" s="13" t="s">
        <v>367</v>
      </c>
      <c r="K409" s="14">
        <v>28.85</v>
      </c>
      <c r="L409" s="14">
        <v>1425</v>
      </c>
      <c r="M409" s="14">
        <v>95</v>
      </c>
      <c r="N409" s="15">
        <v>0.0667</v>
      </c>
      <c r="O409" s="14">
        <v>0.3</v>
      </c>
      <c r="P409" s="14">
        <v>20.25</v>
      </c>
      <c r="Q409" s="14">
        <v>2</v>
      </c>
      <c r="R409" s="14">
        <v>0</v>
      </c>
      <c r="S409" s="14">
        <v>1</v>
      </c>
      <c r="T409" s="14">
        <v>0</v>
      </c>
      <c r="U409" s="14">
        <v>0</v>
      </c>
      <c r="V409" s="14">
        <v>3</v>
      </c>
      <c r="W409" s="14">
        <v>9.62</v>
      </c>
      <c r="X409" s="14">
        <v>1</v>
      </c>
      <c r="Y409" s="15">
        <v>0.0105</v>
      </c>
      <c r="Z409" s="14">
        <v>1</v>
      </c>
      <c r="AA409" s="14">
        <v>1</v>
      </c>
      <c r="AB409" s="14">
        <v>1</v>
      </c>
      <c r="AC409" s="14">
        <v>1</v>
      </c>
      <c r="AD409" s="14">
        <v>1</v>
      </c>
      <c r="AE409" s="14">
        <v>0</v>
      </c>
      <c r="AF409" s="14">
        <v>28.85</v>
      </c>
      <c r="AG409" s="14">
        <v>0</v>
      </c>
      <c r="AH409" t="str">
        <f>VLOOKUP(E:E,笔记匹配!A:U,3,FALSE)</f>
        <v>翡翠福瓜的寓意，把美好祝福送给自己</v>
      </c>
    </row>
    <row r="410" spans="1:34">
      <c r="A410" s="13" t="s">
        <v>44</v>
      </c>
      <c r="B410" s="13" t="s">
        <v>166</v>
      </c>
      <c r="C410" s="14">
        <v>21062611</v>
      </c>
      <c r="D410" s="13" t="s">
        <v>74</v>
      </c>
      <c r="E410" s="13" t="s">
        <v>166</v>
      </c>
      <c r="F410" s="13" t="s">
        <v>90</v>
      </c>
      <c r="G410" s="14">
        <v>5049698</v>
      </c>
      <c r="H410" s="13" t="s">
        <v>90</v>
      </c>
      <c r="I410" s="14">
        <v>4273852</v>
      </c>
      <c r="J410" s="13" t="s">
        <v>367</v>
      </c>
      <c r="K410" s="14">
        <v>1.4</v>
      </c>
      <c r="L410" s="14">
        <v>158</v>
      </c>
      <c r="M410" s="14">
        <v>12</v>
      </c>
      <c r="N410" s="15">
        <v>0.0759</v>
      </c>
      <c r="O410" s="14">
        <v>0.12</v>
      </c>
      <c r="P410" s="14">
        <v>8.86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5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t="str">
        <f>VLOOKUP(E:E,笔记匹配!A:U,3,FALSE)</f>
        <v>性价比翡翠美货上新💖寓意都是如此美好💯</v>
      </c>
    </row>
    <row r="411" spans="1:34">
      <c r="A411" s="13" t="s">
        <v>44</v>
      </c>
      <c r="B411" s="13" t="s">
        <v>168</v>
      </c>
      <c r="C411" s="14">
        <v>21387260</v>
      </c>
      <c r="D411" s="13" t="s">
        <v>74</v>
      </c>
      <c r="E411" s="13" t="s">
        <v>168</v>
      </c>
      <c r="F411" s="13" t="s">
        <v>91</v>
      </c>
      <c r="G411" s="14">
        <v>5205079</v>
      </c>
      <c r="H411" s="13" t="s">
        <v>91</v>
      </c>
      <c r="I411" s="14">
        <v>4389047</v>
      </c>
      <c r="J411" s="13" t="s">
        <v>367</v>
      </c>
      <c r="K411" s="14">
        <v>4.22</v>
      </c>
      <c r="L411" s="14">
        <v>229</v>
      </c>
      <c r="M411" s="14">
        <v>13</v>
      </c>
      <c r="N411" s="15">
        <v>0.0568</v>
      </c>
      <c r="O411" s="14">
        <v>0.32</v>
      </c>
      <c r="P411" s="14">
        <v>18.43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1</v>
      </c>
      <c r="Y411" s="15">
        <v>0.0769</v>
      </c>
      <c r="Z411" s="14">
        <v>0</v>
      </c>
      <c r="AA411" s="14">
        <v>0</v>
      </c>
      <c r="AB411" s="14">
        <v>2</v>
      </c>
      <c r="AC411" s="14">
        <v>2</v>
      </c>
      <c r="AD411" s="14">
        <v>2</v>
      </c>
      <c r="AE411" s="14">
        <v>1</v>
      </c>
      <c r="AF411" s="14">
        <v>2.11</v>
      </c>
      <c r="AG411" s="14">
        <v>4.22</v>
      </c>
      <c r="AH411" t="str">
        <f>VLOOKUP(E:E,笔记匹配!A:U,3,FALSE)</f>
        <v>这家翡翠源头商家你还不知道吗‼️</v>
      </c>
    </row>
    <row r="412" spans="1:34">
      <c r="A412" s="13" t="s">
        <v>44</v>
      </c>
      <c r="B412" s="13" t="s">
        <v>170</v>
      </c>
      <c r="C412" s="14">
        <v>21810383</v>
      </c>
      <c r="D412" s="13" t="s">
        <v>74</v>
      </c>
      <c r="E412" s="13" t="s">
        <v>170</v>
      </c>
      <c r="F412" s="13" t="s">
        <v>75</v>
      </c>
      <c r="G412" s="14">
        <v>5396826</v>
      </c>
      <c r="H412" s="13" t="s">
        <v>75</v>
      </c>
      <c r="I412" s="14">
        <v>4535097</v>
      </c>
      <c r="J412" s="13" t="s">
        <v>367</v>
      </c>
      <c r="K412" s="14">
        <v>121.63</v>
      </c>
      <c r="L412" s="14">
        <v>4586</v>
      </c>
      <c r="M412" s="14">
        <v>341</v>
      </c>
      <c r="N412" s="15">
        <v>0.0744</v>
      </c>
      <c r="O412" s="14">
        <v>0.36</v>
      </c>
      <c r="P412" s="14">
        <v>26.52</v>
      </c>
      <c r="Q412" s="14">
        <v>2</v>
      </c>
      <c r="R412" s="14">
        <v>1</v>
      </c>
      <c r="S412" s="14">
        <v>1</v>
      </c>
      <c r="T412" s="14">
        <v>3</v>
      </c>
      <c r="U412" s="14">
        <v>2</v>
      </c>
      <c r="V412" s="14">
        <v>9</v>
      </c>
      <c r="W412" s="14">
        <v>13.51</v>
      </c>
      <c r="X412" s="14">
        <v>8</v>
      </c>
      <c r="Y412" s="15">
        <v>0.0235</v>
      </c>
      <c r="Z412" s="14">
        <v>0</v>
      </c>
      <c r="AA412" s="14">
        <v>3</v>
      </c>
      <c r="AB412" s="14">
        <v>8</v>
      </c>
      <c r="AC412" s="14">
        <v>12</v>
      </c>
      <c r="AD412" s="14">
        <v>9</v>
      </c>
      <c r="AE412" s="14">
        <v>2</v>
      </c>
      <c r="AF412" s="14">
        <v>13.51</v>
      </c>
      <c r="AG412" s="14">
        <v>60.82</v>
      </c>
      <c r="AH412" t="str">
        <f>VLOOKUP(E:E,笔记匹配!A:U,3,FALSE)</f>
        <v>喜欢蛋面的尽管来找我，应有尽有</v>
      </c>
    </row>
    <row r="413" spans="1:34">
      <c r="A413" s="13" t="s">
        <v>44</v>
      </c>
      <c r="B413" s="13" t="s">
        <v>172</v>
      </c>
      <c r="C413" s="14">
        <v>21810413</v>
      </c>
      <c r="D413" s="13" t="s">
        <v>74</v>
      </c>
      <c r="E413" s="13" t="s">
        <v>172</v>
      </c>
      <c r="F413" s="13" t="s">
        <v>92</v>
      </c>
      <c r="G413" s="14">
        <v>5396833</v>
      </c>
      <c r="H413" s="13" t="s">
        <v>92</v>
      </c>
      <c r="I413" s="14">
        <v>4535107</v>
      </c>
      <c r="J413" s="13" t="s">
        <v>367</v>
      </c>
      <c r="K413" s="14">
        <v>64.9</v>
      </c>
      <c r="L413" s="14">
        <v>1324</v>
      </c>
      <c r="M413" s="14">
        <v>116</v>
      </c>
      <c r="N413" s="15">
        <v>0.0876</v>
      </c>
      <c r="O413" s="14">
        <v>0.56</v>
      </c>
      <c r="P413" s="14">
        <v>49.02</v>
      </c>
      <c r="Q413" s="14">
        <v>1</v>
      </c>
      <c r="R413" s="14">
        <v>0</v>
      </c>
      <c r="S413" s="14">
        <v>0</v>
      </c>
      <c r="T413" s="14">
        <v>2</v>
      </c>
      <c r="U413" s="14">
        <v>0</v>
      </c>
      <c r="V413" s="14">
        <v>3</v>
      </c>
      <c r="W413" s="14">
        <v>21.63</v>
      </c>
      <c r="X413" s="14">
        <v>0</v>
      </c>
      <c r="Y413" s="15">
        <v>0</v>
      </c>
      <c r="Z413" s="14">
        <v>2</v>
      </c>
      <c r="AA413" s="14">
        <v>0</v>
      </c>
      <c r="AB413" s="14">
        <v>2</v>
      </c>
      <c r="AC413" s="14">
        <v>2</v>
      </c>
      <c r="AD413" s="14">
        <v>2</v>
      </c>
      <c r="AE413" s="14">
        <v>1</v>
      </c>
      <c r="AF413" s="14">
        <v>32.45</v>
      </c>
      <c r="AG413" s="14">
        <v>64.9</v>
      </c>
      <c r="AH413" t="str">
        <f>VLOOKUP(E:E,笔记匹配!A:U,3,FALSE)</f>
        <v>福禄双全💕翡翠绿葫芦太适合女性了～</v>
      </c>
    </row>
    <row r="414" spans="1:34">
      <c r="A414" s="13" t="s">
        <v>44</v>
      </c>
      <c r="B414" s="13" t="s">
        <v>174</v>
      </c>
      <c r="C414" s="14">
        <v>23020424</v>
      </c>
      <c r="D414" s="13" t="s">
        <v>74</v>
      </c>
      <c r="E414" s="13" t="s">
        <v>174</v>
      </c>
      <c r="F414" s="13" t="s">
        <v>385</v>
      </c>
      <c r="G414" s="14">
        <v>5981098</v>
      </c>
      <c r="H414" s="13" t="s">
        <v>93</v>
      </c>
      <c r="I414" s="14">
        <v>4980950</v>
      </c>
      <c r="J414" s="13" t="s">
        <v>367</v>
      </c>
      <c r="K414" s="14">
        <v>112.42</v>
      </c>
      <c r="L414" s="14">
        <v>2988</v>
      </c>
      <c r="M414" s="14">
        <v>226</v>
      </c>
      <c r="N414" s="15">
        <v>0.0756</v>
      </c>
      <c r="O414" s="14">
        <v>0.5</v>
      </c>
      <c r="P414" s="14">
        <v>37.62</v>
      </c>
      <c r="Q414" s="14">
        <v>2</v>
      </c>
      <c r="R414" s="14">
        <v>2</v>
      </c>
      <c r="S414" s="14">
        <v>1</v>
      </c>
      <c r="T414" s="14">
        <v>1</v>
      </c>
      <c r="U414" s="14">
        <v>1</v>
      </c>
      <c r="V414" s="14">
        <v>7</v>
      </c>
      <c r="W414" s="14">
        <v>16.06</v>
      </c>
      <c r="X414" s="14">
        <v>3</v>
      </c>
      <c r="Y414" s="15">
        <v>0.0133</v>
      </c>
      <c r="Z414" s="14">
        <v>0</v>
      </c>
      <c r="AA414" s="14">
        <v>0</v>
      </c>
      <c r="AB414" s="14">
        <v>4</v>
      </c>
      <c r="AC414" s="14">
        <v>10</v>
      </c>
      <c r="AD414" s="14">
        <v>4</v>
      </c>
      <c r="AE414" s="14">
        <v>2</v>
      </c>
      <c r="AF414" s="14">
        <v>28.1</v>
      </c>
      <c r="AG414" s="14">
        <v>56.21</v>
      </c>
      <c r="AH414" t="str">
        <f>VLOOKUP(E:E,笔记匹配!A:U,3,FALSE)</f>
        <v>年会宴会战袍缺少亮点❓只需一串翡翠珠链</v>
      </c>
    </row>
    <row r="415" spans="1:34">
      <c r="A415" s="13" t="s">
        <v>44</v>
      </c>
      <c r="B415" s="13" t="s">
        <v>186</v>
      </c>
      <c r="C415" s="14">
        <v>23479837</v>
      </c>
      <c r="D415" s="13" t="s">
        <v>74</v>
      </c>
      <c r="E415" s="13" t="s">
        <v>186</v>
      </c>
      <c r="F415" s="13" t="s">
        <v>110</v>
      </c>
      <c r="G415" s="14">
        <v>6212932</v>
      </c>
      <c r="H415" s="13" t="s">
        <v>110</v>
      </c>
      <c r="I415" s="14">
        <v>5155873</v>
      </c>
      <c r="J415" s="13" t="s">
        <v>367</v>
      </c>
      <c r="K415" s="14">
        <v>3.17</v>
      </c>
      <c r="L415" s="14">
        <v>154</v>
      </c>
      <c r="M415" s="14">
        <v>14</v>
      </c>
      <c r="N415" s="15">
        <v>0.0909</v>
      </c>
      <c r="O415" s="14">
        <v>0.23</v>
      </c>
      <c r="P415" s="14">
        <v>20.58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5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t="str">
        <f>VLOOKUP(E:E,笔记匹配!A:U,3,FALSE)</f>
        <v>女人的首饰盒里，永远都少一件珠宝～</v>
      </c>
    </row>
    <row r="416" spans="1:34">
      <c r="A416" s="13" t="s">
        <v>44</v>
      </c>
      <c r="B416" s="13" t="s">
        <v>176</v>
      </c>
      <c r="C416" s="14">
        <v>23479892</v>
      </c>
      <c r="D416" s="13" t="s">
        <v>74</v>
      </c>
      <c r="E416" s="13" t="s">
        <v>176</v>
      </c>
      <c r="F416" s="13" t="s">
        <v>83</v>
      </c>
      <c r="G416" s="14">
        <v>6212945</v>
      </c>
      <c r="H416" s="13" t="s">
        <v>83</v>
      </c>
      <c r="I416" s="14">
        <v>5155900</v>
      </c>
      <c r="J416" s="13" t="s">
        <v>367</v>
      </c>
      <c r="K416" s="14">
        <v>97.93</v>
      </c>
      <c r="L416" s="14">
        <v>5748</v>
      </c>
      <c r="M416" s="14">
        <v>338</v>
      </c>
      <c r="N416" s="15">
        <v>0.0588</v>
      </c>
      <c r="O416" s="14">
        <v>0.29</v>
      </c>
      <c r="P416" s="14">
        <v>17.04</v>
      </c>
      <c r="Q416" s="14">
        <v>3</v>
      </c>
      <c r="R416" s="14">
        <v>2</v>
      </c>
      <c r="S416" s="14">
        <v>0</v>
      </c>
      <c r="T416" s="14">
        <v>1</v>
      </c>
      <c r="U416" s="14">
        <v>0</v>
      </c>
      <c r="V416" s="14">
        <v>6</v>
      </c>
      <c r="W416" s="14">
        <v>16.32</v>
      </c>
      <c r="X416" s="14">
        <v>3</v>
      </c>
      <c r="Y416" s="15">
        <v>0.0089</v>
      </c>
      <c r="Z416" s="14">
        <v>1</v>
      </c>
      <c r="AA416" s="14">
        <v>3</v>
      </c>
      <c r="AB416" s="14">
        <v>4</v>
      </c>
      <c r="AC416" s="14">
        <v>6</v>
      </c>
      <c r="AD416" s="14">
        <v>4</v>
      </c>
      <c r="AE416" s="14">
        <v>2</v>
      </c>
      <c r="AF416" s="14">
        <v>24.48</v>
      </c>
      <c r="AG416" s="14">
        <v>48.96</v>
      </c>
      <c r="AH416" t="str">
        <f>VLOOKUP(E:E,笔记匹配!A:U,3,FALSE)</f>
        <v>用千年等这一回，化身一道美的传说～</v>
      </c>
    </row>
    <row r="417" spans="1:34">
      <c r="A417" s="13" t="s">
        <v>45</v>
      </c>
      <c r="B417" s="13" t="s">
        <v>154</v>
      </c>
      <c r="C417" s="14">
        <v>15010998</v>
      </c>
      <c r="D417" s="13" t="s">
        <v>74</v>
      </c>
      <c r="E417" s="13" t="s">
        <v>154</v>
      </c>
      <c r="F417" s="13" t="s">
        <v>85</v>
      </c>
      <c r="G417" s="14">
        <v>2988798</v>
      </c>
      <c r="H417" s="13" t="s">
        <v>85</v>
      </c>
      <c r="I417" s="14">
        <v>2389802</v>
      </c>
      <c r="J417" s="13" t="s">
        <v>367</v>
      </c>
      <c r="K417" s="14">
        <v>132.39</v>
      </c>
      <c r="L417" s="14">
        <v>1767</v>
      </c>
      <c r="M417" s="14">
        <v>106</v>
      </c>
      <c r="N417" s="15">
        <v>0.06</v>
      </c>
      <c r="O417" s="14">
        <v>1.25</v>
      </c>
      <c r="P417" s="14">
        <v>74.92</v>
      </c>
      <c r="Q417" s="14">
        <v>2</v>
      </c>
      <c r="R417" s="14">
        <v>0</v>
      </c>
      <c r="S417" s="14">
        <v>0</v>
      </c>
      <c r="T417" s="14">
        <v>1</v>
      </c>
      <c r="U417" s="14">
        <v>0</v>
      </c>
      <c r="V417" s="14">
        <v>3</v>
      </c>
      <c r="W417" s="14">
        <v>44.13</v>
      </c>
      <c r="X417" s="14">
        <v>3</v>
      </c>
      <c r="Y417" s="15">
        <v>0.0283</v>
      </c>
      <c r="Z417" s="14">
        <v>0</v>
      </c>
      <c r="AA417" s="14">
        <v>0</v>
      </c>
      <c r="AB417" s="14">
        <v>3</v>
      </c>
      <c r="AC417" s="14">
        <v>3</v>
      </c>
      <c r="AD417" s="14">
        <v>3</v>
      </c>
      <c r="AE417" s="14">
        <v>0</v>
      </c>
      <c r="AF417" s="14">
        <v>44.13</v>
      </c>
      <c r="AG417" s="14">
        <v>0</v>
      </c>
      <c r="AH417" t="str">
        <f>VLOOKUP(E:E,笔记匹配!A:U,3,FALSE)</f>
        <v>翡翠小米珠已经不多了❓听说你们都在找🧐🧐</v>
      </c>
    </row>
    <row r="418" spans="1:34">
      <c r="A418" s="13" t="s">
        <v>45</v>
      </c>
      <c r="B418" s="13" t="s">
        <v>156</v>
      </c>
      <c r="C418" s="14">
        <v>15235389</v>
      </c>
      <c r="D418" s="13" t="s">
        <v>74</v>
      </c>
      <c r="E418" s="13" t="s">
        <v>156</v>
      </c>
      <c r="F418" s="13" t="s">
        <v>86</v>
      </c>
      <c r="G418" s="14">
        <v>3012790</v>
      </c>
      <c r="H418" s="13" t="s">
        <v>86</v>
      </c>
      <c r="I418" s="14">
        <v>2410711</v>
      </c>
      <c r="J418" s="13" t="s">
        <v>367</v>
      </c>
      <c r="K418" s="14">
        <v>50.49</v>
      </c>
      <c r="L418" s="14">
        <v>2004</v>
      </c>
      <c r="M418" s="14">
        <v>163</v>
      </c>
      <c r="N418" s="15">
        <v>0.0813</v>
      </c>
      <c r="O418" s="14">
        <v>0.31</v>
      </c>
      <c r="P418" s="14">
        <v>25.19</v>
      </c>
      <c r="Q418" s="14">
        <v>1</v>
      </c>
      <c r="R418" s="14">
        <v>1</v>
      </c>
      <c r="S418" s="14">
        <v>0</v>
      </c>
      <c r="T418" s="14">
        <v>2</v>
      </c>
      <c r="U418" s="14">
        <v>0</v>
      </c>
      <c r="V418" s="14">
        <v>4</v>
      </c>
      <c r="W418" s="14">
        <v>12.62</v>
      </c>
      <c r="X418" s="14">
        <v>3</v>
      </c>
      <c r="Y418" s="15">
        <v>0.0184</v>
      </c>
      <c r="Z418" s="14">
        <v>4</v>
      </c>
      <c r="AA418" s="14">
        <v>0</v>
      </c>
      <c r="AB418" s="14">
        <v>4</v>
      </c>
      <c r="AC418" s="14">
        <v>7</v>
      </c>
      <c r="AD418" s="14">
        <v>4</v>
      </c>
      <c r="AE418" s="14">
        <v>2</v>
      </c>
      <c r="AF418" s="14">
        <v>12.62</v>
      </c>
      <c r="AG418" s="14">
        <v>25.24</v>
      </c>
      <c r="AH418" t="str">
        <f>VLOOKUP(E:E,笔记匹配!A:U,3,FALSE)</f>
        <v>这尊翡翠佛公的喜乐，谁见了谁欢喜🌱🙏</v>
      </c>
    </row>
    <row r="419" spans="1:34">
      <c r="A419" s="13" t="s">
        <v>45</v>
      </c>
      <c r="B419" s="13" t="s">
        <v>158</v>
      </c>
      <c r="C419" s="14">
        <v>16039498</v>
      </c>
      <c r="D419" s="13" t="s">
        <v>74</v>
      </c>
      <c r="E419" s="13" t="s">
        <v>158</v>
      </c>
      <c r="F419" s="13" t="s">
        <v>87</v>
      </c>
      <c r="G419" s="14">
        <v>3126882</v>
      </c>
      <c r="H419" s="13" t="s">
        <v>87</v>
      </c>
      <c r="I419" s="14">
        <v>2521382</v>
      </c>
      <c r="J419" s="13" t="s">
        <v>367</v>
      </c>
      <c r="K419" s="14">
        <v>111.54</v>
      </c>
      <c r="L419" s="14">
        <v>3476</v>
      </c>
      <c r="M419" s="14">
        <v>295</v>
      </c>
      <c r="N419" s="15">
        <v>0.0849</v>
      </c>
      <c r="O419" s="14">
        <v>0.38</v>
      </c>
      <c r="P419" s="14">
        <v>32.09</v>
      </c>
      <c r="Q419" s="14">
        <v>1</v>
      </c>
      <c r="R419" s="14">
        <v>3</v>
      </c>
      <c r="S419" s="14">
        <v>1</v>
      </c>
      <c r="T419" s="14">
        <v>1</v>
      </c>
      <c r="U419" s="14">
        <v>0</v>
      </c>
      <c r="V419" s="14">
        <v>6</v>
      </c>
      <c r="W419" s="14">
        <v>18.59</v>
      </c>
      <c r="X419" s="14">
        <v>11</v>
      </c>
      <c r="Y419" s="15">
        <v>0.0373</v>
      </c>
      <c r="Z419" s="14">
        <v>4</v>
      </c>
      <c r="AA419" s="14">
        <v>2</v>
      </c>
      <c r="AB419" s="14">
        <v>9</v>
      </c>
      <c r="AC419" s="14">
        <v>22</v>
      </c>
      <c r="AD419" s="14">
        <v>9</v>
      </c>
      <c r="AE419" s="14">
        <v>4</v>
      </c>
      <c r="AF419" s="14">
        <v>12.39</v>
      </c>
      <c r="AG419" s="14">
        <v>27.88</v>
      </c>
      <c r="AH419" t="str">
        <f>VLOOKUP(E:E,笔记匹配!A:U,3,FALSE)</f>
        <v>听说你们最近很喜欢小米珠📿翡翠手串哦💚</v>
      </c>
    </row>
    <row r="420" spans="1:34">
      <c r="A420" s="13" t="s">
        <v>45</v>
      </c>
      <c r="B420" s="13" t="s">
        <v>190</v>
      </c>
      <c r="C420" s="14">
        <v>16360864</v>
      </c>
      <c r="D420" s="13" t="s">
        <v>74</v>
      </c>
      <c r="E420" s="13" t="s">
        <v>190</v>
      </c>
      <c r="F420" s="13" t="s">
        <v>114</v>
      </c>
      <c r="G420" s="14">
        <v>3185522</v>
      </c>
      <c r="H420" s="13" t="s">
        <v>114</v>
      </c>
      <c r="I420" s="14">
        <v>2573850</v>
      </c>
      <c r="J420" s="13" t="s">
        <v>367</v>
      </c>
      <c r="K420" s="14">
        <v>21.98</v>
      </c>
      <c r="L420" s="14">
        <v>1289</v>
      </c>
      <c r="M420" s="14">
        <v>83</v>
      </c>
      <c r="N420" s="15">
        <v>0.0644</v>
      </c>
      <c r="O420" s="14">
        <v>0.26</v>
      </c>
      <c r="P420" s="14">
        <v>17.05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5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t="str">
        <f>VLOOKUP(E:E,笔记匹配!A:U,3,FALSE)</f>
        <v>千呼万唤的翡翠双环耳坠🔥来啦‼️谁戴谁美</v>
      </c>
    </row>
    <row r="421" spans="1:34">
      <c r="A421" s="13" t="s">
        <v>45</v>
      </c>
      <c r="B421" s="13" t="s">
        <v>194</v>
      </c>
      <c r="C421" s="14">
        <v>16492628</v>
      </c>
      <c r="D421" s="13" t="s">
        <v>74</v>
      </c>
      <c r="E421" s="13" t="s">
        <v>194</v>
      </c>
      <c r="F421" s="13" t="s">
        <v>114</v>
      </c>
      <c r="G421" s="14">
        <v>3185522</v>
      </c>
      <c r="H421" s="13" t="s">
        <v>114</v>
      </c>
      <c r="I421" s="14">
        <v>2573850</v>
      </c>
      <c r="J421" s="13" t="s">
        <v>367</v>
      </c>
      <c r="K421" s="14">
        <v>1.92</v>
      </c>
      <c r="L421" s="14">
        <v>79</v>
      </c>
      <c r="M421" s="14">
        <v>6</v>
      </c>
      <c r="N421" s="15">
        <v>0.0759</v>
      </c>
      <c r="O421" s="14">
        <v>0.32</v>
      </c>
      <c r="P421" s="14">
        <v>24.3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5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t="str">
        <f>VLOOKUP(E:E,笔记匹配!A:U,3,FALSE)</f>
        <v>取悦自己，惊艳时光 | 满绿翡翠双环</v>
      </c>
    </row>
    <row r="422" spans="1:34">
      <c r="A422" s="13" t="s">
        <v>45</v>
      </c>
      <c r="B422" s="13" t="s">
        <v>160</v>
      </c>
      <c r="C422" s="14">
        <v>18410732</v>
      </c>
      <c r="D422" s="13" t="s">
        <v>74</v>
      </c>
      <c r="E422" s="13" t="s">
        <v>160</v>
      </c>
      <c r="F422" s="13" t="s">
        <v>374</v>
      </c>
      <c r="G422" s="14">
        <v>3754285</v>
      </c>
      <c r="H422" s="13" t="s">
        <v>88</v>
      </c>
      <c r="I422" s="14">
        <v>3139499</v>
      </c>
      <c r="J422" s="13" t="s">
        <v>367</v>
      </c>
      <c r="K422" s="14">
        <v>62.64</v>
      </c>
      <c r="L422" s="14">
        <v>1233</v>
      </c>
      <c r="M422" s="14">
        <v>117</v>
      </c>
      <c r="N422" s="15">
        <v>0.0949</v>
      </c>
      <c r="O422" s="14">
        <v>0.54</v>
      </c>
      <c r="P422" s="14">
        <v>50.8</v>
      </c>
      <c r="Q422" s="14">
        <v>1</v>
      </c>
      <c r="R422" s="14">
        <v>0</v>
      </c>
      <c r="S422" s="14">
        <v>0</v>
      </c>
      <c r="T422" s="14">
        <v>0</v>
      </c>
      <c r="U422" s="14">
        <v>0</v>
      </c>
      <c r="V422" s="14">
        <v>1</v>
      </c>
      <c r="W422" s="14">
        <v>62.64</v>
      </c>
      <c r="X422" s="14">
        <v>1</v>
      </c>
      <c r="Y422" s="15">
        <v>0.0085</v>
      </c>
      <c r="Z422" s="14">
        <v>0</v>
      </c>
      <c r="AA422" s="14">
        <v>1</v>
      </c>
      <c r="AB422" s="14">
        <v>1</v>
      </c>
      <c r="AC422" s="14">
        <v>1</v>
      </c>
      <c r="AD422" s="14">
        <v>1</v>
      </c>
      <c r="AE422" s="14">
        <v>0</v>
      </c>
      <c r="AF422" s="14">
        <v>62.64</v>
      </c>
      <c r="AG422" s="14">
        <v>0</v>
      </c>
      <c r="AH422" t="str">
        <f>VLOOKUP(E:E,笔记匹配!A:U,3,FALSE)</f>
        <v>第一次买满绿翡翠怎么挑？高性价比🉐‼️</v>
      </c>
    </row>
    <row r="423" spans="1:34">
      <c r="A423" s="13" t="s">
        <v>45</v>
      </c>
      <c r="B423" s="13" t="s">
        <v>162</v>
      </c>
      <c r="C423" s="14">
        <v>18547170</v>
      </c>
      <c r="D423" s="13" t="s">
        <v>74</v>
      </c>
      <c r="E423" s="13" t="s">
        <v>162</v>
      </c>
      <c r="F423" s="13" t="s">
        <v>376</v>
      </c>
      <c r="G423" s="14">
        <v>3820901</v>
      </c>
      <c r="H423" s="13" t="s">
        <v>82</v>
      </c>
      <c r="I423" s="14">
        <v>3205913</v>
      </c>
      <c r="J423" s="13" t="s">
        <v>367</v>
      </c>
      <c r="K423" s="14">
        <v>31.08</v>
      </c>
      <c r="L423" s="14">
        <v>1038</v>
      </c>
      <c r="M423" s="14">
        <v>79</v>
      </c>
      <c r="N423" s="15">
        <v>0.0761</v>
      </c>
      <c r="O423" s="14">
        <v>0.39</v>
      </c>
      <c r="P423" s="14">
        <v>29.94</v>
      </c>
      <c r="Q423" s="14">
        <v>3</v>
      </c>
      <c r="R423" s="14">
        <v>0</v>
      </c>
      <c r="S423" s="14">
        <v>1</v>
      </c>
      <c r="T423" s="14">
        <v>1</v>
      </c>
      <c r="U423" s="14">
        <v>0</v>
      </c>
      <c r="V423" s="14">
        <v>5</v>
      </c>
      <c r="W423" s="14">
        <v>6.22</v>
      </c>
      <c r="X423" s="14">
        <v>2</v>
      </c>
      <c r="Y423" s="15">
        <v>0.0253</v>
      </c>
      <c r="Z423" s="14">
        <v>0</v>
      </c>
      <c r="AA423" s="14">
        <v>0</v>
      </c>
      <c r="AB423" s="14">
        <v>2</v>
      </c>
      <c r="AC423" s="14">
        <v>5</v>
      </c>
      <c r="AD423" s="14">
        <v>2</v>
      </c>
      <c r="AE423" s="14">
        <v>1</v>
      </c>
      <c r="AF423" s="14">
        <v>15.54</v>
      </c>
      <c r="AG423" s="14">
        <v>31.08</v>
      </c>
      <c r="AH423" t="str">
        <f>VLOOKUP(E:E,笔记匹配!A:U,3,FALSE)</f>
        <v>翡翠界的绝美仙仙耳坠都在这里‼️高级富贵</v>
      </c>
    </row>
    <row r="424" spans="1:34">
      <c r="A424" s="13" t="s">
        <v>45</v>
      </c>
      <c r="B424" s="13" t="s">
        <v>164</v>
      </c>
      <c r="C424" s="14">
        <v>19089034</v>
      </c>
      <c r="D424" s="13" t="s">
        <v>74</v>
      </c>
      <c r="E424" s="13" t="s">
        <v>164</v>
      </c>
      <c r="F424" s="13" t="s">
        <v>89</v>
      </c>
      <c r="G424" s="14">
        <v>4075191</v>
      </c>
      <c r="H424" s="13" t="s">
        <v>89</v>
      </c>
      <c r="I424" s="14">
        <v>3457726</v>
      </c>
      <c r="J424" s="13" t="s">
        <v>367</v>
      </c>
      <c r="K424" s="14">
        <v>24.78</v>
      </c>
      <c r="L424" s="14">
        <v>1079</v>
      </c>
      <c r="M424" s="14">
        <v>65</v>
      </c>
      <c r="N424" s="15">
        <v>0.0602</v>
      </c>
      <c r="O424" s="14">
        <v>0.38</v>
      </c>
      <c r="P424" s="14">
        <v>22.97</v>
      </c>
      <c r="Q424" s="14">
        <v>1</v>
      </c>
      <c r="R424" s="14">
        <v>1</v>
      </c>
      <c r="S424" s="14">
        <v>0</v>
      </c>
      <c r="T424" s="14">
        <v>0</v>
      </c>
      <c r="U424" s="14">
        <v>0</v>
      </c>
      <c r="V424" s="14">
        <v>2</v>
      </c>
      <c r="W424" s="14">
        <v>12.39</v>
      </c>
      <c r="X424" s="14">
        <v>0</v>
      </c>
      <c r="Y424" s="15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t="str">
        <f>VLOOKUP(E:E,笔记匹配!A:U,3,FALSE)</f>
        <v>翡翠福瓜的寓意，把美好祝福送给自己</v>
      </c>
    </row>
    <row r="425" spans="1:34">
      <c r="A425" s="13" t="s">
        <v>45</v>
      </c>
      <c r="B425" s="13" t="s">
        <v>166</v>
      </c>
      <c r="C425" s="14">
        <v>21062611</v>
      </c>
      <c r="D425" s="13" t="s">
        <v>74</v>
      </c>
      <c r="E425" s="13" t="s">
        <v>166</v>
      </c>
      <c r="F425" s="13" t="s">
        <v>90</v>
      </c>
      <c r="G425" s="14">
        <v>5049698</v>
      </c>
      <c r="H425" s="13" t="s">
        <v>90</v>
      </c>
      <c r="I425" s="14">
        <v>4273852</v>
      </c>
      <c r="J425" s="13" t="s">
        <v>367</v>
      </c>
      <c r="K425" s="14">
        <v>15.13</v>
      </c>
      <c r="L425" s="14">
        <v>477</v>
      </c>
      <c r="M425" s="14">
        <v>48</v>
      </c>
      <c r="N425" s="15">
        <v>0.1006</v>
      </c>
      <c r="O425" s="14">
        <v>0.32</v>
      </c>
      <c r="P425" s="14">
        <v>31.72</v>
      </c>
      <c r="Q425" s="14">
        <v>0</v>
      </c>
      <c r="R425" s="14">
        <v>1</v>
      </c>
      <c r="S425" s="14">
        <v>0</v>
      </c>
      <c r="T425" s="14">
        <v>0</v>
      </c>
      <c r="U425" s="14">
        <v>0</v>
      </c>
      <c r="V425" s="14">
        <v>1</v>
      </c>
      <c r="W425" s="14">
        <v>15.13</v>
      </c>
      <c r="X425" s="14">
        <v>1</v>
      </c>
      <c r="Y425" s="15">
        <v>0.0208</v>
      </c>
      <c r="Z425" s="14">
        <v>0</v>
      </c>
      <c r="AA425" s="14">
        <v>1</v>
      </c>
      <c r="AB425" s="14">
        <v>1</v>
      </c>
      <c r="AC425" s="14">
        <v>1</v>
      </c>
      <c r="AD425" s="14">
        <v>1</v>
      </c>
      <c r="AE425" s="14">
        <v>0</v>
      </c>
      <c r="AF425" s="14">
        <v>15.13</v>
      </c>
      <c r="AG425" s="14">
        <v>0</v>
      </c>
      <c r="AH425" t="str">
        <f>VLOOKUP(E:E,笔记匹配!A:U,3,FALSE)</f>
        <v>性价比翡翠美货上新💖寓意都是如此美好💯</v>
      </c>
    </row>
    <row r="426" spans="1:34">
      <c r="A426" s="13" t="s">
        <v>45</v>
      </c>
      <c r="B426" s="13" t="s">
        <v>168</v>
      </c>
      <c r="C426" s="14">
        <v>21387260</v>
      </c>
      <c r="D426" s="13" t="s">
        <v>74</v>
      </c>
      <c r="E426" s="13" t="s">
        <v>168</v>
      </c>
      <c r="F426" s="13" t="s">
        <v>91</v>
      </c>
      <c r="G426" s="14">
        <v>5205079</v>
      </c>
      <c r="H426" s="13" t="s">
        <v>91</v>
      </c>
      <c r="I426" s="14">
        <v>4389047</v>
      </c>
      <c r="J426" s="13" t="s">
        <v>367</v>
      </c>
      <c r="K426" s="14">
        <v>24.99</v>
      </c>
      <c r="L426" s="14">
        <v>718</v>
      </c>
      <c r="M426" s="14">
        <v>60</v>
      </c>
      <c r="N426" s="15">
        <v>0.0836</v>
      </c>
      <c r="O426" s="14">
        <v>0.42</v>
      </c>
      <c r="P426" s="14">
        <v>34.81</v>
      </c>
      <c r="Q426" s="14">
        <v>0</v>
      </c>
      <c r="R426" s="14">
        <v>0</v>
      </c>
      <c r="S426" s="14">
        <v>0</v>
      </c>
      <c r="T426" s="14">
        <v>2</v>
      </c>
      <c r="U426" s="14">
        <v>0</v>
      </c>
      <c r="V426" s="14">
        <v>2</v>
      </c>
      <c r="W426" s="14">
        <v>12.5</v>
      </c>
      <c r="X426" s="14">
        <v>0</v>
      </c>
      <c r="Y426" s="15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t="str">
        <f>VLOOKUP(E:E,笔记匹配!A:U,3,FALSE)</f>
        <v>这家翡翠源头商家你还不知道吗‼️</v>
      </c>
    </row>
    <row r="427" spans="1:34">
      <c r="A427" s="13" t="s">
        <v>45</v>
      </c>
      <c r="B427" s="13" t="s">
        <v>170</v>
      </c>
      <c r="C427" s="14">
        <v>21810383</v>
      </c>
      <c r="D427" s="13" t="s">
        <v>74</v>
      </c>
      <c r="E427" s="13" t="s">
        <v>170</v>
      </c>
      <c r="F427" s="13" t="s">
        <v>75</v>
      </c>
      <c r="G427" s="14">
        <v>5396826</v>
      </c>
      <c r="H427" s="13" t="s">
        <v>75</v>
      </c>
      <c r="I427" s="14">
        <v>4535097</v>
      </c>
      <c r="J427" s="13" t="s">
        <v>367</v>
      </c>
      <c r="K427" s="14">
        <v>116.99</v>
      </c>
      <c r="L427" s="14">
        <v>4731</v>
      </c>
      <c r="M427" s="14">
        <v>282</v>
      </c>
      <c r="N427" s="15">
        <v>0.0596</v>
      </c>
      <c r="O427" s="14">
        <v>0.41</v>
      </c>
      <c r="P427" s="14">
        <v>24.73</v>
      </c>
      <c r="Q427" s="14">
        <v>3</v>
      </c>
      <c r="R427" s="14">
        <v>1</v>
      </c>
      <c r="S427" s="14">
        <v>0</v>
      </c>
      <c r="T427" s="14">
        <v>0</v>
      </c>
      <c r="U427" s="14">
        <v>1</v>
      </c>
      <c r="V427" s="14">
        <v>5</v>
      </c>
      <c r="W427" s="14">
        <v>23.4</v>
      </c>
      <c r="X427" s="14">
        <v>0</v>
      </c>
      <c r="Y427" s="15">
        <v>0</v>
      </c>
      <c r="Z427" s="14">
        <v>1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t="str">
        <f>VLOOKUP(E:E,笔记匹配!A:U,3,FALSE)</f>
        <v>喜欢蛋面的尽管来找我，应有尽有</v>
      </c>
    </row>
    <row r="428" spans="1:34">
      <c r="A428" s="13" t="s">
        <v>45</v>
      </c>
      <c r="B428" s="13" t="s">
        <v>172</v>
      </c>
      <c r="C428" s="14">
        <v>21810413</v>
      </c>
      <c r="D428" s="13" t="s">
        <v>74</v>
      </c>
      <c r="E428" s="13" t="s">
        <v>172</v>
      </c>
      <c r="F428" s="13" t="s">
        <v>92</v>
      </c>
      <c r="G428" s="14">
        <v>5396833</v>
      </c>
      <c r="H428" s="13" t="s">
        <v>92</v>
      </c>
      <c r="I428" s="14">
        <v>4535107</v>
      </c>
      <c r="J428" s="13" t="s">
        <v>367</v>
      </c>
      <c r="K428" s="14">
        <v>38.34</v>
      </c>
      <c r="L428" s="14">
        <v>907</v>
      </c>
      <c r="M428" s="14">
        <v>59</v>
      </c>
      <c r="N428" s="15">
        <v>0.065</v>
      </c>
      <c r="O428" s="14">
        <v>0.65</v>
      </c>
      <c r="P428" s="14">
        <v>42.27</v>
      </c>
      <c r="Q428" s="14">
        <v>3</v>
      </c>
      <c r="R428" s="14">
        <v>1</v>
      </c>
      <c r="S428" s="14">
        <v>0</v>
      </c>
      <c r="T428" s="14">
        <v>2</v>
      </c>
      <c r="U428" s="14">
        <v>0</v>
      </c>
      <c r="V428" s="14">
        <v>6</v>
      </c>
      <c r="W428" s="14">
        <v>6.39</v>
      </c>
      <c r="X428" s="14">
        <v>0</v>
      </c>
      <c r="Y428" s="15">
        <v>0</v>
      </c>
      <c r="Z428" s="14">
        <v>3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t="str">
        <f>VLOOKUP(E:E,笔记匹配!A:U,3,FALSE)</f>
        <v>福禄双全💕翡翠绿葫芦太适合女性了～</v>
      </c>
    </row>
    <row r="429" spans="1:34">
      <c r="A429" s="13" t="s">
        <v>45</v>
      </c>
      <c r="B429" s="13" t="s">
        <v>174</v>
      </c>
      <c r="C429" s="14">
        <v>23020424</v>
      </c>
      <c r="D429" s="13" t="s">
        <v>74</v>
      </c>
      <c r="E429" s="13" t="s">
        <v>174</v>
      </c>
      <c r="F429" s="13" t="s">
        <v>385</v>
      </c>
      <c r="G429" s="14">
        <v>5981098</v>
      </c>
      <c r="H429" s="13" t="s">
        <v>93</v>
      </c>
      <c r="I429" s="14">
        <v>4980950</v>
      </c>
      <c r="J429" s="13" t="s">
        <v>367</v>
      </c>
      <c r="K429" s="14">
        <v>100.45</v>
      </c>
      <c r="L429" s="14">
        <v>2774</v>
      </c>
      <c r="M429" s="14">
        <v>179</v>
      </c>
      <c r="N429" s="15">
        <v>0.0645</v>
      </c>
      <c r="O429" s="14">
        <v>0.56</v>
      </c>
      <c r="P429" s="14">
        <v>36.21</v>
      </c>
      <c r="Q429" s="14">
        <v>1</v>
      </c>
      <c r="R429" s="14">
        <v>2</v>
      </c>
      <c r="S429" s="14">
        <v>1</v>
      </c>
      <c r="T429" s="14">
        <v>1</v>
      </c>
      <c r="U429" s="14">
        <v>1</v>
      </c>
      <c r="V429" s="14">
        <v>6</v>
      </c>
      <c r="W429" s="14">
        <v>16.74</v>
      </c>
      <c r="X429" s="14">
        <v>4</v>
      </c>
      <c r="Y429" s="15">
        <v>0.0223</v>
      </c>
      <c r="Z429" s="14">
        <v>0</v>
      </c>
      <c r="AA429" s="14">
        <v>0</v>
      </c>
      <c r="AB429" s="14">
        <v>3</v>
      </c>
      <c r="AC429" s="14">
        <v>5</v>
      </c>
      <c r="AD429" s="14">
        <v>3</v>
      </c>
      <c r="AE429" s="14">
        <v>1</v>
      </c>
      <c r="AF429" s="14">
        <v>33.48</v>
      </c>
      <c r="AG429" s="14">
        <v>100.45</v>
      </c>
      <c r="AH429" t="str">
        <f>VLOOKUP(E:E,笔记匹配!A:U,3,FALSE)</f>
        <v>年会宴会战袍缺少亮点❓只需一串翡翠珠链</v>
      </c>
    </row>
    <row r="430" spans="1:34">
      <c r="A430" s="13" t="s">
        <v>45</v>
      </c>
      <c r="B430" s="13" t="s">
        <v>186</v>
      </c>
      <c r="C430" s="14">
        <v>23479837</v>
      </c>
      <c r="D430" s="13" t="s">
        <v>74</v>
      </c>
      <c r="E430" s="13" t="s">
        <v>186</v>
      </c>
      <c r="F430" s="13" t="s">
        <v>110</v>
      </c>
      <c r="G430" s="14">
        <v>6212932</v>
      </c>
      <c r="H430" s="13" t="s">
        <v>110</v>
      </c>
      <c r="I430" s="14">
        <v>5155873</v>
      </c>
      <c r="J430" s="13" t="s">
        <v>367</v>
      </c>
      <c r="K430" s="14">
        <v>15.61</v>
      </c>
      <c r="L430" s="14">
        <v>579</v>
      </c>
      <c r="M430" s="14">
        <v>40</v>
      </c>
      <c r="N430" s="15">
        <v>0.0691</v>
      </c>
      <c r="O430" s="14">
        <v>0.39</v>
      </c>
      <c r="P430" s="14">
        <v>26.96</v>
      </c>
      <c r="Q430" s="14">
        <v>1</v>
      </c>
      <c r="R430" s="14">
        <v>0</v>
      </c>
      <c r="S430" s="14">
        <v>0</v>
      </c>
      <c r="T430" s="14">
        <v>0</v>
      </c>
      <c r="U430" s="14">
        <v>0</v>
      </c>
      <c r="V430" s="14">
        <v>1</v>
      </c>
      <c r="W430" s="14">
        <v>15.61</v>
      </c>
      <c r="X430" s="14">
        <v>0</v>
      </c>
      <c r="Y430" s="15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t="str">
        <f>VLOOKUP(E:E,笔记匹配!A:U,3,FALSE)</f>
        <v>女人的首饰盒里，永远都少一件珠宝～</v>
      </c>
    </row>
    <row r="431" spans="1:34">
      <c r="A431" s="13" t="s">
        <v>45</v>
      </c>
      <c r="B431" s="13" t="s">
        <v>176</v>
      </c>
      <c r="C431" s="14">
        <v>23479892</v>
      </c>
      <c r="D431" s="13" t="s">
        <v>74</v>
      </c>
      <c r="E431" s="13" t="s">
        <v>176</v>
      </c>
      <c r="F431" s="13" t="s">
        <v>83</v>
      </c>
      <c r="G431" s="14">
        <v>6212945</v>
      </c>
      <c r="H431" s="13" t="s">
        <v>83</v>
      </c>
      <c r="I431" s="14">
        <v>5155900</v>
      </c>
      <c r="J431" s="13" t="s">
        <v>367</v>
      </c>
      <c r="K431" s="14">
        <v>60.8</v>
      </c>
      <c r="L431" s="14">
        <v>3283</v>
      </c>
      <c r="M431" s="14">
        <v>198</v>
      </c>
      <c r="N431" s="15">
        <v>0.0603</v>
      </c>
      <c r="O431" s="14">
        <v>0.31</v>
      </c>
      <c r="P431" s="14">
        <v>18.52</v>
      </c>
      <c r="Q431" s="14">
        <v>3</v>
      </c>
      <c r="R431" s="14">
        <v>0</v>
      </c>
      <c r="S431" s="14">
        <v>0</v>
      </c>
      <c r="T431" s="14">
        <v>0</v>
      </c>
      <c r="U431" s="14">
        <v>0</v>
      </c>
      <c r="V431" s="14">
        <v>3</v>
      </c>
      <c r="W431" s="14">
        <v>20.27</v>
      </c>
      <c r="X431" s="14">
        <v>2</v>
      </c>
      <c r="Y431" s="15">
        <v>0.0101</v>
      </c>
      <c r="Z431" s="14">
        <v>1</v>
      </c>
      <c r="AA431" s="14">
        <v>0</v>
      </c>
      <c r="AB431" s="14">
        <v>2</v>
      </c>
      <c r="AC431" s="14">
        <v>2</v>
      </c>
      <c r="AD431" s="14">
        <v>2</v>
      </c>
      <c r="AE431" s="14">
        <v>0</v>
      </c>
      <c r="AF431" s="14">
        <v>30.4</v>
      </c>
      <c r="AG431" s="14">
        <v>0</v>
      </c>
      <c r="AH431" t="str">
        <f>VLOOKUP(E:E,笔记匹配!A:U,3,FALSE)</f>
        <v>用千年等这一回，化身一道美的传说～</v>
      </c>
    </row>
    <row r="432" spans="1:34">
      <c r="A432" s="13" t="s">
        <v>46</v>
      </c>
      <c r="B432" s="13" t="s">
        <v>154</v>
      </c>
      <c r="C432" s="14">
        <v>15010998</v>
      </c>
      <c r="D432" s="13" t="s">
        <v>74</v>
      </c>
      <c r="E432" s="13" t="s">
        <v>154</v>
      </c>
      <c r="F432" s="13" t="s">
        <v>85</v>
      </c>
      <c r="G432" s="14">
        <v>2988798</v>
      </c>
      <c r="H432" s="13" t="s">
        <v>85</v>
      </c>
      <c r="I432" s="14">
        <v>2389802</v>
      </c>
      <c r="J432" s="13" t="s">
        <v>367</v>
      </c>
      <c r="K432" s="14">
        <v>122.59</v>
      </c>
      <c r="L432" s="14">
        <v>2580</v>
      </c>
      <c r="M432" s="14">
        <v>143</v>
      </c>
      <c r="N432" s="15">
        <v>0.0554</v>
      </c>
      <c r="O432" s="14">
        <v>0.86</v>
      </c>
      <c r="P432" s="14">
        <v>47.52</v>
      </c>
      <c r="Q432" s="14">
        <v>0</v>
      </c>
      <c r="R432" s="14">
        <v>1</v>
      </c>
      <c r="S432" s="14">
        <v>0</v>
      </c>
      <c r="T432" s="14">
        <v>0</v>
      </c>
      <c r="U432" s="14">
        <v>0</v>
      </c>
      <c r="V432" s="14">
        <v>1</v>
      </c>
      <c r="W432" s="14">
        <v>122.59</v>
      </c>
      <c r="X432" s="14">
        <v>3</v>
      </c>
      <c r="Y432" s="15">
        <v>0.021</v>
      </c>
      <c r="Z432" s="14">
        <v>0</v>
      </c>
      <c r="AA432" s="14">
        <v>0</v>
      </c>
      <c r="AB432" s="14">
        <v>3</v>
      </c>
      <c r="AC432" s="14">
        <v>4</v>
      </c>
      <c r="AD432" s="14">
        <v>3</v>
      </c>
      <c r="AE432" s="14">
        <v>1</v>
      </c>
      <c r="AF432" s="14">
        <v>40.86</v>
      </c>
      <c r="AG432" s="14">
        <v>122.59</v>
      </c>
      <c r="AH432" t="str">
        <f>VLOOKUP(E:E,笔记匹配!A:U,3,FALSE)</f>
        <v>翡翠小米珠已经不多了❓听说你们都在找🧐🧐</v>
      </c>
    </row>
    <row r="433" spans="1:34">
      <c r="A433" s="13" t="s">
        <v>46</v>
      </c>
      <c r="B433" s="13" t="s">
        <v>156</v>
      </c>
      <c r="C433" s="14">
        <v>15235389</v>
      </c>
      <c r="D433" s="13" t="s">
        <v>74</v>
      </c>
      <c r="E433" s="13" t="s">
        <v>156</v>
      </c>
      <c r="F433" s="13" t="s">
        <v>86</v>
      </c>
      <c r="G433" s="14">
        <v>3012790</v>
      </c>
      <c r="H433" s="13" t="s">
        <v>86</v>
      </c>
      <c r="I433" s="14">
        <v>2410711</v>
      </c>
      <c r="J433" s="13" t="s">
        <v>367</v>
      </c>
      <c r="K433" s="14">
        <v>47.09</v>
      </c>
      <c r="L433" s="14">
        <v>2173</v>
      </c>
      <c r="M433" s="14">
        <v>169</v>
      </c>
      <c r="N433" s="15">
        <v>0.0778</v>
      </c>
      <c r="O433" s="14">
        <v>0.28</v>
      </c>
      <c r="P433" s="14">
        <v>21.67</v>
      </c>
      <c r="Q433" s="14">
        <v>3</v>
      </c>
      <c r="R433" s="14">
        <v>1</v>
      </c>
      <c r="S433" s="14">
        <v>0</v>
      </c>
      <c r="T433" s="14">
        <v>0</v>
      </c>
      <c r="U433" s="14">
        <v>0</v>
      </c>
      <c r="V433" s="14">
        <v>4</v>
      </c>
      <c r="W433" s="14">
        <v>11.77</v>
      </c>
      <c r="X433" s="14">
        <v>3</v>
      </c>
      <c r="Y433" s="15">
        <v>0.0178</v>
      </c>
      <c r="Z433" s="14">
        <v>0</v>
      </c>
      <c r="AA433" s="14">
        <v>0</v>
      </c>
      <c r="AB433" s="14">
        <v>3</v>
      </c>
      <c r="AC433" s="14">
        <v>6</v>
      </c>
      <c r="AD433" s="14">
        <v>3</v>
      </c>
      <c r="AE433" s="14">
        <v>2</v>
      </c>
      <c r="AF433" s="14">
        <v>15.7</v>
      </c>
      <c r="AG433" s="14">
        <v>23.54</v>
      </c>
      <c r="AH433" t="str">
        <f>VLOOKUP(E:E,笔记匹配!A:U,3,FALSE)</f>
        <v>这尊翡翠佛公的喜乐，谁见了谁欢喜🌱🙏</v>
      </c>
    </row>
    <row r="434" spans="1:34">
      <c r="A434" s="13" t="s">
        <v>46</v>
      </c>
      <c r="B434" s="13" t="s">
        <v>158</v>
      </c>
      <c r="C434" s="14">
        <v>16039498</v>
      </c>
      <c r="D434" s="13" t="s">
        <v>74</v>
      </c>
      <c r="E434" s="13" t="s">
        <v>158</v>
      </c>
      <c r="F434" s="13" t="s">
        <v>87</v>
      </c>
      <c r="G434" s="14">
        <v>3126882</v>
      </c>
      <c r="H434" s="13" t="s">
        <v>87</v>
      </c>
      <c r="I434" s="14">
        <v>2521382</v>
      </c>
      <c r="J434" s="13" t="s">
        <v>367</v>
      </c>
      <c r="K434" s="14">
        <v>104.93</v>
      </c>
      <c r="L434" s="14">
        <v>4547</v>
      </c>
      <c r="M434" s="14">
        <v>366</v>
      </c>
      <c r="N434" s="15">
        <v>0.0805</v>
      </c>
      <c r="O434" s="14">
        <v>0.29</v>
      </c>
      <c r="P434" s="14">
        <v>23.08</v>
      </c>
      <c r="Q434" s="14">
        <v>0</v>
      </c>
      <c r="R434" s="14">
        <v>2</v>
      </c>
      <c r="S434" s="14">
        <v>1</v>
      </c>
      <c r="T434" s="14">
        <v>4</v>
      </c>
      <c r="U434" s="14">
        <v>0</v>
      </c>
      <c r="V434" s="14">
        <v>7</v>
      </c>
      <c r="W434" s="14">
        <v>14.99</v>
      </c>
      <c r="X434" s="14">
        <v>7</v>
      </c>
      <c r="Y434" s="15">
        <v>0.0191</v>
      </c>
      <c r="Z434" s="14">
        <v>2</v>
      </c>
      <c r="AA434" s="14">
        <v>0</v>
      </c>
      <c r="AB434" s="14">
        <v>7</v>
      </c>
      <c r="AC434" s="14">
        <v>13</v>
      </c>
      <c r="AD434" s="14">
        <v>7</v>
      </c>
      <c r="AE434" s="14">
        <v>3</v>
      </c>
      <c r="AF434" s="14">
        <v>14.99</v>
      </c>
      <c r="AG434" s="14">
        <v>34.98</v>
      </c>
      <c r="AH434" t="str">
        <f>VLOOKUP(E:E,笔记匹配!A:U,3,FALSE)</f>
        <v>听说你们最近很喜欢小米珠📿翡翠手串哦💚</v>
      </c>
    </row>
    <row r="435" spans="1:34">
      <c r="A435" s="13" t="s">
        <v>46</v>
      </c>
      <c r="B435" s="13" t="s">
        <v>190</v>
      </c>
      <c r="C435" s="14">
        <v>16360864</v>
      </c>
      <c r="D435" s="13" t="s">
        <v>74</v>
      </c>
      <c r="E435" s="13" t="s">
        <v>190</v>
      </c>
      <c r="F435" s="13" t="s">
        <v>114</v>
      </c>
      <c r="G435" s="14">
        <v>3185522</v>
      </c>
      <c r="H435" s="13" t="s">
        <v>114</v>
      </c>
      <c r="I435" s="14">
        <v>2573850</v>
      </c>
      <c r="J435" s="13" t="s">
        <v>367</v>
      </c>
      <c r="K435" s="14">
        <v>17.72</v>
      </c>
      <c r="L435" s="14">
        <v>1305</v>
      </c>
      <c r="M435" s="14">
        <v>72</v>
      </c>
      <c r="N435" s="15">
        <v>0.0552</v>
      </c>
      <c r="O435" s="14">
        <v>0.25</v>
      </c>
      <c r="P435" s="14">
        <v>13.58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5">
        <v>0</v>
      </c>
      <c r="Z435" s="14">
        <v>0</v>
      </c>
      <c r="AA435" s="14">
        <v>1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t="str">
        <f>VLOOKUP(E:E,笔记匹配!A:U,3,FALSE)</f>
        <v>千呼万唤的翡翠双环耳坠🔥来啦‼️谁戴谁美</v>
      </c>
    </row>
    <row r="436" spans="1:34">
      <c r="A436" s="13" t="s">
        <v>46</v>
      </c>
      <c r="B436" s="13" t="s">
        <v>194</v>
      </c>
      <c r="C436" s="14">
        <v>16492628</v>
      </c>
      <c r="D436" s="13" t="s">
        <v>74</v>
      </c>
      <c r="E436" s="13" t="s">
        <v>194</v>
      </c>
      <c r="F436" s="13" t="s">
        <v>114</v>
      </c>
      <c r="G436" s="14">
        <v>3185522</v>
      </c>
      <c r="H436" s="13" t="s">
        <v>114</v>
      </c>
      <c r="I436" s="14">
        <v>2573850</v>
      </c>
      <c r="J436" s="13" t="s">
        <v>367</v>
      </c>
      <c r="K436" s="14">
        <v>0.7</v>
      </c>
      <c r="L436" s="14">
        <v>55</v>
      </c>
      <c r="M436" s="14">
        <v>3</v>
      </c>
      <c r="N436" s="15">
        <v>0.0545</v>
      </c>
      <c r="O436" s="14">
        <v>0.23</v>
      </c>
      <c r="P436" s="14">
        <v>12.73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5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t="str">
        <f>VLOOKUP(E:E,笔记匹配!A:U,3,FALSE)</f>
        <v>取悦自己，惊艳时光 | 满绿翡翠双环</v>
      </c>
    </row>
    <row r="437" spans="1:34">
      <c r="A437" s="13" t="s">
        <v>46</v>
      </c>
      <c r="B437" s="13" t="s">
        <v>160</v>
      </c>
      <c r="C437" s="14">
        <v>18410732</v>
      </c>
      <c r="D437" s="13" t="s">
        <v>74</v>
      </c>
      <c r="E437" s="13" t="s">
        <v>160</v>
      </c>
      <c r="F437" s="13" t="s">
        <v>374</v>
      </c>
      <c r="G437" s="14">
        <v>3754285</v>
      </c>
      <c r="H437" s="13" t="s">
        <v>88</v>
      </c>
      <c r="I437" s="14">
        <v>3139499</v>
      </c>
      <c r="J437" s="13" t="s">
        <v>367</v>
      </c>
      <c r="K437" s="14">
        <v>39.76</v>
      </c>
      <c r="L437" s="14">
        <v>1042</v>
      </c>
      <c r="M437" s="14">
        <v>79</v>
      </c>
      <c r="N437" s="15">
        <v>0.0758</v>
      </c>
      <c r="O437" s="14">
        <v>0.5</v>
      </c>
      <c r="P437" s="14">
        <v>38.16</v>
      </c>
      <c r="Q437" s="14">
        <v>1</v>
      </c>
      <c r="R437" s="14">
        <v>0</v>
      </c>
      <c r="S437" s="14">
        <v>0</v>
      </c>
      <c r="T437" s="14">
        <v>0</v>
      </c>
      <c r="U437" s="14">
        <v>0</v>
      </c>
      <c r="V437" s="14">
        <v>1</v>
      </c>
      <c r="W437" s="14">
        <v>39.76</v>
      </c>
      <c r="X437" s="14">
        <v>1</v>
      </c>
      <c r="Y437" s="15">
        <v>0.0127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t="str">
        <f>VLOOKUP(E:E,笔记匹配!A:U,3,FALSE)</f>
        <v>第一次买满绿翡翠怎么挑？高性价比🉐‼️</v>
      </c>
    </row>
    <row r="438" spans="1:34">
      <c r="A438" s="13" t="s">
        <v>46</v>
      </c>
      <c r="B438" s="13" t="s">
        <v>162</v>
      </c>
      <c r="C438" s="14">
        <v>18547170</v>
      </c>
      <c r="D438" s="13" t="s">
        <v>74</v>
      </c>
      <c r="E438" s="13" t="s">
        <v>162</v>
      </c>
      <c r="F438" s="13" t="s">
        <v>376</v>
      </c>
      <c r="G438" s="14">
        <v>3820901</v>
      </c>
      <c r="H438" s="13" t="s">
        <v>82</v>
      </c>
      <c r="I438" s="14">
        <v>3205913</v>
      </c>
      <c r="J438" s="13" t="s">
        <v>367</v>
      </c>
      <c r="K438" s="14">
        <v>27.81</v>
      </c>
      <c r="L438" s="14">
        <v>974</v>
      </c>
      <c r="M438" s="14">
        <v>70</v>
      </c>
      <c r="N438" s="15">
        <v>0.0719</v>
      </c>
      <c r="O438" s="14">
        <v>0.4</v>
      </c>
      <c r="P438" s="14">
        <v>28.55</v>
      </c>
      <c r="Q438" s="14">
        <v>1</v>
      </c>
      <c r="R438" s="14">
        <v>0</v>
      </c>
      <c r="S438" s="14">
        <v>0</v>
      </c>
      <c r="T438" s="14">
        <v>1</v>
      </c>
      <c r="U438" s="14">
        <v>0</v>
      </c>
      <c r="V438" s="14">
        <v>2</v>
      </c>
      <c r="W438" s="14">
        <v>13.9</v>
      </c>
      <c r="X438" s="14">
        <v>2</v>
      </c>
      <c r="Y438" s="15">
        <v>0.0286</v>
      </c>
      <c r="Z438" s="14">
        <v>1</v>
      </c>
      <c r="AA438" s="14">
        <v>0</v>
      </c>
      <c r="AB438" s="14">
        <v>2</v>
      </c>
      <c r="AC438" s="14">
        <v>2</v>
      </c>
      <c r="AD438" s="14">
        <v>2</v>
      </c>
      <c r="AE438" s="14">
        <v>0</v>
      </c>
      <c r="AF438" s="14">
        <v>13.9</v>
      </c>
      <c r="AG438" s="14">
        <v>0</v>
      </c>
      <c r="AH438" t="str">
        <f>VLOOKUP(E:E,笔记匹配!A:U,3,FALSE)</f>
        <v>翡翠界的绝美仙仙耳坠都在这里‼️高级富贵</v>
      </c>
    </row>
    <row r="439" spans="1:34">
      <c r="A439" s="13" t="s">
        <v>46</v>
      </c>
      <c r="B439" s="13" t="s">
        <v>164</v>
      </c>
      <c r="C439" s="14">
        <v>19089034</v>
      </c>
      <c r="D439" s="13" t="s">
        <v>74</v>
      </c>
      <c r="E439" s="13" t="s">
        <v>164</v>
      </c>
      <c r="F439" s="13" t="s">
        <v>89</v>
      </c>
      <c r="G439" s="14">
        <v>4075191</v>
      </c>
      <c r="H439" s="13" t="s">
        <v>89</v>
      </c>
      <c r="I439" s="14">
        <v>3457726</v>
      </c>
      <c r="J439" s="13" t="s">
        <v>367</v>
      </c>
      <c r="K439" s="14">
        <v>36.03</v>
      </c>
      <c r="L439" s="14">
        <v>1810</v>
      </c>
      <c r="M439" s="14">
        <v>116</v>
      </c>
      <c r="N439" s="15">
        <v>0.0641</v>
      </c>
      <c r="O439" s="14">
        <v>0.31</v>
      </c>
      <c r="P439" s="14">
        <v>19.91</v>
      </c>
      <c r="Q439" s="14">
        <v>1</v>
      </c>
      <c r="R439" s="14">
        <v>0</v>
      </c>
      <c r="S439" s="14">
        <v>1</v>
      </c>
      <c r="T439" s="14">
        <v>0</v>
      </c>
      <c r="U439" s="14">
        <v>0</v>
      </c>
      <c r="V439" s="14">
        <v>2</v>
      </c>
      <c r="W439" s="14">
        <v>18.02</v>
      </c>
      <c r="X439" s="14">
        <v>1</v>
      </c>
      <c r="Y439" s="15">
        <v>0.0086</v>
      </c>
      <c r="Z439" s="14">
        <v>1</v>
      </c>
      <c r="AA439" s="14">
        <v>1</v>
      </c>
      <c r="AB439" s="14">
        <v>1</v>
      </c>
      <c r="AC439" s="14">
        <v>1</v>
      </c>
      <c r="AD439" s="14">
        <v>1</v>
      </c>
      <c r="AE439" s="14">
        <v>0</v>
      </c>
      <c r="AF439" s="14">
        <v>36.03</v>
      </c>
      <c r="AG439" s="14">
        <v>0</v>
      </c>
      <c r="AH439" t="str">
        <f>VLOOKUP(E:E,笔记匹配!A:U,3,FALSE)</f>
        <v>翡翠福瓜的寓意，把美好祝福送给自己</v>
      </c>
    </row>
    <row r="440" spans="1:34">
      <c r="A440" s="13" t="s">
        <v>46</v>
      </c>
      <c r="B440" s="13" t="s">
        <v>166</v>
      </c>
      <c r="C440" s="14">
        <v>21062611</v>
      </c>
      <c r="D440" s="13" t="s">
        <v>74</v>
      </c>
      <c r="E440" s="13" t="s">
        <v>166</v>
      </c>
      <c r="F440" s="13" t="s">
        <v>90</v>
      </c>
      <c r="G440" s="14">
        <v>5049698</v>
      </c>
      <c r="H440" s="13" t="s">
        <v>90</v>
      </c>
      <c r="I440" s="14">
        <v>4273852</v>
      </c>
      <c r="J440" s="13" t="s">
        <v>367</v>
      </c>
      <c r="K440" s="14">
        <v>17.64</v>
      </c>
      <c r="L440" s="14">
        <v>775</v>
      </c>
      <c r="M440" s="14">
        <v>54</v>
      </c>
      <c r="N440" s="15">
        <v>0.0697</v>
      </c>
      <c r="O440" s="14">
        <v>0.33</v>
      </c>
      <c r="P440" s="14">
        <v>22.76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2</v>
      </c>
      <c r="Y440" s="15">
        <v>0.037</v>
      </c>
      <c r="Z440" s="14">
        <v>1</v>
      </c>
      <c r="AA440" s="14">
        <v>7</v>
      </c>
      <c r="AB440" s="14">
        <v>2</v>
      </c>
      <c r="AC440" s="14">
        <v>3</v>
      </c>
      <c r="AD440" s="14">
        <v>2</v>
      </c>
      <c r="AE440" s="14">
        <v>1</v>
      </c>
      <c r="AF440" s="14">
        <v>8.82</v>
      </c>
      <c r="AG440" s="14">
        <v>17.64</v>
      </c>
      <c r="AH440" t="str">
        <f>VLOOKUP(E:E,笔记匹配!A:U,3,FALSE)</f>
        <v>性价比翡翠美货上新💖寓意都是如此美好💯</v>
      </c>
    </row>
    <row r="441" spans="1:34">
      <c r="A441" s="13" t="s">
        <v>46</v>
      </c>
      <c r="B441" s="13" t="s">
        <v>168</v>
      </c>
      <c r="C441" s="14">
        <v>21387260</v>
      </c>
      <c r="D441" s="13" t="s">
        <v>74</v>
      </c>
      <c r="E441" s="13" t="s">
        <v>168</v>
      </c>
      <c r="F441" s="13" t="s">
        <v>91</v>
      </c>
      <c r="G441" s="14">
        <v>5205079</v>
      </c>
      <c r="H441" s="13" t="s">
        <v>91</v>
      </c>
      <c r="I441" s="14">
        <v>4389047</v>
      </c>
      <c r="J441" s="13" t="s">
        <v>367</v>
      </c>
      <c r="K441" s="14">
        <v>21.12</v>
      </c>
      <c r="L441" s="14">
        <v>732</v>
      </c>
      <c r="M441" s="14">
        <v>47</v>
      </c>
      <c r="N441" s="15">
        <v>0.0642</v>
      </c>
      <c r="O441" s="14">
        <v>0.45</v>
      </c>
      <c r="P441" s="14">
        <v>28.85</v>
      </c>
      <c r="Q441" s="14">
        <v>1</v>
      </c>
      <c r="R441" s="14">
        <v>1</v>
      </c>
      <c r="S441" s="14">
        <v>1</v>
      </c>
      <c r="T441" s="14">
        <v>1</v>
      </c>
      <c r="U441" s="14">
        <v>0</v>
      </c>
      <c r="V441" s="14">
        <v>4</v>
      </c>
      <c r="W441" s="14">
        <v>5.28</v>
      </c>
      <c r="X441" s="14">
        <v>1</v>
      </c>
      <c r="Y441" s="15">
        <v>0.0213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t="str">
        <f>VLOOKUP(E:E,笔记匹配!A:U,3,FALSE)</f>
        <v>这家翡翠源头商家你还不知道吗‼️</v>
      </c>
    </row>
    <row r="442" spans="1:34">
      <c r="A442" s="13" t="s">
        <v>46</v>
      </c>
      <c r="B442" s="13" t="s">
        <v>170</v>
      </c>
      <c r="C442" s="14">
        <v>21810383</v>
      </c>
      <c r="D442" s="13" t="s">
        <v>74</v>
      </c>
      <c r="E442" s="13" t="s">
        <v>170</v>
      </c>
      <c r="F442" s="13" t="s">
        <v>75</v>
      </c>
      <c r="G442" s="14">
        <v>5396826</v>
      </c>
      <c r="H442" s="13" t="s">
        <v>75</v>
      </c>
      <c r="I442" s="14">
        <v>4535097</v>
      </c>
      <c r="J442" s="13" t="s">
        <v>367</v>
      </c>
      <c r="K442" s="14">
        <v>109.6</v>
      </c>
      <c r="L442" s="14">
        <v>3954</v>
      </c>
      <c r="M442" s="14">
        <v>271</v>
      </c>
      <c r="N442" s="15">
        <v>0.0685</v>
      </c>
      <c r="O442" s="14">
        <v>0.4</v>
      </c>
      <c r="P442" s="14">
        <v>27.72</v>
      </c>
      <c r="Q442" s="14">
        <v>3</v>
      </c>
      <c r="R442" s="14">
        <v>0</v>
      </c>
      <c r="S442" s="14">
        <v>0</v>
      </c>
      <c r="T442" s="14">
        <v>1</v>
      </c>
      <c r="U442" s="14">
        <v>0</v>
      </c>
      <c r="V442" s="14">
        <v>4</v>
      </c>
      <c r="W442" s="14">
        <v>27.4</v>
      </c>
      <c r="X442" s="14">
        <v>1</v>
      </c>
      <c r="Y442" s="15">
        <v>0.0037</v>
      </c>
      <c r="Z442" s="14">
        <v>0</v>
      </c>
      <c r="AA442" s="14">
        <v>1</v>
      </c>
      <c r="AB442" s="14">
        <v>1</v>
      </c>
      <c r="AC442" s="14">
        <v>1</v>
      </c>
      <c r="AD442" s="14">
        <v>1</v>
      </c>
      <c r="AE442" s="14">
        <v>0</v>
      </c>
      <c r="AF442" s="14">
        <v>109.6</v>
      </c>
      <c r="AG442" s="14">
        <v>0</v>
      </c>
      <c r="AH442" t="str">
        <f>VLOOKUP(E:E,笔记匹配!A:U,3,FALSE)</f>
        <v>喜欢蛋面的尽管来找我，应有尽有</v>
      </c>
    </row>
    <row r="443" spans="1:34">
      <c r="A443" s="13" t="s">
        <v>46</v>
      </c>
      <c r="B443" s="13" t="s">
        <v>172</v>
      </c>
      <c r="C443" s="14">
        <v>21810413</v>
      </c>
      <c r="D443" s="13" t="s">
        <v>74</v>
      </c>
      <c r="E443" s="13" t="s">
        <v>172</v>
      </c>
      <c r="F443" s="13" t="s">
        <v>92</v>
      </c>
      <c r="G443" s="14">
        <v>5396833</v>
      </c>
      <c r="H443" s="13" t="s">
        <v>92</v>
      </c>
      <c r="I443" s="14">
        <v>4535107</v>
      </c>
      <c r="J443" s="13" t="s">
        <v>367</v>
      </c>
      <c r="K443" s="14">
        <v>87.57</v>
      </c>
      <c r="L443" s="14">
        <v>2301</v>
      </c>
      <c r="M443" s="14">
        <v>154</v>
      </c>
      <c r="N443" s="15">
        <v>0.0669</v>
      </c>
      <c r="O443" s="14">
        <v>0.57</v>
      </c>
      <c r="P443" s="14">
        <v>38.06</v>
      </c>
      <c r="Q443" s="14">
        <v>3</v>
      </c>
      <c r="R443" s="14">
        <v>2</v>
      </c>
      <c r="S443" s="14">
        <v>3</v>
      </c>
      <c r="T443" s="14">
        <v>1</v>
      </c>
      <c r="U443" s="14">
        <v>0</v>
      </c>
      <c r="V443" s="14">
        <v>9</v>
      </c>
      <c r="W443" s="14">
        <v>9.73</v>
      </c>
      <c r="X443" s="14">
        <v>0</v>
      </c>
      <c r="Y443" s="15">
        <v>0</v>
      </c>
      <c r="Z443" s="14">
        <v>0</v>
      </c>
      <c r="AA443" s="14">
        <v>1</v>
      </c>
      <c r="AB443" s="14">
        <v>1</v>
      </c>
      <c r="AC443" s="14">
        <v>1</v>
      </c>
      <c r="AD443" s="14">
        <v>1</v>
      </c>
      <c r="AE443" s="14">
        <v>0</v>
      </c>
      <c r="AF443" s="14">
        <v>87.57</v>
      </c>
      <c r="AG443" s="14">
        <v>0</v>
      </c>
      <c r="AH443" t="str">
        <f>VLOOKUP(E:E,笔记匹配!A:U,3,FALSE)</f>
        <v>福禄双全💕翡翠绿葫芦太适合女性了～</v>
      </c>
    </row>
    <row r="444" spans="1:34">
      <c r="A444" s="13" t="s">
        <v>46</v>
      </c>
      <c r="B444" s="13" t="s">
        <v>174</v>
      </c>
      <c r="C444" s="14">
        <v>23020424</v>
      </c>
      <c r="D444" s="13" t="s">
        <v>74</v>
      </c>
      <c r="E444" s="13" t="s">
        <v>174</v>
      </c>
      <c r="F444" s="13" t="s">
        <v>385</v>
      </c>
      <c r="G444" s="14">
        <v>5981098</v>
      </c>
      <c r="H444" s="13" t="s">
        <v>93</v>
      </c>
      <c r="I444" s="14">
        <v>4980950</v>
      </c>
      <c r="J444" s="13" t="s">
        <v>367</v>
      </c>
      <c r="K444" s="14">
        <v>87.26</v>
      </c>
      <c r="L444" s="14">
        <v>2486</v>
      </c>
      <c r="M444" s="14">
        <v>185</v>
      </c>
      <c r="N444" s="15">
        <v>0.0744</v>
      </c>
      <c r="O444" s="14">
        <v>0.47</v>
      </c>
      <c r="P444" s="14">
        <v>35.1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3</v>
      </c>
      <c r="Y444" s="15">
        <v>0.0162</v>
      </c>
      <c r="Z444" s="14">
        <v>0</v>
      </c>
      <c r="AA444" s="14">
        <v>0</v>
      </c>
      <c r="AB444" s="14">
        <v>3</v>
      </c>
      <c r="AC444" s="14">
        <v>6</v>
      </c>
      <c r="AD444" s="14">
        <v>3</v>
      </c>
      <c r="AE444" s="14">
        <v>1</v>
      </c>
      <c r="AF444" s="14">
        <v>29.09</v>
      </c>
      <c r="AG444" s="14">
        <v>87.26</v>
      </c>
      <c r="AH444" t="str">
        <f>VLOOKUP(E:E,笔记匹配!A:U,3,FALSE)</f>
        <v>年会宴会战袍缺少亮点❓只需一串翡翠珠链</v>
      </c>
    </row>
    <row r="445" spans="1:34">
      <c r="A445" s="13" t="s">
        <v>46</v>
      </c>
      <c r="B445" s="13" t="s">
        <v>186</v>
      </c>
      <c r="C445" s="14">
        <v>23479837</v>
      </c>
      <c r="D445" s="13" t="s">
        <v>74</v>
      </c>
      <c r="E445" s="13" t="s">
        <v>186</v>
      </c>
      <c r="F445" s="13" t="s">
        <v>110</v>
      </c>
      <c r="G445" s="14">
        <v>6212932</v>
      </c>
      <c r="H445" s="13" t="s">
        <v>110</v>
      </c>
      <c r="I445" s="14">
        <v>5155873</v>
      </c>
      <c r="J445" s="13" t="s">
        <v>367</v>
      </c>
      <c r="K445" s="14">
        <v>18.05</v>
      </c>
      <c r="L445" s="14">
        <v>687</v>
      </c>
      <c r="M445" s="14">
        <v>45</v>
      </c>
      <c r="N445" s="15">
        <v>0.0655</v>
      </c>
      <c r="O445" s="14">
        <v>0.4</v>
      </c>
      <c r="P445" s="14">
        <v>26.27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5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t="str">
        <f>VLOOKUP(E:E,笔记匹配!A:U,3,FALSE)</f>
        <v>女人的首饰盒里，永远都少一件珠宝～</v>
      </c>
    </row>
    <row r="446" spans="1:34">
      <c r="A446" s="13" t="s">
        <v>46</v>
      </c>
      <c r="B446" s="13" t="s">
        <v>176</v>
      </c>
      <c r="C446" s="14">
        <v>23479892</v>
      </c>
      <c r="D446" s="13" t="s">
        <v>74</v>
      </c>
      <c r="E446" s="13" t="s">
        <v>176</v>
      </c>
      <c r="F446" s="13" t="s">
        <v>83</v>
      </c>
      <c r="G446" s="14">
        <v>6212945</v>
      </c>
      <c r="H446" s="13" t="s">
        <v>83</v>
      </c>
      <c r="I446" s="14">
        <v>5155900</v>
      </c>
      <c r="J446" s="13" t="s">
        <v>367</v>
      </c>
      <c r="K446" s="14">
        <v>78.98</v>
      </c>
      <c r="L446" s="14">
        <v>4391</v>
      </c>
      <c r="M446" s="14">
        <v>269</v>
      </c>
      <c r="N446" s="15">
        <v>0.0613</v>
      </c>
      <c r="O446" s="14">
        <v>0.29</v>
      </c>
      <c r="P446" s="14">
        <v>17.99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1</v>
      </c>
      <c r="W446" s="14">
        <v>78.98</v>
      </c>
      <c r="X446" s="14">
        <v>6</v>
      </c>
      <c r="Y446" s="15">
        <v>0.0223</v>
      </c>
      <c r="Z446" s="14">
        <v>2</v>
      </c>
      <c r="AA446" s="14">
        <v>4</v>
      </c>
      <c r="AB446" s="14">
        <v>6</v>
      </c>
      <c r="AC446" s="14">
        <v>8</v>
      </c>
      <c r="AD446" s="14">
        <v>6</v>
      </c>
      <c r="AE446" s="14">
        <v>1</v>
      </c>
      <c r="AF446" s="14">
        <v>13.16</v>
      </c>
      <c r="AG446" s="14">
        <v>78.98</v>
      </c>
      <c r="AH446" t="str">
        <f>VLOOKUP(E:E,笔记匹配!A:U,3,FALSE)</f>
        <v>用千年等这一回，化身一道美的传说～</v>
      </c>
    </row>
    <row r="447" spans="1:34">
      <c r="A447" s="13" t="s">
        <v>47</v>
      </c>
      <c r="B447" s="13" t="s">
        <v>154</v>
      </c>
      <c r="C447" s="14">
        <v>15010998</v>
      </c>
      <c r="D447" s="13" t="s">
        <v>74</v>
      </c>
      <c r="E447" s="13" t="s">
        <v>154</v>
      </c>
      <c r="F447" s="13" t="s">
        <v>85</v>
      </c>
      <c r="G447" s="14">
        <v>2988798</v>
      </c>
      <c r="H447" s="13" t="s">
        <v>85</v>
      </c>
      <c r="I447" s="14">
        <v>2389802</v>
      </c>
      <c r="J447" s="13" t="s">
        <v>367</v>
      </c>
      <c r="K447" s="14">
        <v>111.7</v>
      </c>
      <c r="L447" s="14">
        <v>2680</v>
      </c>
      <c r="M447" s="14">
        <v>131</v>
      </c>
      <c r="N447" s="15">
        <v>0.0489</v>
      </c>
      <c r="O447" s="14">
        <v>0.85</v>
      </c>
      <c r="P447" s="14">
        <v>41.68</v>
      </c>
      <c r="Q447" s="14">
        <v>0</v>
      </c>
      <c r="R447" s="14">
        <v>1</v>
      </c>
      <c r="S447" s="14">
        <v>0</v>
      </c>
      <c r="T447" s="14">
        <v>3</v>
      </c>
      <c r="U447" s="14">
        <v>0</v>
      </c>
      <c r="V447" s="14">
        <v>4</v>
      </c>
      <c r="W447" s="14">
        <v>27.92</v>
      </c>
      <c r="X447" s="14">
        <v>6</v>
      </c>
      <c r="Y447" s="15">
        <v>0.0458</v>
      </c>
      <c r="Z447" s="14">
        <v>1</v>
      </c>
      <c r="AA447" s="14">
        <v>0</v>
      </c>
      <c r="AB447" s="14">
        <v>6</v>
      </c>
      <c r="AC447" s="14">
        <v>8</v>
      </c>
      <c r="AD447" s="14">
        <v>6</v>
      </c>
      <c r="AE447" s="14">
        <v>1</v>
      </c>
      <c r="AF447" s="14">
        <v>18.62</v>
      </c>
      <c r="AG447" s="14">
        <v>111.7</v>
      </c>
      <c r="AH447" t="str">
        <f>VLOOKUP(E:E,笔记匹配!A:U,3,FALSE)</f>
        <v>翡翠小米珠已经不多了❓听说你们都在找🧐🧐</v>
      </c>
    </row>
    <row r="448" spans="1:34">
      <c r="A448" s="13" t="s">
        <v>47</v>
      </c>
      <c r="B448" s="13" t="s">
        <v>156</v>
      </c>
      <c r="C448" s="14">
        <v>15235389</v>
      </c>
      <c r="D448" s="13" t="s">
        <v>74</v>
      </c>
      <c r="E448" s="13" t="s">
        <v>156</v>
      </c>
      <c r="F448" s="13" t="s">
        <v>86</v>
      </c>
      <c r="G448" s="14">
        <v>3012790</v>
      </c>
      <c r="H448" s="13" t="s">
        <v>86</v>
      </c>
      <c r="I448" s="14">
        <v>2410711</v>
      </c>
      <c r="J448" s="13" t="s">
        <v>367</v>
      </c>
      <c r="K448" s="14">
        <v>60.73</v>
      </c>
      <c r="L448" s="14">
        <v>2825</v>
      </c>
      <c r="M448" s="14">
        <v>207</v>
      </c>
      <c r="N448" s="15">
        <v>0.0733</v>
      </c>
      <c r="O448" s="14">
        <v>0.29</v>
      </c>
      <c r="P448" s="14">
        <v>21.5</v>
      </c>
      <c r="Q448" s="14">
        <v>3</v>
      </c>
      <c r="R448" s="14">
        <v>2</v>
      </c>
      <c r="S448" s="14">
        <v>1</v>
      </c>
      <c r="T448" s="14">
        <v>0</v>
      </c>
      <c r="U448" s="14">
        <v>0</v>
      </c>
      <c r="V448" s="14">
        <v>6</v>
      </c>
      <c r="W448" s="14">
        <v>10.12</v>
      </c>
      <c r="X448" s="14">
        <v>1</v>
      </c>
      <c r="Y448" s="15">
        <v>0.0048</v>
      </c>
      <c r="Z448" s="14">
        <v>0</v>
      </c>
      <c r="AA448" s="14">
        <v>0</v>
      </c>
      <c r="AB448" s="14">
        <v>1</v>
      </c>
      <c r="AC448" s="14">
        <v>1</v>
      </c>
      <c r="AD448" s="14">
        <v>1</v>
      </c>
      <c r="AE448" s="14">
        <v>0</v>
      </c>
      <c r="AF448" s="14">
        <v>60.73</v>
      </c>
      <c r="AG448" s="14">
        <v>0</v>
      </c>
      <c r="AH448" t="str">
        <f>VLOOKUP(E:E,笔记匹配!A:U,3,FALSE)</f>
        <v>这尊翡翠佛公的喜乐，谁见了谁欢喜🌱🙏</v>
      </c>
    </row>
    <row r="449" spans="1:34">
      <c r="A449" s="13" t="s">
        <v>47</v>
      </c>
      <c r="B449" s="13" t="s">
        <v>158</v>
      </c>
      <c r="C449" s="14">
        <v>16039498</v>
      </c>
      <c r="D449" s="13" t="s">
        <v>74</v>
      </c>
      <c r="E449" s="13" t="s">
        <v>158</v>
      </c>
      <c r="F449" s="13" t="s">
        <v>87</v>
      </c>
      <c r="G449" s="14">
        <v>3126882</v>
      </c>
      <c r="H449" s="13" t="s">
        <v>87</v>
      </c>
      <c r="I449" s="14">
        <v>2521382</v>
      </c>
      <c r="J449" s="13" t="s">
        <v>367</v>
      </c>
      <c r="K449" s="14">
        <v>110.64</v>
      </c>
      <c r="L449" s="14">
        <v>5826</v>
      </c>
      <c r="M449" s="14">
        <v>413</v>
      </c>
      <c r="N449" s="15">
        <v>0.0709</v>
      </c>
      <c r="O449" s="14">
        <v>0.27</v>
      </c>
      <c r="P449" s="14">
        <v>18.99</v>
      </c>
      <c r="Q449" s="14">
        <v>2</v>
      </c>
      <c r="R449" s="14">
        <v>6</v>
      </c>
      <c r="S449" s="14">
        <v>2</v>
      </c>
      <c r="T449" s="14">
        <v>3</v>
      </c>
      <c r="U449" s="14">
        <v>1</v>
      </c>
      <c r="V449" s="14">
        <v>14</v>
      </c>
      <c r="W449" s="14">
        <v>7.9</v>
      </c>
      <c r="X449" s="14">
        <v>14</v>
      </c>
      <c r="Y449" s="15">
        <v>0.0339</v>
      </c>
      <c r="Z449" s="14">
        <v>1</v>
      </c>
      <c r="AA449" s="14">
        <v>0</v>
      </c>
      <c r="AB449" s="14">
        <v>13</v>
      </c>
      <c r="AC449" s="14">
        <v>30</v>
      </c>
      <c r="AD449" s="14">
        <v>14</v>
      </c>
      <c r="AE449" s="14">
        <v>8</v>
      </c>
      <c r="AF449" s="14">
        <v>7.9</v>
      </c>
      <c r="AG449" s="14">
        <v>13.83</v>
      </c>
      <c r="AH449" t="str">
        <f>VLOOKUP(E:E,笔记匹配!A:U,3,FALSE)</f>
        <v>听说你们最近很喜欢小米珠📿翡翠手串哦💚</v>
      </c>
    </row>
    <row r="450" spans="1:34">
      <c r="A450" s="13" t="s">
        <v>47</v>
      </c>
      <c r="B450" s="13" t="s">
        <v>190</v>
      </c>
      <c r="C450" s="14">
        <v>16360864</v>
      </c>
      <c r="D450" s="13" t="s">
        <v>74</v>
      </c>
      <c r="E450" s="13" t="s">
        <v>190</v>
      </c>
      <c r="F450" s="13" t="s">
        <v>114</v>
      </c>
      <c r="G450" s="14">
        <v>3185522</v>
      </c>
      <c r="H450" s="13" t="s">
        <v>114</v>
      </c>
      <c r="I450" s="14">
        <v>2573850</v>
      </c>
      <c r="J450" s="13" t="s">
        <v>367</v>
      </c>
      <c r="K450" s="14">
        <v>24.76</v>
      </c>
      <c r="L450" s="14">
        <v>1600</v>
      </c>
      <c r="M450" s="14">
        <v>116</v>
      </c>
      <c r="N450" s="15">
        <v>0.0725</v>
      </c>
      <c r="O450" s="14">
        <v>0.21</v>
      </c>
      <c r="P450" s="14">
        <v>15.48</v>
      </c>
      <c r="Q450" s="14">
        <v>1</v>
      </c>
      <c r="R450" s="14">
        <v>0</v>
      </c>
      <c r="S450" s="14">
        <v>0</v>
      </c>
      <c r="T450" s="14">
        <v>0</v>
      </c>
      <c r="U450" s="14">
        <v>0</v>
      </c>
      <c r="V450" s="14">
        <v>1</v>
      </c>
      <c r="W450" s="14">
        <v>24.76</v>
      </c>
      <c r="X450" s="14">
        <v>0</v>
      </c>
      <c r="Y450" s="15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t="str">
        <f>VLOOKUP(E:E,笔记匹配!A:U,3,FALSE)</f>
        <v>千呼万唤的翡翠双环耳坠🔥来啦‼️谁戴谁美</v>
      </c>
    </row>
    <row r="451" spans="1:34">
      <c r="A451" s="13" t="s">
        <v>47</v>
      </c>
      <c r="B451" s="13" t="s">
        <v>194</v>
      </c>
      <c r="C451" s="14">
        <v>16492628</v>
      </c>
      <c r="D451" s="13" t="s">
        <v>74</v>
      </c>
      <c r="E451" s="13" t="s">
        <v>194</v>
      </c>
      <c r="F451" s="13" t="s">
        <v>114</v>
      </c>
      <c r="G451" s="14">
        <v>3185522</v>
      </c>
      <c r="H451" s="13" t="s">
        <v>114</v>
      </c>
      <c r="I451" s="14">
        <v>2573850</v>
      </c>
      <c r="J451" s="13" t="s">
        <v>367</v>
      </c>
      <c r="K451" s="14">
        <v>1.78</v>
      </c>
      <c r="L451" s="14">
        <v>75</v>
      </c>
      <c r="M451" s="14">
        <v>6</v>
      </c>
      <c r="N451" s="15">
        <v>0.08</v>
      </c>
      <c r="O451" s="14">
        <v>0.3</v>
      </c>
      <c r="P451" s="14">
        <v>23.73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5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t="str">
        <f>VLOOKUP(E:E,笔记匹配!A:U,3,FALSE)</f>
        <v>取悦自己，惊艳时光 | 满绿翡翠双环</v>
      </c>
    </row>
    <row r="452" spans="1:34">
      <c r="A452" s="13" t="s">
        <v>47</v>
      </c>
      <c r="B452" s="13" t="s">
        <v>160</v>
      </c>
      <c r="C452" s="14">
        <v>18410732</v>
      </c>
      <c r="D452" s="13" t="s">
        <v>74</v>
      </c>
      <c r="E452" s="13" t="s">
        <v>160</v>
      </c>
      <c r="F452" s="13" t="s">
        <v>374</v>
      </c>
      <c r="G452" s="14">
        <v>3754285</v>
      </c>
      <c r="H452" s="13" t="s">
        <v>88</v>
      </c>
      <c r="I452" s="14">
        <v>3139499</v>
      </c>
      <c r="J452" s="13" t="s">
        <v>367</v>
      </c>
      <c r="K452" s="14">
        <v>64.93</v>
      </c>
      <c r="L452" s="14">
        <v>2039</v>
      </c>
      <c r="M452" s="14">
        <v>130</v>
      </c>
      <c r="N452" s="15">
        <v>0.0638</v>
      </c>
      <c r="O452" s="14">
        <v>0.5</v>
      </c>
      <c r="P452" s="14">
        <v>31.84</v>
      </c>
      <c r="Q452" s="14">
        <v>3</v>
      </c>
      <c r="R452" s="14">
        <v>0</v>
      </c>
      <c r="S452" s="14">
        <v>2</v>
      </c>
      <c r="T452" s="14">
        <v>1</v>
      </c>
      <c r="U452" s="14">
        <v>0</v>
      </c>
      <c r="V452" s="14">
        <v>6</v>
      </c>
      <c r="W452" s="14">
        <v>10.82</v>
      </c>
      <c r="X452" s="14">
        <v>2</v>
      </c>
      <c r="Y452" s="15">
        <v>0.0154</v>
      </c>
      <c r="Z452" s="14">
        <v>0</v>
      </c>
      <c r="AA452" s="14">
        <v>0</v>
      </c>
      <c r="AB452" s="14">
        <v>2</v>
      </c>
      <c r="AC452" s="14">
        <v>5</v>
      </c>
      <c r="AD452" s="14">
        <v>2</v>
      </c>
      <c r="AE452" s="14">
        <v>2</v>
      </c>
      <c r="AF452" s="14">
        <v>32.47</v>
      </c>
      <c r="AG452" s="14">
        <v>32.47</v>
      </c>
      <c r="AH452" t="str">
        <f>VLOOKUP(E:E,笔记匹配!A:U,3,FALSE)</f>
        <v>第一次买满绿翡翠怎么挑？高性价比🉐‼️</v>
      </c>
    </row>
    <row r="453" spans="1:34">
      <c r="A453" s="13" t="s">
        <v>47</v>
      </c>
      <c r="B453" s="13" t="s">
        <v>162</v>
      </c>
      <c r="C453" s="14">
        <v>18547170</v>
      </c>
      <c r="D453" s="13" t="s">
        <v>74</v>
      </c>
      <c r="E453" s="13" t="s">
        <v>162</v>
      </c>
      <c r="F453" s="13" t="s">
        <v>376</v>
      </c>
      <c r="G453" s="14">
        <v>3820901</v>
      </c>
      <c r="H453" s="13" t="s">
        <v>82</v>
      </c>
      <c r="I453" s="14">
        <v>3205913</v>
      </c>
      <c r="J453" s="13" t="s">
        <v>367</v>
      </c>
      <c r="K453" s="14">
        <v>30.65</v>
      </c>
      <c r="L453" s="14">
        <v>1070</v>
      </c>
      <c r="M453" s="14">
        <v>88</v>
      </c>
      <c r="N453" s="15">
        <v>0.0822</v>
      </c>
      <c r="O453" s="14">
        <v>0.35</v>
      </c>
      <c r="P453" s="14">
        <v>28.64</v>
      </c>
      <c r="Q453" s="14">
        <v>3</v>
      </c>
      <c r="R453" s="14">
        <v>1</v>
      </c>
      <c r="S453" s="14">
        <v>0</v>
      </c>
      <c r="T453" s="14">
        <v>2</v>
      </c>
      <c r="U453" s="14">
        <v>0</v>
      </c>
      <c r="V453" s="14">
        <v>6</v>
      </c>
      <c r="W453" s="14">
        <v>5.11</v>
      </c>
      <c r="X453" s="14">
        <v>0</v>
      </c>
      <c r="Y453" s="15">
        <v>0</v>
      </c>
      <c r="Z453" s="14">
        <v>1</v>
      </c>
      <c r="AA453" s="14">
        <v>1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t="str">
        <f>VLOOKUP(E:E,笔记匹配!A:U,3,FALSE)</f>
        <v>翡翠界的绝美仙仙耳坠都在这里‼️高级富贵</v>
      </c>
    </row>
    <row r="454" spans="1:34">
      <c r="A454" s="13" t="s">
        <v>47</v>
      </c>
      <c r="B454" s="13" t="s">
        <v>164</v>
      </c>
      <c r="C454" s="14">
        <v>19089034</v>
      </c>
      <c r="D454" s="13" t="s">
        <v>74</v>
      </c>
      <c r="E454" s="13" t="s">
        <v>164</v>
      </c>
      <c r="F454" s="13" t="s">
        <v>89</v>
      </c>
      <c r="G454" s="14">
        <v>4075191</v>
      </c>
      <c r="H454" s="13" t="s">
        <v>89</v>
      </c>
      <c r="I454" s="14">
        <v>3457726</v>
      </c>
      <c r="J454" s="13" t="s">
        <v>367</v>
      </c>
      <c r="K454" s="14">
        <v>28.61</v>
      </c>
      <c r="L454" s="14">
        <v>1264</v>
      </c>
      <c r="M454" s="14">
        <v>88</v>
      </c>
      <c r="N454" s="15">
        <v>0.0696</v>
      </c>
      <c r="O454" s="14">
        <v>0.33</v>
      </c>
      <c r="P454" s="14">
        <v>22.63</v>
      </c>
      <c r="Q454" s="14">
        <v>1</v>
      </c>
      <c r="R454" s="14">
        <v>1</v>
      </c>
      <c r="S454" s="14">
        <v>0</v>
      </c>
      <c r="T454" s="14">
        <v>0</v>
      </c>
      <c r="U454" s="14">
        <v>0</v>
      </c>
      <c r="V454" s="14">
        <v>2</v>
      </c>
      <c r="W454" s="14">
        <v>14.3</v>
      </c>
      <c r="X454" s="14">
        <v>0</v>
      </c>
      <c r="Y454" s="15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t="str">
        <f>VLOOKUP(E:E,笔记匹配!A:U,3,FALSE)</f>
        <v>翡翠福瓜的寓意，把美好祝福送给自己</v>
      </c>
    </row>
    <row r="455" spans="1:34">
      <c r="A455" s="13" t="s">
        <v>47</v>
      </c>
      <c r="B455" s="13" t="s">
        <v>166</v>
      </c>
      <c r="C455" s="14">
        <v>21062611</v>
      </c>
      <c r="D455" s="13" t="s">
        <v>74</v>
      </c>
      <c r="E455" s="13" t="s">
        <v>166</v>
      </c>
      <c r="F455" s="13" t="s">
        <v>90</v>
      </c>
      <c r="G455" s="14">
        <v>5049698</v>
      </c>
      <c r="H455" s="13" t="s">
        <v>90</v>
      </c>
      <c r="I455" s="14">
        <v>4273852</v>
      </c>
      <c r="J455" s="13" t="s">
        <v>367</v>
      </c>
      <c r="K455" s="14">
        <v>17.65</v>
      </c>
      <c r="L455" s="14">
        <v>689</v>
      </c>
      <c r="M455" s="14">
        <v>55</v>
      </c>
      <c r="N455" s="15">
        <v>0.0798</v>
      </c>
      <c r="O455" s="14">
        <v>0.32</v>
      </c>
      <c r="P455" s="14">
        <v>25.62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1</v>
      </c>
      <c r="Y455" s="15">
        <v>0.0182</v>
      </c>
      <c r="Z455" s="14">
        <v>0</v>
      </c>
      <c r="AA455" s="14">
        <v>0</v>
      </c>
      <c r="AB455" s="14">
        <v>1</v>
      </c>
      <c r="AC455" s="14">
        <v>1</v>
      </c>
      <c r="AD455" s="14">
        <v>1</v>
      </c>
      <c r="AE455" s="14">
        <v>0</v>
      </c>
      <c r="AF455" s="14">
        <v>17.65</v>
      </c>
      <c r="AG455" s="14">
        <v>0</v>
      </c>
      <c r="AH455" t="str">
        <f>VLOOKUP(E:E,笔记匹配!A:U,3,FALSE)</f>
        <v>性价比翡翠美货上新💖寓意都是如此美好💯</v>
      </c>
    </row>
    <row r="456" spans="1:34">
      <c r="A456" s="13" t="s">
        <v>47</v>
      </c>
      <c r="B456" s="13" t="s">
        <v>168</v>
      </c>
      <c r="C456" s="14">
        <v>21387260</v>
      </c>
      <c r="D456" s="13" t="s">
        <v>74</v>
      </c>
      <c r="E456" s="13" t="s">
        <v>168</v>
      </c>
      <c r="F456" s="13" t="s">
        <v>91</v>
      </c>
      <c r="G456" s="14">
        <v>5205079</v>
      </c>
      <c r="H456" s="13" t="s">
        <v>91</v>
      </c>
      <c r="I456" s="14">
        <v>4389047</v>
      </c>
      <c r="J456" s="13" t="s">
        <v>367</v>
      </c>
      <c r="K456" s="14">
        <v>12.49</v>
      </c>
      <c r="L456" s="14">
        <v>476</v>
      </c>
      <c r="M456" s="14">
        <v>28</v>
      </c>
      <c r="N456" s="15">
        <v>0.0588</v>
      </c>
      <c r="O456" s="14">
        <v>0.45</v>
      </c>
      <c r="P456" s="14">
        <v>26.24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5">
        <v>0</v>
      </c>
      <c r="Z456" s="14">
        <v>1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t="str">
        <f>VLOOKUP(E:E,笔记匹配!A:U,3,FALSE)</f>
        <v>这家翡翠源头商家你还不知道吗‼️</v>
      </c>
    </row>
    <row r="457" spans="1:34">
      <c r="A457" s="13" t="s">
        <v>47</v>
      </c>
      <c r="B457" s="13" t="s">
        <v>170</v>
      </c>
      <c r="C457" s="14">
        <v>21810383</v>
      </c>
      <c r="D457" s="13" t="s">
        <v>74</v>
      </c>
      <c r="E457" s="13" t="s">
        <v>170</v>
      </c>
      <c r="F457" s="13" t="s">
        <v>75</v>
      </c>
      <c r="G457" s="14">
        <v>5396826</v>
      </c>
      <c r="H457" s="13" t="s">
        <v>75</v>
      </c>
      <c r="I457" s="14">
        <v>4535097</v>
      </c>
      <c r="J457" s="13" t="s">
        <v>367</v>
      </c>
      <c r="K457" s="14">
        <v>84.55</v>
      </c>
      <c r="L457" s="14">
        <v>3634</v>
      </c>
      <c r="M457" s="14">
        <v>248</v>
      </c>
      <c r="N457" s="15">
        <v>0.0682</v>
      </c>
      <c r="O457" s="14">
        <v>0.34</v>
      </c>
      <c r="P457" s="14">
        <v>23.27</v>
      </c>
      <c r="Q457" s="14">
        <v>0</v>
      </c>
      <c r="R457" s="14">
        <v>1</v>
      </c>
      <c r="S457" s="14">
        <v>1</v>
      </c>
      <c r="T457" s="14">
        <v>0</v>
      </c>
      <c r="U457" s="14">
        <v>0</v>
      </c>
      <c r="V457" s="14">
        <v>2</v>
      </c>
      <c r="W457" s="14">
        <v>42.28</v>
      </c>
      <c r="X457" s="14">
        <v>3</v>
      </c>
      <c r="Y457" s="15">
        <v>0.0121</v>
      </c>
      <c r="Z457" s="14">
        <v>3</v>
      </c>
      <c r="AA457" s="14">
        <v>0</v>
      </c>
      <c r="AB457" s="14">
        <v>3</v>
      </c>
      <c r="AC457" s="14">
        <v>5</v>
      </c>
      <c r="AD457" s="14">
        <v>3</v>
      </c>
      <c r="AE457" s="14">
        <v>1</v>
      </c>
      <c r="AF457" s="14">
        <v>28.18</v>
      </c>
      <c r="AG457" s="14">
        <v>84.55</v>
      </c>
      <c r="AH457" t="str">
        <f>VLOOKUP(E:E,笔记匹配!A:U,3,FALSE)</f>
        <v>喜欢蛋面的尽管来找我，应有尽有</v>
      </c>
    </row>
    <row r="458" spans="1:34">
      <c r="A458" s="13" t="s">
        <v>47</v>
      </c>
      <c r="B458" s="13" t="s">
        <v>172</v>
      </c>
      <c r="C458" s="14">
        <v>21810413</v>
      </c>
      <c r="D458" s="13" t="s">
        <v>74</v>
      </c>
      <c r="E458" s="13" t="s">
        <v>172</v>
      </c>
      <c r="F458" s="13" t="s">
        <v>92</v>
      </c>
      <c r="G458" s="14">
        <v>5396833</v>
      </c>
      <c r="H458" s="13" t="s">
        <v>92</v>
      </c>
      <c r="I458" s="14">
        <v>4535107</v>
      </c>
      <c r="J458" s="13" t="s">
        <v>367</v>
      </c>
      <c r="K458" s="14">
        <v>67.67</v>
      </c>
      <c r="L458" s="14">
        <v>2008</v>
      </c>
      <c r="M458" s="14">
        <v>123</v>
      </c>
      <c r="N458" s="15">
        <v>0.0613</v>
      </c>
      <c r="O458" s="14">
        <v>0.55</v>
      </c>
      <c r="P458" s="14">
        <v>33.7</v>
      </c>
      <c r="Q458" s="14">
        <v>1</v>
      </c>
      <c r="R458" s="14">
        <v>0</v>
      </c>
      <c r="S458" s="14">
        <v>0</v>
      </c>
      <c r="T458" s="14">
        <v>0</v>
      </c>
      <c r="U458" s="14">
        <v>0</v>
      </c>
      <c r="V458" s="14">
        <v>1</v>
      </c>
      <c r="W458" s="14">
        <v>67.67</v>
      </c>
      <c r="X458" s="14">
        <v>1</v>
      </c>
      <c r="Y458" s="15">
        <v>0.0081</v>
      </c>
      <c r="Z458" s="14">
        <v>3</v>
      </c>
      <c r="AA458" s="14">
        <v>0</v>
      </c>
      <c r="AB458" s="14">
        <v>2</v>
      </c>
      <c r="AC458" s="14">
        <v>3</v>
      </c>
      <c r="AD458" s="14">
        <v>2</v>
      </c>
      <c r="AE458" s="14">
        <v>1</v>
      </c>
      <c r="AF458" s="14">
        <v>33.84</v>
      </c>
      <c r="AG458" s="14">
        <v>67.67</v>
      </c>
      <c r="AH458" t="str">
        <f>VLOOKUP(E:E,笔记匹配!A:U,3,FALSE)</f>
        <v>福禄双全💕翡翠绿葫芦太适合女性了～</v>
      </c>
    </row>
    <row r="459" spans="1:34">
      <c r="A459" s="13" t="s">
        <v>47</v>
      </c>
      <c r="B459" s="13" t="s">
        <v>174</v>
      </c>
      <c r="C459" s="14">
        <v>23020424</v>
      </c>
      <c r="D459" s="13" t="s">
        <v>74</v>
      </c>
      <c r="E459" s="13" t="s">
        <v>174</v>
      </c>
      <c r="F459" s="13" t="s">
        <v>385</v>
      </c>
      <c r="G459" s="14">
        <v>5981098</v>
      </c>
      <c r="H459" s="13" t="s">
        <v>93</v>
      </c>
      <c r="I459" s="14">
        <v>4980950</v>
      </c>
      <c r="J459" s="13" t="s">
        <v>367</v>
      </c>
      <c r="K459" s="14">
        <v>98.8</v>
      </c>
      <c r="L459" s="14">
        <v>2698</v>
      </c>
      <c r="M459" s="14">
        <v>221</v>
      </c>
      <c r="N459" s="15">
        <v>0.0819</v>
      </c>
      <c r="O459" s="14">
        <v>0.45</v>
      </c>
      <c r="P459" s="14">
        <v>36.62</v>
      </c>
      <c r="Q459" s="14">
        <v>3</v>
      </c>
      <c r="R459" s="14">
        <v>1</v>
      </c>
      <c r="S459" s="14">
        <v>0</v>
      </c>
      <c r="T459" s="14">
        <v>1</v>
      </c>
      <c r="U459" s="14">
        <v>1</v>
      </c>
      <c r="V459" s="14">
        <v>6</v>
      </c>
      <c r="W459" s="14">
        <v>16.47</v>
      </c>
      <c r="X459" s="14">
        <v>3</v>
      </c>
      <c r="Y459" s="15">
        <v>0.0136</v>
      </c>
      <c r="Z459" s="14">
        <v>0</v>
      </c>
      <c r="AA459" s="14">
        <v>0</v>
      </c>
      <c r="AB459" s="14">
        <v>5</v>
      </c>
      <c r="AC459" s="14">
        <v>7</v>
      </c>
      <c r="AD459" s="14">
        <v>5</v>
      </c>
      <c r="AE459" s="14">
        <v>2</v>
      </c>
      <c r="AF459" s="14">
        <v>19.76</v>
      </c>
      <c r="AG459" s="14">
        <v>49.4</v>
      </c>
      <c r="AH459" t="str">
        <f>VLOOKUP(E:E,笔记匹配!A:U,3,FALSE)</f>
        <v>年会宴会战袍缺少亮点❓只需一串翡翠珠链</v>
      </c>
    </row>
    <row r="460" spans="1:34">
      <c r="A460" s="13" t="s">
        <v>47</v>
      </c>
      <c r="B460" s="13" t="s">
        <v>186</v>
      </c>
      <c r="C460" s="14">
        <v>23479837</v>
      </c>
      <c r="D460" s="13" t="s">
        <v>74</v>
      </c>
      <c r="E460" s="13" t="s">
        <v>186</v>
      </c>
      <c r="F460" s="13" t="s">
        <v>110</v>
      </c>
      <c r="G460" s="14">
        <v>6212932</v>
      </c>
      <c r="H460" s="13" t="s">
        <v>110</v>
      </c>
      <c r="I460" s="14">
        <v>5155873</v>
      </c>
      <c r="J460" s="13" t="s">
        <v>367</v>
      </c>
      <c r="K460" s="14">
        <v>20</v>
      </c>
      <c r="L460" s="14">
        <v>778</v>
      </c>
      <c r="M460" s="14">
        <v>56</v>
      </c>
      <c r="N460" s="15">
        <v>0.072</v>
      </c>
      <c r="O460" s="14">
        <v>0.36</v>
      </c>
      <c r="P460" s="14">
        <v>25.71</v>
      </c>
      <c r="Q460" s="14">
        <v>0</v>
      </c>
      <c r="R460" s="14">
        <v>0</v>
      </c>
      <c r="S460" s="14">
        <v>0</v>
      </c>
      <c r="T460" s="14">
        <v>1</v>
      </c>
      <c r="U460" s="14">
        <v>0</v>
      </c>
      <c r="V460" s="14">
        <v>1</v>
      </c>
      <c r="W460" s="14">
        <v>20</v>
      </c>
      <c r="X460" s="14">
        <v>0</v>
      </c>
      <c r="Y460" s="15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t="str">
        <f>VLOOKUP(E:E,笔记匹配!A:U,3,FALSE)</f>
        <v>女人的首饰盒里，永远都少一件珠宝～</v>
      </c>
    </row>
    <row r="461" spans="1:34">
      <c r="A461" s="13" t="s">
        <v>47</v>
      </c>
      <c r="B461" s="13" t="s">
        <v>176</v>
      </c>
      <c r="C461" s="14">
        <v>23479892</v>
      </c>
      <c r="D461" s="13" t="s">
        <v>74</v>
      </c>
      <c r="E461" s="13" t="s">
        <v>176</v>
      </c>
      <c r="F461" s="13" t="s">
        <v>83</v>
      </c>
      <c r="G461" s="14">
        <v>6212945</v>
      </c>
      <c r="H461" s="13" t="s">
        <v>83</v>
      </c>
      <c r="I461" s="14">
        <v>5155900</v>
      </c>
      <c r="J461" s="13" t="s">
        <v>367</v>
      </c>
      <c r="K461" s="14">
        <v>72.44</v>
      </c>
      <c r="L461" s="14">
        <v>4744</v>
      </c>
      <c r="M461" s="14">
        <v>256</v>
      </c>
      <c r="N461" s="15">
        <v>0.054</v>
      </c>
      <c r="O461" s="14">
        <v>0.28</v>
      </c>
      <c r="P461" s="14">
        <v>15.27</v>
      </c>
      <c r="Q461" s="14">
        <v>1</v>
      </c>
      <c r="R461" s="14">
        <v>0</v>
      </c>
      <c r="S461" s="14">
        <v>2</v>
      </c>
      <c r="T461" s="14">
        <v>0</v>
      </c>
      <c r="U461" s="14">
        <v>0</v>
      </c>
      <c r="V461" s="14">
        <v>3</v>
      </c>
      <c r="W461" s="14">
        <v>24.15</v>
      </c>
      <c r="X461" s="14">
        <v>3</v>
      </c>
      <c r="Y461" s="15">
        <v>0.0117</v>
      </c>
      <c r="Z461" s="14">
        <v>1</v>
      </c>
      <c r="AA461" s="14">
        <v>3</v>
      </c>
      <c r="AB461" s="14">
        <v>3</v>
      </c>
      <c r="AC461" s="14">
        <v>3</v>
      </c>
      <c r="AD461" s="14">
        <v>3</v>
      </c>
      <c r="AE461" s="14">
        <v>0</v>
      </c>
      <c r="AF461" s="14">
        <v>24.15</v>
      </c>
      <c r="AG461" s="14">
        <v>0</v>
      </c>
      <c r="AH461" t="str">
        <f>VLOOKUP(E:E,笔记匹配!A:U,3,FALSE)</f>
        <v>用千年等这一回，化身一道美的传说～</v>
      </c>
    </row>
    <row r="462" spans="1:34">
      <c r="A462" s="13" t="s">
        <v>48</v>
      </c>
      <c r="B462" s="13" t="s">
        <v>154</v>
      </c>
      <c r="C462" s="14">
        <v>15010998</v>
      </c>
      <c r="D462" s="13" t="s">
        <v>74</v>
      </c>
      <c r="E462" s="13" t="s">
        <v>154</v>
      </c>
      <c r="F462" s="13" t="s">
        <v>85</v>
      </c>
      <c r="G462" s="14">
        <v>2988798</v>
      </c>
      <c r="H462" s="13" t="s">
        <v>85</v>
      </c>
      <c r="I462" s="14">
        <v>2389802</v>
      </c>
      <c r="J462" s="13" t="s">
        <v>367</v>
      </c>
      <c r="K462" s="14">
        <v>119.4</v>
      </c>
      <c r="L462" s="14">
        <v>2512</v>
      </c>
      <c r="M462" s="14">
        <v>127</v>
      </c>
      <c r="N462" s="15">
        <v>0.0506</v>
      </c>
      <c r="O462" s="14">
        <v>0.94</v>
      </c>
      <c r="P462" s="14">
        <v>47.53</v>
      </c>
      <c r="Q462" s="14">
        <v>2</v>
      </c>
      <c r="R462" s="14">
        <v>0</v>
      </c>
      <c r="S462" s="14">
        <v>0</v>
      </c>
      <c r="T462" s="14">
        <v>0</v>
      </c>
      <c r="U462" s="14">
        <v>0</v>
      </c>
      <c r="V462" s="14">
        <v>2</v>
      </c>
      <c r="W462" s="14">
        <v>59.7</v>
      </c>
      <c r="X462" s="14">
        <v>3</v>
      </c>
      <c r="Y462" s="15">
        <v>0.0236</v>
      </c>
      <c r="Z462" s="14">
        <v>2</v>
      </c>
      <c r="AA462" s="14">
        <v>0</v>
      </c>
      <c r="AB462" s="14">
        <v>3</v>
      </c>
      <c r="AC462" s="14">
        <v>5</v>
      </c>
      <c r="AD462" s="14">
        <v>3</v>
      </c>
      <c r="AE462" s="14">
        <v>1</v>
      </c>
      <c r="AF462" s="14">
        <v>39.8</v>
      </c>
      <c r="AG462" s="14">
        <v>119.4</v>
      </c>
      <c r="AH462" t="str">
        <f>VLOOKUP(E:E,笔记匹配!A:U,3,FALSE)</f>
        <v>翡翠小米珠已经不多了❓听说你们都在找🧐🧐</v>
      </c>
    </row>
    <row r="463" spans="1:34">
      <c r="A463" s="13" t="s">
        <v>48</v>
      </c>
      <c r="B463" s="13" t="s">
        <v>156</v>
      </c>
      <c r="C463" s="14">
        <v>15235389</v>
      </c>
      <c r="D463" s="13" t="s">
        <v>74</v>
      </c>
      <c r="E463" s="13" t="s">
        <v>156</v>
      </c>
      <c r="F463" s="13" t="s">
        <v>86</v>
      </c>
      <c r="G463" s="14">
        <v>3012790</v>
      </c>
      <c r="H463" s="13" t="s">
        <v>86</v>
      </c>
      <c r="I463" s="14">
        <v>2410711</v>
      </c>
      <c r="J463" s="13" t="s">
        <v>367</v>
      </c>
      <c r="K463" s="14">
        <v>59.81</v>
      </c>
      <c r="L463" s="14">
        <v>2765</v>
      </c>
      <c r="M463" s="14">
        <v>206</v>
      </c>
      <c r="N463" s="15">
        <v>0.0745</v>
      </c>
      <c r="O463" s="14">
        <v>0.29</v>
      </c>
      <c r="P463" s="14">
        <v>21.63</v>
      </c>
      <c r="Q463" s="14">
        <v>1</v>
      </c>
      <c r="R463" s="14">
        <v>0</v>
      </c>
      <c r="S463" s="14">
        <v>0</v>
      </c>
      <c r="T463" s="14">
        <v>1</v>
      </c>
      <c r="U463" s="14">
        <v>0</v>
      </c>
      <c r="V463" s="14">
        <v>2</v>
      </c>
      <c r="W463" s="14">
        <v>29.9</v>
      </c>
      <c r="X463" s="14">
        <v>1</v>
      </c>
      <c r="Y463" s="15">
        <v>0.0049</v>
      </c>
      <c r="Z463" s="14">
        <v>0</v>
      </c>
      <c r="AA463" s="14">
        <v>0</v>
      </c>
      <c r="AB463" s="14">
        <v>1</v>
      </c>
      <c r="AC463" s="14">
        <v>1</v>
      </c>
      <c r="AD463" s="14">
        <v>1</v>
      </c>
      <c r="AE463" s="14">
        <v>0</v>
      </c>
      <c r="AF463" s="14">
        <v>59.81</v>
      </c>
      <c r="AG463" s="14">
        <v>0</v>
      </c>
      <c r="AH463" t="str">
        <f>VLOOKUP(E:E,笔记匹配!A:U,3,FALSE)</f>
        <v>这尊翡翠佛公的喜乐，谁见了谁欢喜🌱🙏</v>
      </c>
    </row>
    <row r="464" spans="1:34">
      <c r="A464" s="13" t="s">
        <v>48</v>
      </c>
      <c r="B464" s="13" t="s">
        <v>158</v>
      </c>
      <c r="C464" s="14">
        <v>16039498</v>
      </c>
      <c r="D464" s="13" t="s">
        <v>74</v>
      </c>
      <c r="E464" s="13" t="s">
        <v>158</v>
      </c>
      <c r="F464" s="13" t="s">
        <v>87</v>
      </c>
      <c r="G464" s="14">
        <v>3126882</v>
      </c>
      <c r="H464" s="13" t="s">
        <v>87</v>
      </c>
      <c r="I464" s="14">
        <v>2521382</v>
      </c>
      <c r="J464" s="13" t="s">
        <v>367</v>
      </c>
      <c r="K464" s="14">
        <v>111.19</v>
      </c>
      <c r="L464" s="14">
        <v>5768</v>
      </c>
      <c r="M464" s="14">
        <v>391</v>
      </c>
      <c r="N464" s="15">
        <v>0.0678</v>
      </c>
      <c r="O464" s="14">
        <v>0.28</v>
      </c>
      <c r="P464" s="14">
        <v>19.28</v>
      </c>
      <c r="Q464" s="14">
        <v>2</v>
      </c>
      <c r="R464" s="14">
        <v>3</v>
      </c>
      <c r="S464" s="14">
        <v>0</v>
      </c>
      <c r="T464" s="14">
        <v>3</v>
      </c>
      <c r="U464" s="14">
        <v>0</v>
      </c>
      <c r="V464" s="14">
        <v>8</v>
      </c>
      <c r="W464" s="14">
        <v>13.9</v>
      </c>
      <c r="X464" s="14">
        <v>6</v>
      </c>
      <c r="Y464" s="15">
        <v>0.0153</v>
      </c>
      <c r="Z464" s="14">
        <v>5</v>
      </c>
      <c r="AA464" s="14">
        <v>3</v>
      </c>
      <c r="AB464" s="14">
        <v>7</v>
      </c>
      <c r="AC464" s="14">
        <v>20</v>
      </c>
      <c r="AD464" s="14">
        <v>7</v>
      </c>
      <c r="AE464" s="14">
        <v>4</v>
      </c>
      <c r="AF464" s="14">
        <v>15.88</v>
      </c>
      <c r="AG464" s="14">
        <v>27.8</v>
      </c>
      <c r="AH464" t="str">
        <f>VLOOKUP(E:E,笔记匹配!A:U,3,FALSE)</f>
        <v>听说你们最近很喜欢小米珠📿翡翠手串哦💚</v>
      </c>
    </row>
    <row r="465" spans="1:34">
      <c r="A465" s="13" t="s">
        <v>48</v>
      </c>
      <c r="B465" s="13" t="s">
        <v>190</v>
      </c>
      <c r="C465" s="14">
        <v>16360864</v>
      </c>
      <c r="D465" s="13" t="s">
        <v>74</v>
      </c>
      <c r="E465" s="13" t="s">
        <v>190</v>
      </c>
      <c r="F465" s="13" t="s">
        <v>114</v>
      </c>
      <c r="G465" s="14">
        <v>3185522</v>
      </c>
      <c r="H465" s="13" t="s">
        <v>114</v>
      </c>
      <c r="I465" s="14">
        <v>2573850</v>
      </c>
      <c r="J465" s="13" t="s">
        <v>367</v>
      </c>
      <c r="K465" s="14">
        <v>19.38</v>
      </c>
      <c r="L465" s="14">
        <v>1095</v>
      </c>
      <c r="M465" s="14">
        <v>71</v>
      </c>
      <c r="N465" s="15">
        <v>0.0648</v>
      </c>
      <c r="O465" s="14">
        <v>0.27</v>
      </c>
      <c r="P465" s="14">
        <v>17.7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1</v>
      </c>
      <c r="W465" s="14">
        <v>19.38</v>
      </c>
      <c r="X465" s="14">
        <v>0</v>
      </c>
      <c r="Y465" s="15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t="str">
        <f>VLOOKUP(E:E,笔记匹配!A:U,3,FALSE)</f>
        <v>千呼万唤的翡翠双环耳坠🔥来啦‼️谁戴谁美</v>
      </c>
    </row>
    <row r="466" spans="1:34">
      <c r="A466" s="13" t="s">
        <v>48</v>
      </c>
      <c r="B466" s="13" t="s">
        <v>160</v>
      </c>
      <c r="C466" s="14">
        <v>18410732</v>
      </c>
      <c r="D466" s="13" t="s">
        <v>74</v>
      </c>
      <c r="E466" s="13" t="s">
        <v>160</v>
      </c>
      <c r="F466" s="13" t="s">
        <v>374</v>
      </c>
      <c r="G466" s="14">
        <v>3754285</v>
      </c>
      <c r="H466" s="13" t="s">
        <v>88</v>
      </c>
      <c r="I466" s="14">
        <v>3139499</v>
      </c>
      <c r="J466" s="13" t="s">
        <v>367</v>
      </c>
      <c r="K466" s="14">
        <v>50.59</v>
      </c>
      <c r="L466" s="14">
        <v>1387</v>
      </c>
      <c r="M466" s="14">
        <v>103</v>
      </c>
      <c r="N466" s="15">
        <v>0.0743</v>
      </c>
      <c r="O466" s="14">
        <v>0.49</v>
      </c>
      <c r="P466" s="14">
        <v>36.47</v>
      </c>
      <c r="Q466" s="14">
        <v>1</v>
      </c>
      <c r="R466" s="14">
        <v>1</v>
      </c>
      <c r="S466" s="14">
        <v>0</v>
      </c>
      <c r="T466" s="14">
        <v>0</v>
      </c>
      <c r="U466" s="14">
        <v>0</v>
      </c>
      <c r="V466" s="14">
        <v>2</v>
      </c>
      <c r="W466" s="14">
        <v>25.3</v>
      </c>
      <c r="X466" s="14">
        <v>1</v>
      </c>
      <c r="Y466" s="15">
        <v>0.0097</v>
      </c>
      <c r="Z466" s="14">
        <v>5</v>
      </c>
      <c r="AA466" s="14">
        <v>0</v>
      </c>
      <c r="AB466" s="14">
        <v>1</v>
      </c>
      <c r="AC466" s="14">
        <v>4</v>
      </c>
      <c r="AD466" s="14">
        <v>1</v>
      </c>
      <c r="AE466" s="14">
        <v>1</v>
      </c>
      <c r="AF466" s="14">
        <v>50.59</v>
      </c>
      <c r="AG466" s="14">
        <v>50.59</v>
      </c>
      <c r="AH466" t="str">
        <f>VLOOKUP(E:E,笔记匹配!A:U,3,FALSE)</f>
        <v>第一次买满绿翡翠怎么挑？高性价比🉐‼️</v>
      </c>
    </row>
    <row r="467" spans="1:34">
      <c r="A467" s="13" t="s">
        <v>48</v>
      </c>
      <c r="B467" s="13" t="s">
        <v>162</v>
      </c>
      <c r="C467" s="14">
        <v>18547170</v>
      </c>
      <c r="D467" s="13" t="s">
        <v>74</v>
      </c>
      <c r="E467" s="13" t="s">
        <v>162</v>
      </c>
      <c r="F467" s="13" t="s">
        <v>376</v>
      </c>
      <c r="G467" s="14">
        <v>3820901</v>
      </c>
      <c r="H467" s="13" t="s">
        <v>82</v>
      </c>
      <c r="I467" s="14">
        <v>3205913</v>
      </c>
      <c r="J467" s="13" t="s">
        <v>367</v>
      </c>
      <c r="K467" s="14">
        <v>33.96</v>
      </c>
      <c r="L467" s="14">
        <v>1355</v>
      </c>
      <c r="M467" s="14">
        <v>94</v>
      </c>
      <c r="N467" s="15">
        <v>0.0694</v>
      </c>
      <c r="O467" s="14">
        <v>0.36</v>
      </c>
      <c r="P467" s="14">
        <v>25.06</v>
      </c>
      <c r="Q467" s="14">
        <v>1</v>
      </c>
      <c r="R467" s="14">
        <v>0</v>
      </c>
      <c r="S467" s="14">
        <v>0</v>
      </c>
      <c r="T467" s="14">
        <v>1</v>
      </c>
      <c r="U467" s="14">
        <v>0</v>
      </c>
      <c r="V467" s="14">
        <v>2</v>
      </c>
      <c r="W467" s="14">
        <v>16.98</v>
      </c>
      <c r="X467" s="14">
        <v>0</v>
      </c>
      <c r="Y467" s="15">
        <v>0</v>
      </c>
      <c r="Z467" s="14">
        <v>2</v>
      </c>
      <c r="AA467" s="14">
        <v>2</v>
      </c>
      <c r="AB467" s="14">
        <v>1</v>
      </c>
      <c r="AC467" s="14">
        <v>1</v>
      </c>
      <c r="AD467" s="14">
        <v>1</v>
      </c>
      <c r="AE467" s="14">
        <v>0</v>
      </c>
      <c r="AF467" s="14">
        <v>33.96</v>
      </c>
      <c r="AG467" s="14">
        <v>0</v>
      </c>
      <c r="AH467" t="str">
        <f>VLOOKUP(E:E,笔记匹配!A:U,3,FALSE)</f>
        <v>翡翠界的绝美仙仙耳坠都在这里‼️高级富贵</v>
      </c>
    </row>
    <row r="468" spans="1:34">
      <c r="A468" s="13" t="s">
        <v>48</v>
      </c>
      <c r="B468" s="13" t="s">
        <v>164</v>
      </c>
      <c r="C468" s="14">
        <v>19089034</v>
      </c>
      <c r="D468" s="13" t="s">
        <v>74</v>
      </c>
      <c r="E468" s="13" t="s">
        <v>164</v>
      </c>
      <c r="F468" s="13" t="s">
        <v>89</v>
      </c>
      <c r="G468" s="14">
        <v>4075191</v>
      </c>
      <c r="H468" s="13" t="s">
        <v>89</v>
      </c>
      <c r="I468" s="14">
        <v>3457726</v>
      </c>
      <c r="J468" s="13" t="s">
        <v>367</v>
      </c>
      <c r="K468" s="14">
        <v>24.09</v>
      </c>
      <c r="L468" s="14">
        <v>1075</v>
      </c>
      <c r="M468" s="14">
        <v>74</v>
      </c>
      <c r="N468" s="15">
        <v>0.0688</v>
      </c>
      <c r="O468" s="14">
        <v>0.33</v>
      </c>
      <c r="P468" s="14">
        <v>22.41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1</v>
      </c>
      <c r="Y468" s="15">
        <v>0.0135</v>
      </c>
      <c r="Z468" s="14">
        <v>0</v>
      </c>
      <c r="AA468" s="14">
        <v>0</v>
      </c>
      <c r="AB468" s="14">
        <v>1</v>
      </c>
      <c r="AC468" s="14">
        <v>1</v>
      </c>
      <c r="AD468" s="14">
        <v>1</v>
      </c>
      <c r="AE468" s="14">
        <v>0</v>
      </c>
      <c r="AF468" s="14">
        <v>24.09</v>
      </c>
      <c r="AG468" s="14">
        <v>0</v>
      </c>
      <c r="AH468" t="str">
        <f>VLOOKUP(E:E,笔记匹配!A:U,3,FALSE)</f>
        <v>翡翠福瓜的寓意，把美好祝福送给自己</v>
      </c>
    </row>
    <row r="469" spans="1:34">
      <c r="A469" s="13" t="s">
        <v>48</v>
      </c>
      <c r="B469" s="13" t="s">
        <v>192</v>
      </c>
      <c r="C469" s="14">
        <v>21062561</v>
      </c>
      <c r="D469" s="13" t="s">
        <v>74</v>
      </c>
      <c r="E469" s="13" t="s">
        <v>192</v>
      </c>
      <c r="F469" s="13" t="s">
        <v>115</v>
      </c>
      <c r="G469" s="14">
        <v>5049683</v>
      </c>
      <c r="H469" s="13" t="s">
        <v>115</v>
      </c>
      <c r="I469" s="14">
        <v>4273845</v>
      </c>
      <c r="J469" s="13" t="s">
        <v>367</v>
      </c>
      <c r="K469" s="14">
        <v>0</v>
      </c>
      <c r="L469" s="14">
        <v>0</v>
      </c>
      <c r="M469" s="14">
        <v>0</v>
      </c>
      <c r="N469" s="15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5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t="str">
        <f>VLOOKUP(E:E,笔记匹配!A:U,3,FALSE)</f>
        <v>翡翠手镯 | 美丽与收藏，能不动心吗～</v>
      </c>
    </row>
    <row r="470" spans="1:34">
      <c r="A470" s="13" t="s">
        <v>48</v>
      </c>
      <c r="B470" s="13" t="s">
        <v>166</v>
      </c>
      <c r="C470" s="14">
        <v>21062611</v>
      </c>
      <c r="D470" s="13" t="s">
        <v>74</v>
      </c>
      <c r="E470" s="13" t="s">
        <v>166</v>
      </c>
      <c r="F470" s="13" t="s">
        <v>90</v>
      </c>
      <c r="G470" s="14">
        <v>5049698</v>
      </c>
      <c r="H470" s="13" t="s">
        <v>90</v>
      </c>
      <c r="I470" s="14">
        <v>4273852</v>
      </c>
      <c r="J470" s="13" t="s">
        <v>367</v>
      </c>
      <c r="K470" s="14">
        <v>21.22</v>
      </c>
      <c r="L470" s="14">
        <v>979</v>
      </c>
      <c r="M470" s="14">
        <v>71</v>
      </c>
      <c r="N470" s="15">
        <v>0.0725</v>
      </c>
      <c r="O470" s="14">
        <v>0.3</v>
      </c>
      <c r="P470" s="14">
        <v>21.68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1</v>
      </c>
      <c r="W470" s="14">
        <v>21.22</v>
      </c>
      <c r="X470" s="14">
        <v>3</v>
      </c>
      <c r="Y470" s="15">
        <v>0.0423</v>
      </c>
      <c r="Z470" s="14">
        <v>3</v>
      </c>
      <c r="AA470" s="14">
        <v>0</v>
      </c>
      <c r="AB470" s="14">
        <v>3</v>
      </c>
      <c r="AC470" s="14">
        <v>9</v>
      </c>
      <c r="AD470" s="14">
        <v>3</v>
      </c>
      <c r="AE470" s="14">
        <v>2</v>
      </c>
      <c r="AF470" s="14">
        <v>7.07</v>
      </c>
      <c r="AG470" s="14">
        <v>10.61</v>
      </c>
      <c r="AH470" t="str">
        <f>VLOOKUP(E:E,笔记匹配!A:U,3,FALSE)</f>
        <v>性价比翡翠美货上新💖寓意都是如此美好💯</v>
      </c>
    </row>
    <row r="471" spans="1:34">
      <c r="A471" s="13" t="s">
        <v>48</v>
      </c>
      <c r="B471" s="13" t="s">
        <v>168</v>
      </c>
      <c r="C471" s="14">
        <v>21387260</v>
      </c>
      <c r="D471" s="13" t="s">
        <v>74</v>
      </c>
      <c r="E471" s="13" t="s">
        <v>168</v>
      </c>
      <c r="F471" s="13" t="s">
        <v>91</v>
      </c>
      <c r="G471" s="14">
        <v>5205079</v>
      </c>
      <c r="H471" s="13" t="s">
        <v>91</v>
      </c>
      <c r="I471" s="14">
        <v>4389047</v>
      </c>
      <c r="J471" s="13" t="s">
        <v>367</v>
      </c>
      <c r="K471" s="14">
        <v>15.93</v>
      </c>
      <c r="L471" s="14">
        <v>608</v>
      </c>
      <c r="M471" s="14">
        <v>43</v>
      </c>
      <c r="N471" s="15">
        <v>0.0707</v>
      </c>
      <c r="O471" s="14">
        <v>0.37</v>
      </c>
      <c r="P471" s="14">
        <v>26.2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5">
        <v>0</v>
      </c>
      <c r="Z471" s="14">
        <v>1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t="str">
        <f>VLOOKUP(E:E,笔记匹配!A:U,3,FALSE)</f>
        <v>这家翡翠源头商家你还不知道吗‼️</v>
      </c>
    </row>
    <row r="472" spans="1:34">
      <c r="A472" s="13" t="s">
        <v>48</v>
      </c>
      <c r="B472" s="13" t="s">
        <v>170</v>
      </c>
      <c r="C472" s="14">
        <v>21810383</v>
      </c>
      <c r="D472" s="13" t="s">
        <v>74</v>
      </c>
      <c r="E472" s="13" t="s">
        <v>170</v>
      </c>
      <c r="F472" s="13" t="s">
        <v>75</v>
      </c>
      <c r="G472" s="14">
        <v>5396826</v>
      </c>
      <c r="H472" s="13" t="s">
        <v>75</v>
      </c>
      <c r="I472" s="14">
        <v>4535097</v>
      </c>
      <c r="J472" s="13" t="s">
        <v>367</v>
      </c>
      <c r="K472" s="14">
        <v>86.69</v>
      </c>
      <c r="L472" s="14">
        <v>2900</v>
      </c>
      <c r="M472" s="14">
        <v>228</v>
      </c>
      <c r="N472" s="15">
        <v>0.0786</v>
      </c>
      <c r="O472" s="14">
        <v>0.38</v>
      </c>
      <c r="P472" s="14">
        <v>29.89</v>
      </c>
      <c r="Q472" s="14">
        <v>2</v>
      </c>
      <c r="R472" s="14">
        <v>0</v>
      </c>
      <c r="S472" s="14">
        <v>0</v>
      </c>
      <c r="T472" s="14">
        <v>1</v>
      </c>
      <c r="U472" s="14">
        <v>2</v>
      </c>
      <c r="V472" s="14">
        <v>5</v>
      </c>
      <c r="W472" s="14">
        <v>17.34</v>
      </c>
      <c r="X472" s="14">
        <v>3</v>
      </c>
      <c r="Y472" s="15">
        <v>0.0132</v>
      </c>
      <c r="Z472" s="14">
        <v>0</v>
      </c>
      <c r="AA472" s="14">
        <v>1</v>
      </c>
      <c r="AB472" s="14">
        <v>3</v>
      </c>
      <c r="AC472" s="14">
        <v>4</v>
      </c>
      <c r="AD472" s="14">
        <v>3</v>
      </c>
      <c r="AE472" s="14">
        <v>1</v>
      </c>
      <c r="AF472" s="14">
        <v>28.9</v>
      </c>
      <c r="AG472" s="14">
        <v>86.69</v>
      </c>
      <c r="AH472" t="str">
        <f>VLOOKUP(E:E,笔记匹配!A:U,3,FALSE)</f>
        <v>喜欢蛋面的尽管来找我，应有尽有</v>
      </c>
    </row>
    <row r="473" spans="1:34">
      <c r="A473" s="13" t="s">
        <v>48</v>
      </c>
      <c r="B473" s="13" t="s">
        <v>172</v>
      </c>
      <c r="C473" s="14">
        <v>21810413</v>
      </c>
      <c r="D473" s="13" t="s">
        <v>74</v>
      </c>
      <c r="E473" s="13" t="s">
        <v>172</v>
      </c>
      <c r="F473" s="13" t="s">
        <v>92</v>
      </c>
      <c r="G473" s="14">
        <v>5396833</v>
      </c>
      <c r="H473" s="13" t="s">
        <v>92</v>
      </c>
      <c r="I473" s="14">
        <v>4535107</v>
      </c>
      <c r="J473" s="13" t="s">
        <v>367</v>
      </c>
      <c r="K473" s="14">
        <v>72.86</v>
      </c>
      <c r="L473" s="14">
        <v>1813</v>
      </c>
      <c r="M473" s="14">
        <v>130</v>
      </c>
      <c r="N473" s="15">
        <v>0.0717</v>
      </c>
      <c r="O473" s="14">
        <v>0.56</v>
      </c>
      <c r="P473" s="14">
        <v>40.19</v>
      </c>
      <c r="Q473" s="14">
        <v>1</v>
      </c>
      <c r="R473" s="14">
        <v>0</v>
      </c>
      <c r="S473" s="14">
        <v>0</v>
      </c>
      <c r="T473" s="14">
        <v>1</v>
      </c>
      <c r="U473" s="14">
        <v>1</v>
      </c>
      <c r="V473" s="14">
        <v>3</v>
      </c>
      <c r="W473" s="14">
        <v>24.29</v>
      </c>
      <c r="X473" s="14">
        <v>2</v>
      </c>
      <c r="Y473" s="15">
        <v>0.0154</v>
      </c>
      <c r="Z473" s="14">
        <v>0</v>
      </c>
      <c r="AA473" s="14">
        <v>0</v>
      </c>
      <c r="AB473" s="14">
        <v>2</v>
      </c>
      <c r="AC473" s="14">
        <v>2</v>
      </c>
      <c r="AD473" s="14">
        <v>2</v>
      </c>
      <c r="AE473" s="14">
        <v>0</v>
      </c>
      <c r="AF473" s="14">
        <v>36.43</v>
      </c>
      <c r="AG473" s="14">
        <v>0</v>
      </c>
      <c r="AH473" t="str">
        <f>VLOOKUP(E:E,笔记匹配!A:U,3,FALSE)</f>
        <v>福禄双全💕翡翠绿葫芦太适合女性了～</v>
      </c>
    </row>
    <row r="474" spans="1:34">
      <c r="A474" s="13" t="s">
        <v>48</v>
      </c>
      <c r="B474" s="13" t="s">
        <v>174</v>
      </c>
      <c r="C474" s="14">
        <v>23020424</v>
      </c>
      <c r="D474" s="13" t="s">
        <v>74</v>
      </c>
      <c r="E474" s="13" t="s">
        <v>174</v>
      </c>
      <c r="F474" s="13" t="s">
        <v>385</v>
      </c>
      <c r="G474" s="14">
        <v>5981098</v>
      </c>
      <c r="H474" s="13" t="s">
        <v>93</v>
      </c>
      <c r="I474" s="14">
        <v>4980950</v>
      </c>
      <c r="J474" s="13" t="s">
        <v>367</v>
      </c>
      <c r="K474" s="14">
        <v>97.59</v>
      </c>
      <c r="L474" s="14">
        <v>3039</v>
      </c>
      <c r="M474" s="14">
        <v>214</v>
      </c>
      <c r="N474" s="15">
        <v>0.0704</v>
      </c>
      <c r="O474" s="14">
        <v>0.46</v>
      </c>
      <c r="P474" s="14">
        <v>32.11</v>
      </c>
      <c r="Q474" s="14">
        <v>3</v>
      </c>
      <c r="R474" s="14">
        <v>0</v>
      </c>
      <c r="S474" s="14">
        <v>1</v>
      </c>
      <c r="T474" s="14">
        <v>0</v>
      </c>
      <c r="U474" s="14">
        <v>0</v>
      </c>
      <c r="V474" s="14">
        <v>4</v>
      </c>
      <c r="W474" s="14">
        <v>24.4</v>
      </c>
      <c r="X474" s="14">
        <v>2</v>
      </c>
      <c r="Y474" s="15">
        <v>0.0093</v>
      </c>
      <c r="Z474" s="14">
        <v>0</v>
      </c>
      <c r="AA474" s="14">
        <v>0</v>
      </c>
      <c r="AB474" s="14">
        <v>2</v>
      </c>
      <c r="AC474" s="14">
        <v>2</v>
      </c>
      <c r="AD474" s="14">
        <v>2</v>
      </c>
      <c r="AE474" s="14">
        <v>0</v>
      </c>
      <c r="AF474" s="14">
        <v>48.8</v>
      </c>
      <c r="AG474" s="14">
        <v>0</v>
      </c>
      <c r="AH474" t="str">
        <f>VLOOKUP(E:E,笔记匹配!A:U,3,FALSE)</f>
        <v>年会宴会战袍缺少亮点❓只需一串翡翠珠链</v>
      </c>
    </row>
    <row r="475" spans="1:34">
      <c r="A475" s="13" t="s">
        <v>48</v>
      </c>
      <c r="B475" s="13" t="s">
        <v>186</v>
      </c>
      <c r="C475" s="14">
        <v>23479837</v>
      </c>
      <c r="D475" s="13" t="s">
        <v>74</v>
      </c>
      <c r="E475" s="13" t="s">
        <v>186</v>
      </c>
      <c r="F475" s="13" t="s">
        <v>110</v>
      </c>
      <c r="G475" s="14">
        <v>6212932</v>
      </c>
      <c r="H475" s="13" t="s">
        <v>110</v>
      </c>
      <c r="I475" s="14">
        <v>5155873</v>
      </c>
      <c r="J475" s="13" t="s">
        <v>367</v>
      </c>
      <c r="K475" s="14">
        <v>20.98</v>
      </c>
      <c r="L475" s="14">
        <v>897</v>
      </c>
      <c r="M475" s="14">
        <v>57</v>
      </c>
      <c r="N475" s="15">
        <v>0.0635</v>
      </c>
      <c r="O475" s="14">
        <v>0.37</v>
      </c>
      <c r="P475" s="14">
        <v>23.39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5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t="str">
        <f>VLOOKUP(E:E,笔记匹配!A:U,3,FALSE)</f>
        <v>女人的首饰盒里，永远都少一件珠宝～</v>
      </c>
    </row>
    <row r="476" spans="1:34">
      <c r="A476" s="13" t="s">
        <v>48</v>
      </c>
      <c r="B476" s="13" t="s">
        <v>176</v>
      </c>
      <c r="C476" s="14">
        <v>23479892</v>
      </c>
      <c r="D476" s="13" t="s">
        <v>74</v>
      </c>
      <c r="E476" s="13" t="s">
        <v>176</v>
      </c>
      <c r="F476" s="13" t="s">
        <v>83</v>
      </c>
      <c r="G476" s="14">
        <v>6212945</v>
      </c>
      <c r="H476" s="13" t="s">
        <v>83</v>
      </c>
      <c r="I476" s="14">
        <v>5155900</v>
      </c>
      <c r="J476" s="13" t="s">
        <v>367</v>
      </c>
      <c r="K476" s="14">
        <v>80.8</v>
      </c>
      <c r="L476" s="14">
        <v>4722</v>
      </c>
      <c r="M476" s="14">
        <v>271</v>
      </c>
      <c r="N476" s="15">
        <v>0.0574</v>
      </c>
      <c r="O476" s="14">
        <v>0.3</v>
      </c>
      <c r="P476" s="14">
        <v>17.11</v>
      </c>
      <c r="Q476" s="14">
        <v>2</v>
      </c>
      <c r="R476" s="14">
        <v>0</v>
      </c>
      <c r="S476" s="14">
        <v>0</v>
      </c>
      <c r="T476" s="14">
        <v>0</v>
      </c>
      <c r="U476" s="14">
        <v>0</v>
      </c>
      <c r="V476" s="14">
        <v>2</v>
      </c>
      <c r="W476" s="14">
        <v>40.4</v>
      </c>
      <c r="X476" s="14">
        <v>0</v>
      </c>
      <c r="Y476" s="15">
        <v>0</v>
      </c>
      <c r="Z476" s="14">
        <v>1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t="str">
        <f>VLOOKUP(E:E,笔记匹配!A:U,3,FALSE)</f>
        <v>用千年等这一回，化身一道美的传说～</v>
      </c>
    </row>
    <row r="477" spans="1:34">
      <c r="A477" s="13" t="s">
        <v>49</v>
      </c>
      <c r="B477" s="13" t="s">
        <v>154</v>
      </c>
      <c r="C477" s="14">
        <v>15010998</v>
      </c>
      <c r="D477" s="13" t="s">
        <v>74</v>
      </c>
      <c r="E477" s="13" t="s">
        <v>154</v>
      </c>
      <c r="F477" s="13" t="s">
        <v>85</v>
      </c>
      <c r="G477" s="14">
        <v>2988798</v>
      </c>
      <c r="H477" s="13" t="s">
        <v>85</v>
      </c>
      <c r="I477" s="14">
        <v>2389802</v>
      </c>
      <c r="J477" s="13" t="s">
        <v>367</v>
      </c>
      <c r="K477" s="14">
        <v>125.33</v>
      </c>
      <c r="L477" s="14">
        <v>2323</v>
      </c>
      <c r="M477" s="14">
        <v>111</v>
      </c>
      <c r="N477" s="15">
        <v>0.0478</v>
      </c>
      <c r="O477" s="14">
        <v>1.13</v>
      </c>
      <c r="P477" s="14">
        <v>53.95</v>
      </c>
      <c r="Q477" s="14">
        <v>2</v>
      </c>
      <c r="R477" s="14">
        <v>2</v>
      </c>
      <c r="S477" s="14">
        <v>0</v>
      </c>
      <c r="T477" s="14">
        <v>1</v>
      </c>
      <c r="U477" s="14">
        <v>0</v>
      </c>
      <c r="V477" s="14">
        <v>5</v>
      </c>
      <c r="W477" s="14">
        <v>25.07</v>
      </c>
      <c r="X477" s="14">
        <v>6</v>
      </c>
      <c r="Y477" s="15">
        <v>0.0541</v>
      </c>
      <c r="Z477" s="14">
        <v>0</v>
      </c>
      <c r="AA477" s="14">
        <v>0</v>
      </c>
      <c r="AB477" s="14">
        <v>6</v>
      </c>
      <c r="AC477" s="14">
        <v>6</v>
      </c>
      <c r="AD477" s="14">
        <v>6</v>
      </c>
      <c r="AE477" s="14">
        <v>0</v>
      </c>
      <c r="AF477" s="14">
        <v>20.89</v>
      </c>
      <c r="AG477" s="14">
        <v>0</v>
      </c>
      <c r="AH477" t="str">
        <f>VLOOKUP(E:E,笔记匹配!A:U,3,FALSE)</f>
        <v>翡翠小米珠已经不多了❓听说你们都在找🧐🧐</v>
      </c>
    </row>
    <row r="478" spans="1:34">
      <c r="A478" s="13" t="s">
        <v>49</v>
      </c>
      <c r="B478" s="13" t="s">
        <v>156</v>
      </c>
      <c r="C478" s="14">
        <v>15235389</v>
      </c>
      <c r="D478" s="13" t="s">
        <v>74</v>
      </c>
      <c r="E478" s="13" t="s">
        <v>156</v>
      </c>
      <c r="F478" s="13" t="s">
        <v>86</v>
      </c>
      <c r="G478" s="14">
        <v>3012790</v>
      </c>
      <c r="H478" s="13" t="s">
        <v>86</v>
      </c>
      <c r="I478" s="14">
        <v>2410711</v>
      </c>
      <c r="J478" s="13" t="s">
        <v>367</v>
      </c>
      <c r="K478" s="14">
        <v>50.17</v>
      </c>
      <c r="L478" s="14">
        <v>2244</v>
      </c>
      <c r="M478" s="14">
        <v>175</v>
      </c>
      <c r="N478" s="15">
        <v>0.078</v>
      </c>
      <c r="O478" s="14">
        <v>0.29</v>
      </c>
      <c r="P478" s="14">
        <v>22.36</v>
      </c>
      <c r="Q478" s="14">
        <v>0</v>
      </c>
      <c r="R478" s="14">
        <v>1</v>
      </c>
      <c r="S478" s="14">
        <v>0</v>
      </c>
      <c r="T478" s="14">
        <v>1</v>
      </c>
      <c r="U478" s="14">
        <v>2</v>
      </c>
      <c r="V478" s="14">
        <v>4</v>
      </c>
      <c r="W478" s="14">
        <v>12.54</v>
      </c>
      <c r="X478" s="14">
        <v>1</v>
      </c>
      <c r="Y478" s="15">
        <v>0.0057</v>
      </c>
      <c r="Z478" s="14">
        <v>5</v>
      </c>
      <c r="AA478" s="14">
        <v>0</v>
      </c>
      <c r="AB478" s="14">
        <v>1</v>
      </c>
      <c r="AC478" s="14">
        <v>1</v>
      </c>
      <c r="AD478" s="14">
        <v>1</v>
      </c>
      <c r="AE478" s="14">
        <v>0</v>
      </c>
      <c r="AF478" s="14">
        <v>50.17</v>
      </c>
      <c r="AG478" s="14">
        <v>0</v>
      </c>
      <c r="AH478" t="str">
        <f>VLOOKUP(E:E,笔记匹配!A:U,3,FALSE)</f>
        <v>这尊翡翠佛公的喜乐，谁见了谁欢喜🌱🙏</v>
      </c>
    </row>
    <row r="479" spans="1:34">
      <c r="A479" s="13" t="s">
        <v>49</v>
      </c>
      <c r="B479" s="13" t="s">
        <v>158</v>
      </c>
      <c r="C479" s="14">
        <v>16039498</v>
      </c>
      <c r="D479" s="13" t="s">
        <v>74</v>
      </c>
      <c r="E479" s="13" t="s">
        <v>158</v>
      </c>
      <c r="F479" s="13" t="s">
        <v>87</v>
      </c>
      <c r="G479" s="14">
        <v>3126882</v>
      </c>
      <c r="H479" s="13" t="s">
        <v>87</v>
      </c>
      <c r="I479" s="14">
        <v>2521382</v>
      </c>
      <c r="J479" s="13" t="s">
        <v>367</v>
      </c>
      <c r="K479" s="14">
        <v>120.66</v>
      </c>
      <c r="L479" s="14">
        <v>5943</v>
      </c>
      <c r="M479" s="14">
        <v>366</v>
      </c>
      <c r="N479" s="15">
        <v>0.0616</v>
      </c>
      <c r="O479" s="14">
        <v>0.33</v>
      </c>
      <c r="P479" s="14">
        <v>20.3</v>
      </c>
      <c r="Q479" s="14">
        <v>0</v>
      </c>
      <c r="R479" s="14">
        <v>4</v>
      </c>
      <c r="S479" s="14">
        <v>0</v>
      </c>
      <c r="T479" s="14">
        <v>3</v>
      </c>
      <c r="U479" s="14">
        <v>0</v>
      </c>
      <c r="V479" s="14">
        <v>7</v>
      </c>
      <c r="W479" s="14">
        <v>17.24</v>
      </c>
      <c r="X479" s="14">
        <v>6</v>
      </c>
      <c r="Y479" s="15">
        <v>0.0164</v>
      </c>
      <c r="Z479" s="14">
        <v>5</v>
      </c>
      <c r="AA479" s="14">
        <v>4</v>
      </c>
      <c r="AB479" s="14">
        <v>7</v>
      </c>
      <c r="AC479" s="14">
        <v>12</v>
      </c>
      <c r="AD479" s="14">
        <v>7</v>
      </c>
      <c r="AE479" s="14">
        <v>2</v>
      </c>
      <c r="AF479" s="14">
        <v>17.24</v>
      </c>
      <c r="AG479" s="14">
        <v>60.33</v>
      </c>
      <c r="AH479" t="str">
        <f>VLOOKUP(E:E,笔记匹配!A:U,3,FALSE)</f>
        <v>听说你们最近很喜欢小米珠📿翡翠手串哦💚</v>
      </c>
    </row>
    <row r="480" spans="1:34">
      <c r="A480" s="13" t="s">
        <v>49</v>
      </c>
      <c r="B480" s="13" t="s">
        <v>160</v>
      </c>
      <c r="C480" s="14">
        <v>18410732</v>
      </c>
      <c r="D480" s="13" t="s">
        <v>74</v>
      </c>
      <c r="E480" s="13" t="s">
        <v>160</v>
      </c>
      <c r="F480" s="13" t="s">
        <v>374</v>
      </c>
      <c r="G480" s="14">
        <v>3754285</v>
      </c>
      <c r="H480" s="13" t="s">
        <v>88</v>
      </c>
      <c r="I480" s="14">
        <v>3139499</v>
      </c>
      <c r="J480" s="13" t="s">
        <v>367</v>
      </c>
      <c r="K480" s="14">
        <v>54.13</v>
      </c>
      <c r="L480" s="14">
        <v>1379</v>
      </c>
      <c r="M480" s="14">
        <v>105</v>
      </c>
      <c r="N480" s="15">
        <v>0.0761</v>
      </c>
      <c r="O480" s="14">
        <v>0.52</v>
      </c>
      <c r="P480" s="14">
        <v>39.25</v>
      </c>
      <c r="Q480" s="14">
        <v>0</v>
      </c>
      <c r="R480" s="14">
        <v>1</v>
      </c>
      <c r="S480" s="14">
        <v>0</v>
      </c>
      <c r="T480" s="14">
        <v>3</v>
      </c>
      <c r="U480" s="14">
        <v>0</v>
      </c>
      <c r="V480" s="14">
        <v>4</v>
      </c>
      <c r="W480" s="14">
        <v>13.53</v>
      </c>
      <c r="X480" s="14">
        <v>5</v>
      </c>
      <c r="Y480" s="15">
        <v>0.0476</v>
      </c>
      <c r="Z480" s="14">
        <v>0</v>
      </c>
      <c r="AA480" s="14">
        <v>0</v>
      </c>
      <c r="AB480" s="14">
        <v>5</v>
      </c>
      <c r="AC480" s="14">
        <v>7</v>
      </c>
      <c r="AD480" s="14">
        <v>5</v>
      </c>
      <c r="AE480" s="14">
        <v>2</v>
      </c>
      <c r="AF480" s="14">
        <v>10.83</v>
      </c>
      <c r="AG480" s="14">
        <v>27.06</v>
      </c>
      <c r="AH480" t="str">
        <f>VLOOKUP(E:E,笔记匹配!A:U,3,FALSE)</f>
        <v>第一次买满绿翡翠怎么挑？高性价比🉐‼️</v>
      </c>
    </row>
    <row r="481" spans="1:34">
      <c r="A481" s="13" t="s">
        <v>49</v>
      </c>
      <c r="B481" s="13" t="s">
        <v>162</v>
      </c>
      <c r="C481" s="14">
        <v>18547170</v>
      </c>
      <c r="D481" s="13" t="s">
        <v>74</v>
      </c>
      <c r="E481" s="13" t="s">
        <v>162</v>
      </c>
      <c r="F481" s="13" t="s">
        <v>376</v>
      </c>
      <c r="G481" s="14">
        <v>3820901</v>
      </c>
      <c r="H481" s="13" t="s">
        <v>82</v>
      </c>
      <c r="I481" s="14">
        <v>3205913</v>
      </c>
      <c r="J481" s="13" t="s">
        <v>367</v>
      </c>
      <c r="K481" s="14">
        <v>34.11</v>
      </c>
      <c r="L481" s="14">
        <v>1171</v>
      </c>
      <c r="M481" s="14">
        <v>90</v>
      </c>
      <c r="N481" s="15">
        <v>0.0769</v>
      </c>
      <c r="O481" s="14">
        <v>0.38</v>
      </c>
      <c r="P481" s="14">
        <v>29.13</v>
      </c>
      <c r="Q481" s="14">
        <v>2</v>
      </c>
      <c r="R481" s="14">
        <v>1</v>
      </c>
      <c r="S481" s="14">
        <v>0</v>
      </c>
      <c r="T481" s="14">
        <v>1</v>
      </c>
      <c r="U481" s="14">
        <v>0</v>
      </c>
      <c r="V481" s="14">
        <v>4</v>
      </c>
      <c r="W481" s="14">
        <v>8.53</v>
      </c>
      <c r="X481" s="14">
        <v>0</v>
      </c>
      <c r="Y481" s="15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t="str">
        <f>VLOOKUP(E:E,笔记匹配!A:U,3,FALSE)</f>
        <v>翡翠界的绝美仙仙耳坠都在这里‼️高级富贵</v>
      </c>
    </row>
    <row r="482" spans="1:34">
      <c r="A482" s="13" t="s">
        <v>49</v>
      </c>
      <c r="B482" s="13" t="s">
        <v>164</v>
      </c>
      <c r="C482" s="14">
        <v>19089034</v>
      </c>
      <c r="D482" s="13" t="s">
        <v>74</v>
      </c>
      <c r="E482" s="13" t="s">
        <v>164</v>
      </c>
      <c r="F482" s="13" t="s">
        <v>89</v>
      </c>
      <c r="G482" s="14">
        <v>4075191</v>
      </c>
      <c r="H482" s="13" t="s">
        <v>89</v>
      </c>
      <c r="I482" s="14">
        <v>3457726</v>
      </c>
      <c r="J482" s="13" t="s">
        <v>367</v>
      </c>
      <c r="K482" s="14">
        <v>38.84</v>
      </c>
      <c r="L482" s="14">
        <v>1696</v>
      </c>
      <c r="M482" s="14">
        <v>123</v>
      </c>
      <c r="N482" s="15">
        <v>0.0725</v>
      </c>
      <c r="O482" s="14">
        <v>0.32</v>
      </c>
      <c r="P482" s="14">
        <v>22.9</v>
      </c>
      <c r="Q482" s="14">
        <v>2</v>
      </c>
      <c r="R482" s="14">
        <v>0</v>
      </c>
      <c r="S482" s="14">
        <v>0</v>
      </c>
      <c r="T482" s="14">
        <v>0</v>
      </c>
      <c r="U482" s="14">
        <v>0</v>
      </c>
      <c r="V482" s="14">
        <v>2</v>
      </c>
      <c r="W482" s="14">
        <v>19.42</v>
      </c>
      <c r="X482" s="14">
        <v>0</v>
      </c>
      <c r="Y482" s="15">
        <v>0</v>
      </c>
      <c r="Z482" s="14">
        <v>1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t="str">
        <f>VLOOKUP(E:E,笔记匹配!A:U,3,FALSE)</f>
        <v>翡翠福瓜的寓意，把美好祝福送给自己</v>
      </c>
    </row>
    <row r="483" spans="1:34">
      <c r="A483" s="13" t="s">
        <v>49</v>
      </c>
      <c r="B483" s="13" t="s">
        <v>166</v>
      </c>
      <c r="C483" s="14">
        <v>21062611</v>
      </c>
      <c r="D483" s="13" t="s">
        <v>74</v>
      </c>
      <c r="E483" s="13" t="s">
        <v>166</v>
      </c>
      <c r="F483" s="13" t="s">
        <v>90</v>
      </c>
      <c r="G483" s="14">
        <v>5049698</v>
      </c>
      <c r="H483" s="13" t="s">
        <v>90</v>
      </c>
      <c r="I483" s="14">
        <v>4273852</v>
      </c>
      <c r="J483" s="13" t="s">
        <v>367</v>
      </c>
      <c r="K483" s="14">
        <v>18.53</v>
      </c>
      <c r="L483" s="14">
        <v>835</v>
      </c>
      <c r="M483" s="14">
        <v>63</v>
      </c>
      <c r="N483" s="15">
        <v>0.0754</v>
      </c>
      <c r="O483" s="14">
        <v>0.29</v>
      </c>
      <c r="P483" s="14">
        <v>22.19</v>
      </c>
      <c r="Q483" s="14">
        <v>0</v>
      </c>
      <c r="R483" s="14">
        <v>1</v>
      </c>
      <c r="S483" s="14">
        <v>0</v>
      </c>
      <c r="T483" s="14">
        <v>1</v>
      </c>
      <c r="U483" s="14">
        <v>0</v>
      </c>
      <c r="V483" s="14">
        <v>2</v>
      </c>
      <c r="W483" s="14">
        <v>9.26</v>
      </c>
      <c r="X483" s="14">
        <v>0</v>
      </c>
      <c r="Y483" s="15">
        <v>0</v>
      </c>
      <c r="Z483" s="14">
        <v>3</v>
      </c>
      <c r="AA483" s="14">
        <v>3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t="str">
        <f>VLOOKUP(E:E,笔记匹配!A:U,3,FALSE)</f>
        <v>性价比翡翠美货上新💖寓意都是如此美好💯</v>
      </c>
    </row>
    <row r="484" spans="1:34">
      <c r="A484" s="13" t="s">
        <v>49</v>
      </c>
      <c r="B484" s="13" t="s">
        <v>168</v>
      </c>
      <c r="C484" s="14">
        <v>21387260</v>
      </c>
      <c r="D484" s="13" t="s">
        <v>74</v>
      </c>
      <c r="E484" s="13" t="s">
        <v>168</v>
      </c>
      <c r="F484" s="13" t="s">
        <v>91</v>
      </c>
      <c r="G484" s="14">
        <v>5205079</v>
      </c>
      <c r="H484" s="13" t="s">
        <v>91</v>
      </c>
      <c r="I484" s="14">
        <v>4389047</v>
      </c>
      <c r="J484" s="13" t="s">
        <v>367</v>
      </c>
      <c r="K484" s="14">
        <v>16.57</v>
      </c>
      <c r="L484" s="14">
        <v>498</v>
      </c>
      <c r="M484" s="14">
        <v>39</v>
      </c>
      <c r="N484" s="15">
        <v>0.0783</v>
      </c>
      <c r="O484" s="14">
        <v>0.42</v>
      </c>
      <c r="P484" s="14">
        <v>33.27</v>
      </c>
      <c r="Q484" s="14">
        <v>0</v>
      </c>
      <c r="R484" s="14">
        <v>0</v>
      </c>
      <c r="S484" s="14">
        <v>0</v>
      </c>
      <c r="T484" s="14">
        <v>1</v>
      </c>
      <c r="U484" s="14">
        <v>0</v>
      </c>
      <c r="V484" s="14">
        <v>1</v>
      </c>
      <c r="W484" s="14">
        <v>16.57</v>
      </c>
      <c r="X484" s="14">
        <v>0</v>
      </c>
      <c r="Y484" s="15">
        <v>0</v>
      </c>
      <c r="Z484" s="14">
        <v>0</v>
      </c>
      <c r="AA484" s="14">
        <v>2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t="str">
        <f>VLOOKUP(E:E,笔记匹配!A:U,3,FALSE)</f>
        <v>这家翡翠源头商家你还不知道吗‼️</v>
      </c>
    </row>
    <row r="485" spans="1:34">
      <c r="A485" s="13" t="s">
        <v>49</v>
      </c>
      <c r="B485" s="13" t="s">
        <v>170</v>
      </c>
      <c r="C485" s="14">
        <v>21810383</v>
      </c>
      <c r="D485" s="13" t="s">
        <v>74</v>
      </c>
      <c r="E485" s="13" t="s">
        <v>170</v>
      </c>
      <c r="F485" s="13" t="s">
        <v>75</v>
      </c>
      <c r="G485" s="14">
        <v>5396826</v>
      </c>
      <c r="H485" s="13" t="s">
        <v>75</v>
      </c>
      <c r="I485" s="14">
        <v>4535097</v>
      </c>
      <c r="J485" s="13" t="s">
        <v>367</v>
      </c>
      <c r="K485" s="14">
        <v>67.99</v>
      </c>
      <c r="L485" s="14">
        <v>2456</v>
      </c>
      <c r="M485" s="14">
        <v>179</v>
      </c>
      <c r="N485" s="15">
        <v>0.0729</v>
      </c>
      <c r="O485" s="14">
        <v>0.38</v>
      </c>
      <c r="P485" s="14">
        <v>27.68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1</v>
      </c>
      <c r="W485" s="14">
        <v>67.99</v>
      </c>
      <c r="X485" s="14">
        <v>1</v>
      </c>
      <c r="Y485" s="15">
        <v>0.0056</v>
      </c>
      <c r="Z485" s="14">
        <v>1</v>
      </c>
      <c r="AA485" s="14">
        <v>1</v>
      </c>
      <c r="AB485" s="14">
        <v>1</v>
      </c>
      <c r="AC485" s="14">
        <v>1</v>
      </c>
      <c r="AD485" s="14">
        <v>1</v>
      </c>
      <c r="AE485" s="14">
        <v>0</v>
      </c>
      <c r="AF485" s="14">
        <v>67.99</v>
      </c>
      <c r="AG485" s="14">
        <v>0</v>
      </c>
      <c r="AH485" t="str">
        <f>VLOOKUP(E:E,笔记匹配!A:U,3,FALSE)</f>
        <v>喜欢蛋面的尽管来找我，应有尽有</v>
      </c>
    </row>
    <row r="486" spans="1:34">
      <c r="A486" s="13" t="s">
        <v>49</v>
      </c>
      <c r="B486" s="13" t="s">
        <v>172</v>
      </c>
      <c r="C486" s="14">
        <v>21810413</v>
      </c>
      <c r="D486" s="13" t="s">
        <v>74</v>
      </c>
      <c r="E486" s="13" t="s">
        <v>172</v>
      </c>
      <c r="F486" s="13" t="s">
        <v>92</v>
      </c>
      <c r="G486" s="14">
        <v>5396833</v>
      </c>
      <c r="H486" s="13" t="s">
        <v>92</v>
      </c>
      <c r="I486" s="14">
        <v>4535107</v>
      </c>
      <c r="J486" s="13" t="s">
        <v>367</v>
      </c>
      <c r="K486" s="14">
        <v>85.05</v>
      </c>
      <c r="L486" s="14">
        <v>2253</v>
      </c>
      <c r="M486" s="14">
        <v>145</v>
      </c>
      <c r="N486" s="15">
        <v>0.0644</v>
      </c>
      <c r="O486" s="14">
        <v>0.59</v>
      </c>
      <c r="P486" s="14">
        <v>37.75</v>
      </c>
      <c r="Q486" s="14">
        <v>3</v>
      </c>
      <c r="R486" s="14">
        <v>1</v>
      </c>
      <c r="S486" s="14">
        <v>0</v>
      </c>
      <c r="T486" s="14">
        <v>1</v>
      </c>
      <c r="U486" s="14">
        <v>0</v>
      </c>
      <c r="V486" s="14">
        <v>5</v>
      </c>
      <c r="W486" s="14">
        <v>17.01</v>
      </c>
      <c r="X486" s="14">
        <v>2</v>
      </c>
      <c r="Y486" s="15">
        <v>0.0138</v>
      </c>
      <c r="Z486" s="14">
        <v>0</v>
      </c>
      <c r="AA486" s="14">
        <v>0</v>
      </c>
      <c r="AB486" s="14">
        <v>3</v>
      </c>
      <c r="AC486" s="14">
        <v>4</v>
      </c>
      <c r="AD486" s="14">
        <v>3</v>
      </c>
      <c r="AE486" s="14">
        <v>1</v>
      </c>
      <c r="AF486" s="14">
        <v>28.35</v>
      </c>
      <c r="AG486" s="14">
        <v>85.05</v>
      </c>
      <c r="AH486" t="str">
        <f>VLOOKUP(E:E,笔记匹配!A:U,3,FALSE)</f>
        <v>福禄双全💕翡翠绿葫芦太适合女性了～</v>
      </c>
    </row>
    <row r="487" spans="1:34">
      <c r="A487" s="13" t="s">
        <v>49</v>
      </c>
      <c r="B487" s="13" t="s">
        <v>174</v>
      </c>
      <c r="C487" s="14">
        <v>23020424</v>
      </c>
      <c r="D487" s="13" t="s">
        <v>74</v>
      </c>
      <c r="E487" s="13" t="s">
        <v>174</v>
      </c>
      <c r="F487" s="13" t="s">
        <v>385</v>
      </c>
      <c r="G487" s="14">
        <v>5981098</v>
      </c>
      <c r="H487" s="13" t="s">
        <v>93</v>
      </c>
      <c r="I487" s="14">
        <v>4980950</v>
      </c>
      <c r="J487" s="13" t="s">
        <v>367</v>
      </c>
      <c r="K487" s="14">
        <v>111.82</v>
      </c>
      <c r="L487" s="14">
        <v>3091</v>
      </c>
      <c r="M487" s="14">
        <v>232</v>
      </c>
      <c r="N487" s="15">
        <v>0.0751</v>
      </c>
      <c r="O487" s="14">
        <v>0.48</v>
      </c>
      <c r="P487" s="14">
        <v>36.18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1</v>
      </c>
      <c r="W487" s="14">
        <v>111.82</v>
      </c>
      <c r="X487" s="14">
        <v>5</v>
      </c>
      <c r="Y487" s="15">
        <v>0.0216</v>
      </c>
      <c r="Z487" s="14">
        <v>0</v>
      </c>
      <c r="AA487" s="14">
        <v>1</v>
      </c>
      <c r="AB487" s="14">
        <v>6</v>
      </c>
      <c r="AC487" s="14">
        <v>12</v>
      </c>
      <c r="AD487" s="14">
        <v>6</v>
      </c>
      <c r="AE487" s="14">
        <v>3</v>
      </c>
      <c r="AF487" s="14">
        <v>18.64</v>
      </c>
      <c r="AG487" s="14">
        <v>37.27</v>
      </c>
      <c r="AH487" t="str">
        <f>VLOOKUP(E:E,笔记匹配!A:U,3,FALSE)</f>
        <v>年会宴会战袍缺少亮点❓只需一串翡翠珠链</v>
      </c>
    </row>
    <row r="488" spans="1:34">
      <c r="A488" s="13" t="s">
        <v>49</v>
      </c>
      <c r="B488" s="13" t="s">
        <v>186</v>
      </c>
      <c r="C488" s="14">
        <v>23479837</v>
      </c>
      <c r="D488" s="13" t="s">
        <v>74</v>
      </c>
      <c r="E488" s="13" t="s">
        <v>186</v>
      </c>
      <c r="F488" s="13" t="s">
        <v>110</v>
      </c>
      <c r="G488" s="14">
        <v>6212932</v>
      </c>
      <c r="H488" s="13" t="s">
        <v>110</v>
      </c>
      <c r="I488" s="14">
        <v>5155873</v>
      </c>
      <c r="J488" s="13" t="s">
        <v>367</v>
      </c>
      <c r="K488" s="14">
        <v>16.07</v>
      </c>
      <c r="L488" s="14">
        <v>617</v>
      </c>
      <c r="M488" s="14">
        <v>37</v>
      </c>
      <c r="N488" s="15">
        <v>0.06</v>
      </c>
      <c r="O488" s="14">
        <v>0.43</v>
      </c>
      <c r="P488" s="14">
        <v>26.05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5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t="str">
        <f>VLOOKUP(E:E,笔记匹配!A:U,3,FALSE)</f>
        <v>女人的首饰盒里，永远都少一件珠宝～</v>
      </c>
    </row>
    <row r="489" spans="1:34">
      <c r="A489" s="13" t="s">
        <v>49</v>
      </c>
      <c r="B489" s="13" t="s">
        <v>176</v>
      </c>
      <c r="C489" s="14">
        <v>23479892</v>
      </c>
      <c r="D489" s="13" t="s">
        <v>74</v>
      </c>
      <c r="E489" s="13" t="s">
        <v>176</v>
      </c>
      <c r="F489" s="13" t="s">
        <v>83</v>
      </c>
      <c r="G489" s="14">
        <v>6212945</v>
      </c>
      <c r="H489" s="13" t="s">
        <v>83</v>
      </c>
      <c r="I489" s="14">
        <v>5155900</v>
      </c>
      <c r="J489" s="13" t="s">
        <v>367</v>
      </c>
      <c r="K489" s="14">
        <v>68.24</v>
      </c>
      <c r="L489" s="14">
        <v>3546</v>
      </c>
      <c r="M489" s="14">
        <v>221</v>
      </c>
      <c r="N489" s="15">
        <v>0.0623</v>
      </c>
      <c r="O489" s="14">
        <v>0.31</v>
      </c>
      <c r="P489" s="14">
        <v>19.24</v>
      </c>
      <c r="Q489" s="14">
        <v>1</v>
      </c>
      <c r="R489" s="14">
        <v>1</v>
      </c>
      <c r="S489" s="14">
        <v>1</v>
      </c>
      <c r="T489" s="14">
        <v>0</v>
      </c>
      <c r="U489" s="14">
        <v>0</v>
      </c>
      <c r="V489" s="14">
        <v>3</v>
      </c>
      <c r="W489" s="14">
        <v>22.75</v>
      </c>
      <c r="X489" s="14">
        <v>1</v>
      </c>
      <c r="Y489" s="15">
        <v>0.0045</v>
      </c>
      <c r="Z489" s="14">
        <v>2</v>
      </c>
      <c r="AA489" s="14">
        <v>2</v>
      </c>
      <c r="AB489" s="14">
        <v>1</v>
      </c>
      <c r="AC489" s="14">
        <v>1</v>
      </c>
      <c r="AD489" s="14">
        <v>1</v>
      </c>
      <c r="AE489" s="14">
        <v>0</v>
      </c>
      <c r="AF489" s="14">
        <v>68.24</v>
      </c>
      <c r="AG489" s="14">
        <v>0</v>
      </c>
      <c r="AH489" t="str">
        <f>VLOOKUP(E:E,笔记匹配!A:U,3,FALSE)</f>
        <v>用千年等这一回，化身一道美的传说～</v>
      </c>
    </row>
    <row r="490" spans="1:34">
      <c r="A490" s="13" t="s">
        <v>50</v>
      </c>
      <c r="B490" s="13" t="s">
        <v>154</v>
      </c>
      <c r="C490" s="14">
        <v>15010998</v>
      </c>
      <c r="D490" s="13" t="s">
        <v>74</v>
      </c>
      <c r="E490" s="13" t="s">
        <v>154</v>
      </c>
      <c r="F490" s="13" t="s">
        <v>85</v>
      </c>
      <c r="G490" s="14">
        <v>2988798</v>
      </c>
      <c r="H490" s="13" t="s">
        <v>85</v>
      </c>
      <c r="I490" s="14">
        <v>2389802</v>
      </c>
      <c r="J490" s="13" t="s">
        <v>367</v>
      </c>
      <c r="K490" s="14">
        <v>92.18</v>
      </c>
      <c r="L490" s="14">
        <v>2382</v>
      </c>
      <c r="M490" s="14">
        <v>90</v>
      </c>
      <c r="N490" s="15">
        <v>0.0378</v>
      </c>
      <c r="O490" s="14">
        <v>1.02</v>
      </c>
      <c r="P490" s="14">
        <v>38.7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3</v>
      </c>
      <c r="Y490" s="15">
        <v>0.0333</v>
      </c>
      <c r="Z490" s="14">
        <v>0</v>
      </c>
      <c r="AA490" s="14">
        <v>0</v>
      </c>
      <c r="AB490" s="14">
        <v>3</v>
      </c>
      <c r="AC490" s="14">
        <v>8</v>
      </c>
      <c r="AD490" s="14">
        <v>3</v>
      </c>
      <c r="AE490" s="14">
        <v>2</v>
      </c>
      <c r="AF490" s="14">
        <v>30.73</v>
      </c>
      <c r="AG490" s="14">
        <v>46.09</v>
      </c>
      <c r="AH490" t="str">
        <f>VLOOKUP(E:E,笔记匹配!A:U,3,FALSE)</f>
        <v>翡翠小米珠已经不多了❓听说你们都在找🧐🧐</v>
      </c>
    </row>
    <row r="491" spans="1:34">
      <c r="A491" s="13" t="s">
        <v>50</v>
      </c>
      <c r="B491" s="13" t="s">
        <v>156</v>
      </c>
      <c r="C491" s="14">
        <v>15235389</v>
      </c>
      <c r="D491" s="13" t="s">
        <v>74</v>
      </c>
      <c r="E491" s="13" t="s">
        <v>156</v>
      </c>
      <c r="F491" s="13" t="s">
        <v>86</v>
      </c>
      <c r="G491" s="14">
        <v>3012790</v>
      </c>
      <c r="H491" s="13" t="s">
        <v>86</v>
      </c>
      <c r="I491" s="14">
        <v>2410711</v>
      </c>
      <c r="J491" s="13" t="s">
        <v>367</v>
      </c>
      <c r="K491" s="14">
        <v>51.04</v>
      </c>
      <c r="L491" s="14">
        <v>2387</v>
      </c>
      <c r="M491" s="14">
        <v>185</v>
      </c>
      <c r="N491" s="15">
        <v>0.0775</v>
      </c>
      <c r="O491" s="14">
        <v>0.28</v>
      </c>
      <c r="P491" s="14">
        <v>21.38</v>
      </c>
      <c r="Q491" s="14">
        <v>1</v>
      </c>
      <c r="R491" s="14">
        <v>1</v>
      </c>
      <c r="S491" s="14">
        <v>0</v>
      </c>
      <c r="T491" s="14">
        <v>2</v>
      </c>
      <c r="U491" s="14">
        <v>0</v>
      </c>
      <c r="V491" s="14">
        <v>4</v>
      </c>
      <c r="W491" s="14">
        <v>12.76</v>
      </c>
      <c r="X491" s="14">
        <v>3</v>
      </c>
      <c r="Y491" s="15">
        <v>0.0162</v>
      </c>
      <c r="Z491" s="14">
        <v>1</v>
      </c>
      <c r="AA491" s="14">
        <v>0</v>
      </c>
      <c r="AB491" s="14">
        <v>3</v>
      </c>
      <c r="AC491" s="14">
        <v>11</v>
      </c>
      <c r="AD491" s="14">
        <v>3</v>
      </c>
      <c r="AE491" s="14">
        <v>3</v>
      </c>
      <c r="AF491" s="14">
        <v>17.01</v>
      </c>
      <c r="AG491" s="14">
        <v>17.01</v>
      </c>
      <c r="AH491" t="str">
        <f>VLOOKUP(E:E,笔记匹配!A:U,3,FALSE)</f>
        <v>这尊翡翠佛公的喜乐，谁见了谁欢喜🌱🙏</v>
      </c>
    </row>
    <row r="492" spans="1:34">
      <c r="A492" s="13" t="s">
        <v>50</v>
      </c>
      <c r="B492" s="13" t="s">
        <v>158</v>
      </c>
      <c r="C492" s="14">
        <v>16039498</v>
      </c>
      <c r="D492" s="13" t="s">
        <v>74</v>
      </c>
      <c r="E492" s="13" t="s">
        <v>158</v>
      </c>
      <c r="F492" s="13" t="s">
        <v>87</v>
      </c>
      <c r="G492" s="14">
        <v>3126882</v>
      </c>
      <c r="H492" s="13" t="s">
        <v>87</v>
      </c>
      <c r="I492" s="14">
        <v>2521382</v>
      </c>
      <c r="J492" s="13" t="s">
        <v>367</v>
      </c>
      <c r="K492" s="14">
        <v>78.15</v>
      </c>
      <c r="L492" s="14">
        <v>4226</v>
      </c>
      <c r="M492" s="14">
        <v>297</v>
      </c>
      <c r="N492" s="15">
        <v>0.0703</v>
      </c>
      <c r="O492" s="14">
        <v>0.26</v>
      </c>
      <c r="P492" s="14">
        <v>18.49</v>
      </c>
      <c r="Q492" s="14">
        <v>0</v>
      </c>
      <c r="R492" s="14">
        <v>1</v>
      </c>
      <c r="S492" s="14">
        <v>0</v>
      </c>
      <c r="T492" s="14">
        <v>1</v>
      </c>
      <c r="U492" s="14">
        <v>0</v>
      </c>
      <c r="V492" s="14">
        <v>2</v>
      </c>
      <c r="W492" s="14">
        <v>39.08</v>
      </c>
      <c r="X492" s="14">
        <v>8</v>
      </c>
      <c r="Y492" s="15">
        <v>0.0269</v>
      </c>
      <c r="Z492" s="14">
        <v>1</v>
      </c>
      <c r="AA492" s="14">
        <v>4</v>
      </c>
      <c r="AB492" s="14">
        <v>8</v>
      </c>
      <c r="AC492" s="14">
        <v>17</v>
      </c>
      <c r="AD492" s="14">
        <v>8</v>
      </c>
      <c r="AE492" s="14">
        <v>3</v>
      </c>
      <c r="AF492" s="14">
        <v>9.77</v>
      </c>
      <c r="AG492" s="14">
        <v>26.05</v>
      </c>
      <c r="AH492" t="str">
        <f>VLOOKUP(E:E,笔记匹配!A:U,3,FALSE)</f>
        <v>听说你们最近很喜欢小米珠📿翡翠手串哦💚</v>
      </c>
    </row>
    <row r="493" spans="1:34">
      <c r="A493" s="13" t="s">
        <v>50</v>
      </c>
      <c r="B493" s="13" t="s">
        <v>160</v>
      </c>
      <c r="C493" s="14">
        <v>18410732</v>
      </c>
      <c r="D493" s="13" t="s">
        <v>74</v>
      </c>
      <c r="E493" s="13" t="s">
        <v>160</v>
      </c>
      <c r="F493" s="13" t="s">
        <v>374</v>
      </c>
      <c r="G493" s="14">
        <v>3754285</v>
      </c>
      <c r="H493" s="13" t="s">
        <v>88</v>
      </c>
      <c r="I493" s="14">
        <v>3139499</v>
      </c>
      <c r="J493" s="13" t="s">
        <v>367</v>
      </c>
      <c r="K493" s="14">
        <v>49.01</v>
      </c>
      <c r="L493" s="14">
        <v>1566</v>
      </c>
      <c r="M493" s="14">
        <v>103</v>
      </c>
      <c r="N493" s="15">
        <v>0.0658</v>
      </c>
      <c r="O493" s="14">
        <v>0.48</v>
      </c>
      <c r="P493" s="14">
        <v>31.3</v>
      </c>
      <c r="Q493" s="14">
        <v>0</v>
      </c>
      <c r="R493" s="14">
        <v>0</v>
      </c>
      <c r="S493" s="14">
        <v>0</v>
      </c>
      <c r="T493" s="14">
        <v>1</v>
      </c>
      <c r="U493" s="14">
        <v>0</v>
      </c>
      <c r="V493" s="14">
        <v>1</v>
      </c>
      <c r="W493" s="14">
        <v>49.01</v>
      </c>
      <c r="X493" s="14">
        <v>0</v>
      </c>
      <c r="Y493" s="15">
        <v>0</v>
      </c>
      <c r="Z493" s="14">
        <v>0</v>
      </c>
      <c r="AA493" s="14">
        <v>1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t="str">
        <f>VLOOKUP(E:E,笔记匹配!A:U,3,FALSE)</f>
        <v>第一次买满绿翡翠怎么挑？高性价比🉐‼️</v>
      </c>
    </row>
    <row r="494" spans="1:34">
      <c r="A494" s="13" t="s">
        <v>50</v>
      </c>
      <c r="B494" s="13" t="s">
        <v>162</v>
      </c>
      <c r="C494" s="14">
        <v>18547170</v>
      </c>
      <c r="D494" s="13" t="s">
        <v>74</v>
      </c>
      <c r="E494" s="13" t="s">
        <v>162</v>
      </c>
      <c r="F494" s="13" t="s">
        <v>376</v>
      </c>
      <c r="G494" s="14">
        <v>3820901</v>
      </c>
      <c r="H494" s="13" t="s">
        <v>82</v>
      </c>
      <c r="I494" s="14">
        <v>3205913</v>
      </c>
      <c r="J494" s="13" t="s">
        <v>367</v>
      </c>
      <c r="K494" s="14">
        <v>22.31</v>
      </c>
      <c r="L494" s="14">
        <v>748</v>
      </c>
      <c r="M494" s="14">
        <v>59</v>
      </c>
      <c r="N494" s="15">
        <v>0.0789</v>
      </c>
      <c r="O494" s="14">
        <v>0.38</v>
      </c>
      <c r="P494" s="14">
        <v>29.83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5">
        <v>0</v>
      </c>
      <c r="Z494" s="14">
        <v>1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t="str">
        <f>VLOOKUP(E:E,笔记匹配!A:U,3,FALSE)</f>
        <v>翡翠界的绝美仙仙耳坠都在这里‼️高级富贵</v>
      </c>
    </row>
    <row r="495" spans="1:34">
      <c r="A495" s="13" t="s">
        <v>50</v>
      </c>
      <c r="B495" s="13" t="s">
        <v>164</v>
      </c>
      <c r="C495" s="14">
        <v>19089034</v>
      </c>
      <c r="D495" s="13" t="s">
        <v>74</v>
      </c>
      <c r="E495" s="13" t="s">
        <v>164</v>
      </c>
      <c r="F495" s="13" t="s">
        <v>89</v>
      </c>
      <c r="G495" s="14">
        <v>4075191</v>
      </c>
      <c r="H495" s="13" t="s">
        <v>89</v>
      </c>
      <c r="I495" s="14">
        <v>3457726</v>
      </c>
      <c r="J495" s="13" t="s">
        <v>367</v>
      </c>
      <c r="K495" s="14">
        <v>28.81</v>
      </c>
      <c r="L495" s="14">
        <v>1100</v>
      </c>
      <c r="M495" s="14">
        <v>99</v>
      </c>
      <c r="N495" s="15">
        <v>0.09</v>
      </c>
      <c r="O495" s="14">
        <v>0.29</v>
      </c>
      <c r="P495" s="14">
        <v>26.19</v>
      </c>
      <c r="Q495" s="14">
        <v>0</v>
      </c>
      <c r="R495" s="14">
        <v>1</v>
      </c>
      <c r="S495" s="14">
        <v>0</v>
      </c>
      <c r="T495" s="14">
        <v>0</v>
      </c>
      <c r="U495" s="14">
        <v>0</v>
      </c>
      <c r="V495" s="14">
        <v>1</v>
      </c>
      <c r="W495" s="14">
        <v>28.81</v>
      </c>
      <c r="X495" s="14">
        <v>0</v>
      </c>
      <c r="Y495" s="15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t="str">
        <f>VLOOKUP(E:E,笔记匹配!A:U,3,FALSE)</f>
        <v>翡翠福瓜的寓意，把美好祝福送给自己</v>
      </c>
    </row>
    <row r="496" spans="1:34">
      <c r="A496" s="13" t="s">
        <v>50</v>
      </c>
      <c r="B496" s="13" t="s">
        <v>390</v>
      </c>
      <c r="C496" s="14">
        <v>20019396</v>
      </c>
      <c r="D496" s="13" t="s">
        <v>74</v>
      </c>
      <c r="E496" s="13" t="s">
        <v>188</v>
      </c>
      <c r="F496" s="13" t="s">
        <v>111</v>
      </c>
      <c r="G496" s="14">
        <v>4508715</v>
      </c>
      <c r="H496" s="13" t="s">
        <v>111</v>
      </c>
      <c r="I496" s="14">
        <v>3867281</v>
      </c>
      <c r="J496" s="13" t="s">
        <v>367</v>
      </c>
      <c r="K496" s="14">
        <v>0</v>
      </c>
      <c r="L496" s="14">
        <v>0</v>
      </c>
      <c r="M496" s="14">
        <v>0</v>
      </c>
      <c r="N496" s="15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5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t="str">
        <f>VLOOKUP(E:E,笔记匹配!A:U,3,FALSE)</f>
        <v>鉴赏 | 两套传承系列翡翠蛋面套链</v>
      </c>
    </row>
    <row r="497" spans="1:34">
      <c r="A497" s="13" t="s">
        <v>50</v>
      </c>
      <c r="B497" s="13" t="s">
        <v>166</v>
      </c>
      <c r="C497" s="14">
        <v>21062611</v>
      </c>
      <c r="D497" s="13" t="s">
        <v>74</v>
      </c>
      <c r="E497" s="13" t="s">
        <v>166</v>
      </c>
      <c r="F497" s="13" t="s">
        <v>90</v>
      </c>
      <c r="G497" s="14">
        <v>5049698</v>
      </c>
      <c r="H497" s="13" t="s">
        <v>90</v>
      </c>
      <c r="I497" s="14">
        <v>4273852</v>
      </c>
      <c r="J497" s="13" t="s">
        <v>367</v>
      </c>
      <c r="K497" s="14">
        <v>19.08</v>
      </c>
      <c r="L497" s="14">
        <v>961</v>
      </c>
      <c r="M497" s="14">
        <v>71</v>
      </c>
      <c r="N497" s="15">
        <v>0.0739</v>
      </c>
      <c r="O497" s="14">
        <v>0.27</v>
      </c>
      <c r="P497" s="14">
        <v>19.85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1</v>
      </c>
      <c r="W497" s="14">
        <v>19.08</v>
      </c>
      <c r="X497" s="14">
        <v>1</v>
      </c>
      <c r="Y497" s="15">
        <v>0.0141</v>
      </c>
      <c r="Z497" s="14">
        <v>3</v>
      </c>
      <c r="AA497" s="14">
        <v>0</v>
      </c>
      <c r="AB497" s="14">
        <v>1</v>
      </c>
      <c r="AC497" s="14">
        <v>1</v>
      </c>
      <c r="AD497" s="14">
        <v>1</v>
      </c>
      <c r="AE497" s="14">
        <v>0</v>
      </c>
      <c r="AF497" s="14">
        <v>19.08</v>
      </c>
      <c r="AG497" s="14">
        <v>0</v>
      </c>
      <c r="AH497" t="str">
        <f>VLOOKUP(E:E,笔记匹配!A:U,3,FALSE)</f>
        <v>性价比翡翠美货上新💖寓意都是如此美好💯</v>
      </c>
    </row>
    <row r="498" spans="1:34">
      <c r="A498" s="13" t="s">
        <v>50</v>
      </c>
      <c r="B498" s="13" t="s">
        <v>168</v>
      </c>
      <c r="C498" s="14">
        <v>21387260</v>
      </c>
      <c r="D498" s="13" t="s">
        <v>74</v>
      </c>
      <c r="E498" s="13" t="s">
        <v>168</v>
      </c>
      <c r="F498" s="13" t="s">
        <v>91</v>
      </c>
      <c r="G498" s="14">
        <v>5205079</v>
      </c>
      <c r="H498" s="13" t="s">
        <v>91</v>
      </c>
      <c r="I498" s="14">
        <v>4389047</v>
      </c>
      <c r="J498" s="13" t="s">
        <v>367</v>
      </c>
      <c r="K498" s="14">
        <v>19.27</v>
      </c>
      <c r="L498" s="14">
        <v>707</v>
      </c>
      <c r="M498" s="14">
        <v>52</v>
      </c>
      <c r="N498" s="15">
        <v>0.0736</v>
      </c>
      <c r="O498" s="14">
        <v>0.37</v>
      </c>
      <c r="P498" s="14">
        <v>27.26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1</v>
      </c>
      <c r="W498" s="14">
        <v>19.27</v>
      </c>
      <c r="X498" s="14">
        <v>3</v>
      </c>
      <c r="Y498" s="15">
        <v>0.0577</v>
      </c>
      <c r="Z498" s="14">
        <v>2</v>
      </c>
      <c r="AA498" s="14">
        <v>0</v>
      </c>
      <c r="AB498" s="14">
        <v>3</v>
      </c>
      <c r="AC498" s="14">
        <v>5</v>
      </c>
      <c r="AD498" s="14">
        <v>3</v>
      </c>
      <c r="AE498" s="14">
        <v>1</v>
      </c>
      <c r="AF498" s="14">
        <v>6.42</v>
      </c>
      <c r="AG498" s="14">
        <v>19.27</v>
      </c>
      <c r="AH498" t="str">
        <f>VLOOKUP(E:E,笔记匹配!A:U,3,FALSE)</f>
        <v>这家翡翠源头商家你还不知道吗‼️</v>
      </c>
    </row>
    <row r="499" spans="1:34">
      <c r="A499" s="13" t="s">
        <v>50</v>
      </c>
      <c r="B499" s="13" t="s">
        <v>170</v>
      </c>
      <c r="C499" s="14">
        <v>21810383</v>
      </c>
      <c r="D499" s="13" t="s">
        <v>74</v>
      </c>
      <c r="E499" s="13" t="s">
        <v>170</v>
      </c>
      <c r="F499" s="13" t="s">
        <v>75</v>
      </c>
      <c r="G499" s="14">
        <v>5396826</v>
      </c>
      <c r="H499" s="13" t="s">
        <v>75</v>
      </c>
      <c r="I499" s="14">
        <v>4535097</v>
      </c>
      <c r="J499" s="13" t="s">
        <v>367</v>
      </c>
      <c r="K499" s="14">
        <v>69.5</v>
      </c>
      <c r="L499" s="14">
        <v>3074</v>
      </c>
      <c r="M499" s="14">
        <v>203</v>
      </c>
      <c r="N499" s="15">
        <v>0.066</v>
      </c>
      <c r="O499" s="14">
        <v>0.34</v>
      </c>
      <c r="P499" s="14">
        <v>22.61</v>
      </c>
      <c r="Q499" s="14">
        <v>1</v>
      </c>
      <c r="R499" s="14">
        <v>0</v>
      </c>
      <c r="S499" s="14">
        <v>1</v>
      </c>
      <c r="T499" s="14">
        <v>0</v>
      </c>
      <c r="U499" s="14">
        <v>0</v>
      </c>
      <c r="V499" s="14">
        <v>2</v>
      </c>
      <c r="W499" s="14">
        <v>34.75</v>
      </c>
      <c r="X499" s="14">
        <v>4</v>
      </c>
      <c r="Y499" s="15">
        <v>0.0197</v>
      </c>
      <c r="Z499" s="14">
        <v>1</v>
      </c>
      <c r="AA499" s="14">
        <v>1</v>
      </c>
      <c r="AB499" s="14">
        <v>4</v>
      </c>
      <c r="AC499" s="14">
        <v>4</v>
      </c>
      <c r="AD499" s="14">
        <v>4</v>
      </c>
      <c r="AE499" s="14">
        <v>0</v>
      </c>
      <c r="AF499" s="14">
        <v>17.38</v>
      </c>
      <c r="AG499" s="14">
        <v>0</v>
      </c>
      <c r="AH499" t="str">
        <f>VLOOKUP(E:E,笔记匹配!A:U,3,FALSE)</f>
        <v>喜欢蛋面的尽管来找我，应有尽有</v>
      </c>
    </row>
    <row r="500" spans="1:34">
      <c r="A500" s="13" t="s">
        <v>50</v>
      </c>
      <c r="B500" s="13" t="s">
        <v>172</v>
      </c>
      <c r="C500" s="14">
        <v>21810413</v>
      </c>
      <c r="D500" s="13" t="s">
        <v>74</v>
      </c>
      <c r="E500" s="13" t="s">
        <v>172</v>
      </c>
      <c r="F500" s="13" t="s">
        <v>92</v>
      </c>
      <c r="G500" s="14">
        <v>5396833</v>
      </c>
      <c r="H500" s="13" t="s">
        <v>92</v>
      </c>
      <c r="I500" s="14">
        <v>4535107</v>
      </c>
      <c r="J500" s="13" t="s">
        <v>367</v>
      </c>
      <c r="K500" s="14">
        <v>68.66</v>
      </c>
      <c r="L500" s="14">
        <v>1865</v>
      </c>
      <c r="M500" s="14">
        <v>136</v>
      </c>
      <c r="N500" s="15">
        <v>0.0729</v>
      </c>
      <c r="O500" s="14">
        <v>0.5</v>
      </c>
      <c r="P500" s="14">
        <v>36.82</v>
      </c>
      <c r="Q500" s="14">
        <v>2</v>
      </c>
      <c r="R500" s="14">
        <v>0</v>
      </c>
      <c r="S500" s="14">
        <v>2</v>
      </c>
      <c r="T500" s="14">
        <v>1</v>
      </c>
      <c r="U500" s="14">
        <v>0</v>
      </c>
      <c r="V500" s="14">
        <v>5</v>
      </c>
      <c r="W500" s="14">
        <v>13.73</v>
      </c>
      <c r="X500" s="14">
        <v>1</v>
      </c>
      <c r="Y500" s="15">
        <v>0.0074</v>
      </c>
      <c r="Z500" s="14">
        <v>1</v>
      </c>
      <c r="AA500" s="14">
        <v>0</v>
      </c>
      <c r="AB500" s="14">
        <v>2</v>
      </c>
      <c r="AC500" s="14">
        <v>3</v>
      </c>
      <c r="AD500" s="14">
        <v>2</v>
      </c>
      <c r="AE500" s="14">
        <v>1</v>
      </c>
      <c r="AF500" s="14">
        <v>34.33</v>
      </c>
      <c r="AG500" s="14">
        <v>68.66</v>
      </c>
      <c r="AH500" t="str">
        <f>VLOOKUP(E:E,笔记匹配!A:U,3,FALSE)</f>
        <v>福禄双全💕翡翠绿葫芦太适合女性了～</v>
      </c>
    </row>
    <row r="501" spans="1:34">
      <c r="A501" s="13" t="s">
        <v>50</v>
      </c>
      <c r="B501" s="13" t="s">
        <v>174</v>
      </c>
      <c r="C501" s="14">
        <v>23020424</v>
      </c>
      <c r="D501" s="13" t="s">
        <v>74</v>
      </c>
      <c r="E501" s="13" t="s">
        <v>174</v>
      </c>
      <c r="F501" s="13" t="s">
        <v>385</v>
      </c>
      <c r="G501" s="14">
        <v>5981098</v>
      </c>
      <c r="H501" s="13" t="s">
        <v>93</v>
      </c>
      <c r="I501" s="14">
        <v>4980950</v>
      </c>
      <c r="J501" s="13" t="s">
        <v>367</v>
      </c>
      <c r="K501" s="14">
        <v>80.14</v>
      </c>
      <c r="L501" s="14">
        <v>2757</v>
      </c>
      <c r="M501" s="14">
        <v>186</v>
      </c>
      <c r="N501" s="15">
        <v>0.0675</v>
      </c>
      <c r="O501" s="14">
        <v>0.43</v>
      </c>
      <c r="P501" s="14">
        <v>29.07</v>
      </c>
      <c r="Q501" s="14">
        <v>1</v>
      </c>
      <c r="R501" s="14">
        <v>1</v>
      </c>
      <c r="S501" s="14">
        <v>1</v>
      </c>
      <c r="T501" s="14">
        <v>1</v>
      </c>
      <c r="U501" s="14">
        <v>0</v>
      </c>
      <c r="V501" s="14">
        <v>4</v>
      </c>
      <c r="W501" s="14">
        <v>20.04</v>
      </c>
      <c r="X501" s="14">
        <v>1</v>
      </c>
      <c r="Y501" s="15">
        <v>0.0054</v>
      </c>
      <c r="Z501" s="14">
        <v>2</v>
      </c>
      <c r="AA501" s="14">
        <v>1</v>
      </c>
      <c r="AB501" s="14">
        <v>2</v>
      </c>
      <c r="AC501" s="14">
        <v>9</v>
      </c>
      <c r="AD501" s="14">
        <v>2</v>
      </c>
      <c r="AE501" s="14">
        <v>1</v>
      </c>
      <c r="AF501" s="14">
        <v>40.07</v>
      </c>
      <c r="AG501" s="14">
        <v>80.14</v>
      </c>
      <c r="AH501" t="str">
        <f>VLOOKUP(E:E,笔记匹配!A:U,3,FALSE)</f>
        <v>年会宴会战袍缺少亮点❓只需一串翡翠珠链</v>
      </c>
    </row>
    <row r="502" spans="1:34">
      <c r="A502" s="13" t="s">
        <v>50</v>
      </c>
      <c r="B502" s="13" t="s">
        <v>186</v>
      </c>
      <c r="C502" s="14">
        <v>23479837</v>
      </c>
      <c r="D502" s="13" t="s">
        <v>74</v>
      </c>
      <c r="E502" s="13" t="s">
        <v>186</v>
      </c>
      <c r="F502" s="13" t="s">
        <v>110</v>
      </c>
      <c r="G502" s="14">
        <v>6212932</v>
      </c>
      <c r="H502" s="13" t="s">
        <v>110</v>
      </c>
      <c r="I502" s="14">
        <v>5155873</v>
      </c>
      <c r="J502" s="13" t="s">
        <v>367</v>
      </c>
      <c r="K502" s="14">
        <v>14.99</v>
      </c>
      <c r="L502" s="14">
        <v>353</v>
      </c>
      <c r="M502" s="14">
        <v>38</v>
      </c>
      <c r="N502" s="15">
        <v>0.1076</v>
      </c>
      <c r="O502" s="14">
        <v>0.39</v>
      </c>
      <c r="P502" s="14">
        <v>42.46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5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t="str">
        <f>VLOOKUP(E:E,笔记匹配!A:U,3,FALSE)</f>
        <v>女人的首饰盒里，永远都少一件珠宝～</v>
      </c>
    </row>
    <row r="503" spans="1:34">
      <c r="A503" s="13" t="s">
        <v>50</v>
      </c>
      <c r="B503" s="13" t="s">
        <v>176</v>
      </c>
      <c r="C503" s="14">
        <v>23479892</v>
      </c>
      <c r="D503" s="13" t="s">
        <v>74</v>
      </c>
      <c r="E503" s="13" t="s">
        <v>176</v>
      </c>
      <c r="F503" s="13" t="s">
        <v>83</v>
      </c>
      <c r="G503" s="14">
        <v>6212945</v>
      </c>
      <c r="H503" s="13" t="s">
        <v>83</v>
      </c>
      <c r="I503" s="14">
        <v>5155900</v>
      </c>
      <c r="J503" s="13" t="s">
        <v>367</v>
      </c>
      <c r="K503" s="14">
        <v>65.83</v>
      </c>
      <c r="L503" s="14">
        <v>3470</v>
      </c>
      <c r="M503" s="14">
        <v>229</v>
      </c>
      <c r="N503" s="15">
        <v>0.066</v>
      </c>
      <c r="O503" s="14">
        <v>0.29</v>
      </c>
      <c r="P503" s="14">
        <v>18.97</v>
      </c>
      <c r="Q503" s="14">
        <v>1</v>
      </c>
      <c r="R503" s="14">
        <v>0</v>
      </c>
      <c r="S503" s="14">
        <v>0</v>
      </c>
      <c r="T503" s="14">
        <v>1</v>
      </c>
      <c r="U503" s="14">
        <v>0</v>
      </c>
      <c r="V503" s="14">
        <v>2</v>
      </c>
      <c r="W503" s="14">
        <v>32.92</v>
      </c>
      <c r="X503" s="14">
        <v>0</v>
      </c>
      <c r="Y503" s="15">
        <v>0</v>
      </c>
      <c r="Z503" s="14">
        <v>0</v>
      </c>
      <c r="AA503" s="14">
        <v>1</v>
      </c>
      <c r="AB503" s="14">
        <v>1</v>
      </c>
      <c r="AC503" s="14">
        <v>2</v>
      </c>
      <c r="AD503" s="14">
        <v>1</v>
      </c>
      <c r="AE503" s="14">
        <v>1</v>
      </c>
      <c r="AF503" s="14">
        <v>65.83</v>
      </c>
      <c r="AG503" s="14">
        <v>65.83</v>
      </c>
      <c r="AH503" t="str">
        <f>VLOOKUP(E:E,笔记匹配!A:U,3,FALSE)</f>
        <v>用千年等这一回，化身一道美的传说～</v>
      </c>
    </row>
    <row r="504" spans="1:34">
      <c r="A504" s="13" t="s">
        <v>51</v>
      </c>
      <c r="B504" s="13" t="s">
        <v>154</v>
      </c>
      <c r="C504" s="14">
        <v>15010998</v>
      </c>
      <c r="D504" s="13" t="s">
        <v>74</v>
      </c>
      <c r="E504" s="13" t="s">
        <v>154</v>
      </c>
      <c r="F504" s="13" t="s">
        <v>85</v>
      </c>
      <c r="G504" s="14">
        <v>2988798</v>
      </c>
      <c r="H504" s="13" t="s">
        <v>85</v>
      </c>
      <c r="I504" s="14">
        <v>2389802</v>
      </c>
      <c r="J504" s="13" t="s">
        <v>367</v>
      </c>
      <c r="K504" s="14">
        <v>201.71</v>
      </c>
      <c r="L504" s="14">
        <v>3347</v>
      </c>
      <c r="M504" s="14">
        <v>176</v>
      </c>
      <c r="N504" s="15">
        <v>0.0526</v>
      </c>
      <c r="O504" s="14">
        <v>1.15</v>
      </c>
      <c r="P504" s="14">
        <v>60.27</v>
      </c>
      <c r="Q504" s="14">
        <v>3</v>
      </c>
      <c r="R504" s="14">
        <v>0</v>
      </c>
      <c r="S504" s="14">
        <v>0</v>
      </c>
      <c r="T504" s="14">
        <v>1</v>
      </c>
      <c r="U504" s="14">
        <v>1</v>
      </c>
      <c r="V504" s="14">
        <v>5</v>
      </c>
      <c r="W504" s="14">
        <v>40.34</v>
      </c>
      <c r="X504" s="14">
        <v>3</v>
      </c>
      <c r="Y504" s="15">
        <v>0.017</v>
      </c>
      <c r="Z504" s="14">
        <v>0</v>
      </c>
      <c r="AA504" s="14">
        <v>0</v>
      </c>
      <c r="AB504" s="14">
        <v>3</v>
      </c>
      <c r="AC504" s="14">
        <v>3</v>
      </c>
      <c r="AD504" s="14">
        <v>3</v>
      </c>
      <c r="AE504" s="14">
        <v>0</v>
      </c>
      <c r="AF504" s="14">
        <v>67.24</v>
      </c>
      <c r="AG504" s="14">
        <v>0</v>
      </c>
      <c r="AH504" t="str">
        <f>VLOOKUP(E:E,笔记匹配!A:U,3,FALSE)</f>
        <v>翡翠小米珠已经不多了❓听说你们都在找🧐🧐</v>
      </c>
    </row>
    <row r="505" spans="1:34">
      <c r="A505" s="13" t="s">
        <v>51</v>
      </c>
      <c r="B505" s="13" t="s">
        <v>156</v>
      </c>
      <c r="C505" s="14">
        <v>15235389</v>
      </c>
      <c r="D505" s="13" t="s">
        <v>74</v>
      </c>
      <c r="E505" s="13" t="s">
        <v>156</v>
      </c>
      <c r="F505" s="13" t="s">
        <v>86</v>
      </c>
      <c r="G505" s="14">
        <v>3012790</v>
      </c>
      <c r="H505" s="13" t="s">
        <v>86</v>
      </c>
      <c r="I505" s="14">
        <v>2410711</v>
      </c>
      <c r="J505" s="13" t="s">
        <v>367</v>
      </c>
      <c r="K505" s="14">
        <v>46.41</v>
      </c>
      <c r="L505" s="14">
        <v>1794</v>
      </c>
      <c r="M505" s="14">
        <v>187</v>
      </c>
      <c r="N505" s="15">
        <v>0.1042</v>
      </c>
      <c r="O505" s="14">
        <v>0.25</v>
      </c>
      <c r="P505" s="14">
        <v>25.87</v>
      </c>
      <c r="Q505" s="14">
        <v>0</v>
      </c>
      <c r="R505" s="14">
        <v>0</v>
      </c>
      <c r="S505" s="14">
        <v>2</v>
      </c>
      <c r="T505" s="14">
        <v>0</v>
      </c>
      <c r="U505" s="14">
        <v>0</v>
      </c>
      <c r="V505" s="14">
        <v>2</v>
      </c>
      <c r="W505" s="14">
        <v>23.2</v>
      </c>
      <c r="X505" s="14">
        <v>1</v>
      </c>
      <c r="Y505" s="15">
        <v>0.0053</v>
      </c>
      <c r="Z505" s="14">
        <v>0</v>
      </c>
      <c r="AA505" s="14">
        <v>0</v>
      </c>
      <c r="AB505" s="14">
        <v>1</v>
      </c>
      <c r="AC505" s="14">
        <v>1</v>
      </c>
      <c r="AD505" s="14">
        <v>1</v>
      </c>
      <c r="AE505" s="14">
        <v>0</v>
      </c>
      <c r="AF505" s="14">
        <v>46.41</v>
      </c>
      <c r="AG505" s="14">
        <v>0</v>
      </c>
      <c r="AH505" t="str">
        <f>VLOOKUP(E:E,笔记匹配!A:U,3,FALSE)</f>
        <v>这尊翡翠佛公的喜乐，谁见了谁欢喜🌱🙏</v>
      </c>
    </row>
    <row r="506" spans="1:34">
      <c r="A506" s="13" t="s">
        <v>51</v>
      </c>
      <c r="B506" s="13" t="s">
        <v>158</v>
      </c>
      <c r="C506" s="14">
        <v>16039498</v>
      </c>
      <c r="D506" s="13" t="s">
        <v>74</v>
      </c>
      <c r="E506" s="13" t="s">
        <v>158</v>
      </c>
      <c r="F506" s="13" t="s">
        <v>87</v>
      </c>
      <c r="G506" s="14">
        <v>3126882</v>
      </c>
      <c r="H506" s="13" t="s">
        <v>87</v>
      </c>
      <c r="I506" s="14">
        <v>2521382</v>
      </c>
      <c r="J506" s="13" t="s">
        <v>367</v>
      </c>
      <c r="K506" s="14">
        <v>155.83</v>
      </c>
      <c r="L506" s="14">
        <v>6533</v>
      </c>
      <c r="M506" s="14">
        <v>431</v>
      </c>
      <c r="N506" s="15">
        <v>0.066</v>
      </c>
      <c r="O506" s="14">
        <v>0.36</v>
      </c>
      <c r="P506" s="14">
        <v>23.85</v>
      </c>
      <c r="Q506" s="14">
        <v>2</v>
      </c>
      <c r="R506" s="14">
        <v>0</v>
      </c>
      <c r="S506" s="14">
        <v>0</v>
      </c>
      <c r="T506" s="14">
        <v>2</v>
      </c>
      <c r="U506" s="14">
        <v>2</v>
      </c>
      <c r="V506" s="14">
        <v>6</v>
      </c>
      <c r="W506" s="14">
        <v>25.97</v>
      </c>
      <c r="X506" s="14">
        <v>11</v>
      </c>
      <c r="Y506" s="15">
        <v>0.0255</v>
      </c>
      <c r="Z506" s="14">
        <v>2</v>
      </c>
      <c r="AA506" s="14">
        <v>1</v>
      </c>
      <c r="AB506" s="14">
        <v>12</v>
      </c>
      <c r="AC506" s="14">
        <v>14</v>
      </c>
      <c r="AD506" s="14">
        <v>12</v>
      </c>
      <c r="AE506" s="14">
        <v>2</v>
      </c>
      <c r="AF506" s="14">
        <v>12.99</v>
      </c>
      <c r="AG506" s="14">
        <v>77.92</v>
      </c>
      <c r="AH506" t="str">
        <f>VLOOKUP(E:E,笔记匹配!A:U,3,FALSE)</f>
        <v>听说你们最近很喜欢小米珠📿翡翠手串哦💚</v>
      </c>
    </row>
    <row r="507" spans="1:34">
      <c r="A507" s="13" t="s">
        <v>51</v>
      </c>
      <c r="B507" s="13" t="s">
        <v>160</v>
      </c>
      <c r="C507" s="14">
        <v>18410732</v>
      </c>
      <c r="D507" s="13" t="s">
        <v>74</v>
      </c>
      <c r="E507" s="13" t="s">
        <v>160</v>
      </c>
      <c r="F507" s="13" t="s">
        <v>374</v>
      </c>
      <c r="G507" s="14">
        <v>3754285</v>
      </c>
      <c r="H507" s="13" t="s">
        <v>88</v>
      </c>
      <c r="I507" s="14">
        <v>3139499</v>
      </c>
      <c r="J507" s="13" t="s">
        <v>367</v>
      </c>
      <c r="K507" s="14">
        <v>30.62</v>
      </c>
      <c r="L507" s="14">
        <v>794</v>
      </c>
      <c r="M507" s="14">
        <v>70</v>
      </c>
      <c r="N507" s="15">
        <v>0.0882</v>
      </c>
      <c r="O507" s="14">
        <v>0.44</v>
      </c>
      <c r="P507" s="14">
        <v>38.56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5">
        <v>0.0143</v>
      </c>
      <c r="Z507" s="14">
        <v>0</v>
      </c>
      <c r="AA507" s="14">
        <v>0</v>
      </c>
      <c r="AB507" s="14">
        <v>1</v>
      </c>
      <c r="AC507" s="14">
        <v>1</v>
      </c>
      <c r="AD507" s="14">
        <v>1</v>
      </c>
      <c r="AE507" s="14">
        <v>0</v>
      </c>
      <c r="AF507" s="14">
        <v>30.62</v>
      </c>
      <c r="AG507" s="14">
        <v>0</v>
      </c>
      <c r="AH507" t="str">
        <f>VLOOKUP(E:E,笔记匹配!A:U,3,FALSE)</f>
        <v>第一次买满绿翡翠怎么挑？高性价比🉐‼️</v>
      </c>
    </row>
    <row r="508" spans="1:34">
      <c r="A508" s="13" t="s">
        <v>51</v>
      </c>
      <c r="B508" s="13" t="s">
        <v>162</v>
      </c>
      <c r="C508" s="14">
        <v>18547170</v>
      </c>
      <c r="D508" s="13" t="s">
        <v>74</v>
      </c>
      <c r="E508" s="13" t="s">
        <v>162</v>
      </c>
      <c r="F508" s="13" t="s">
        <v>376</v>
      </c>
      <c r="G508" s="14">
        <v>3820901</v>
      </c>
      <c r="H508" s="13" t="s">
        <v>82</v>
      </c>
      <c r="I508" s="14">
        <v>3205913</v>
      </c>
      <c r="J508" s="13" t="s">
        <v>367</v>
      </c>
      <c r="K508" s="14">
        <v>2.79</v>
      </c>
      <c r="L508" s="14">
        <v>149</v>
      </c>
      <c r="M508" s="14">
        <v>13</v>
      </c>
      <c r="N508" s="15">
        <v>0.0872</v>
      </c>
      <c r="O508" s="14">
        <v>0.21</v>
      </c>
      <c r="P508" s="14">
        <v>18.72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5">
        <v>0</v>
      </c>
      <c r="Z508" s="14">
        <v>1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t="str">
        <f>VLOOKUP(E:E,笔记匹配!A:U,3,FALSE)</f>
        <v>翡翠界的绝美仙仙耳坠都在这里‼️高级富贵</v>
      </c>
    </row>
    <row r="509" spans="1:34">
      <c r="A509" s="13" t="s">
        <v>51</v>
      </c>
      <c r="B509" s="13" t="s">
        <v>164</v>
      </c>
      <c r="C509" s="14">
        <v>19089034</v>
      </c>
      <c r="D509" s="13" t="s">
        <v>74</v>
      </c>
      <c r="E509" s="13" t="s">
        <v>164</v>
      </c>
      <c r="F509" s="13" t="s">
        <v>89</v>
      </c>
      <c r="G509" s="14">
        <v>4075191</v>
      </c>
      <c r="H509" s="13" t="s">
        <v>89</v>
      </c>
      <c r="I509" s="14">
        <v>3457726</v>
      </c>
      <c r="J509" s="13" t="s">
        <v>367</v>
      </c>
      <c r="K509" s="14">
        <v>14.27</v>
      </c>
      <c r="L509" s="14">
        <v>594</v>
      </c>
      <c r="M509" s="14">
        <v>60</v>
      </c>
      <c r="N509" s="15">
        <v>0.101</v>
      </c>
      <c r="O509" s="14">
        <v>0.24</v>
      </c>
      <c r="P509" s="14">
        <v>24.02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5">
        <v>0</v>
      </c>
      <c r="Z509" s="14">
        <v>2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t="str">
        <f>VLOOKUP(E:E,笔记匹配!A:U,3,FALSE)</f>
        <v>翡翠福瓜的寓意，把美好祝福送给自己</v>
      </c>
    </row>
    <row r="510" spans="1:34">
      <c r="A510" s="13" t="s">
        <v>51</v>
      </c>
      <c r="B510" s="13" t="s">
        <v>166</v>
      </c>
      <c r="C510" s="14">
        <v>21062611</v>
      </c>
      <c r="D510" s="13" t="s">
        <v>74</v>
      </c>
      <c r="E510" s="13" t="s">
        <v>166</v>
      </c>
      <c r="F510" s="13" t="s">
        <v>90</v>
      </c>
      <c r="G510" s="14">
        <v>5049698</v>
      </c>
      <c r="H510" s="13" t="s">
        <v>90</v>
      </c>
      <c r="I510" s="14">
        <v>4273852</v>
      </c>
      <c r="J510" s="13" t="s">
        <v>367</v>
      </c>
      <c r="K510" s="14">
        <v>2.39</v>
      </c>
      <c r="L510" s="14">
        <v>294</v>
      </c>
      <c r="M510" s="14">
        <v>21</v>
      </c>
      <c r="N510" s="15">
        <v>0.0714</v>
      </c>
      <c r="O510" s="14">
        <v>0.11</v>
      </c>
      <c r="P510" s="14">
        <v>8.13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5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t="str">
        <f>VLOOKUP(E:E,笔记匹配!A:U,3,FALSE)</f>
        <v>性价比翡翠美货上新💖寓意都是如此美好💯</v>
      </c>
    </row>
    <row r="511" spans="1:34">
      <c r="A511" s="13" t="s">
        <v>51</v>
      </c>
      <c r="B511" s="13" t="s">
        <v>168</v>
      </c>
      <c r="C511" s="14">
        <v>21387260</v>
      </c>
      <c r="D511" s="13" t="s">
        <v>74</v>
      </c>
      <c r="E511" s="13" t="s">
        <v>168</v>
      </c>
      <c r="F511" s="13" t="s">
        <v>91</v>
      </c>
      <c r="G511" s="14">
        <v>5205079</v>
      </c>
      <c r="H511" s="13" t="s">
        <v>91</v>
      </c>
      <c r="I511" s="14">
        <v>4389047</v>
      </c>
      <c r="J511" s="13" t="s">
        <v>367</v>
      </c>
      <c r="K511" s="14">
        <v>3.24</v>
      </c>
      <c r="L511" s="14">
        <v>104</v>
      </c>
      <c r="M511" s="14">
        <v>10</v>
      </c>
      <c r="N511" s="15">
        <v>0.0962</v>
      </c>
      <c r="O511" s="14">
        <v>0.32</v>
      </c>
      <c r="P511" s="14">
        <v>31.15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5">
        <v>0</v>
      </c>
      <c r="Z511" s="14">
        <v>0</v>
      </c>
      <c r="AA511" s="14">
        <v>1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t="str">
        <f>VLOOKUP(E:E,笔记匹配!A:U,3,FALSE)</f>
        <v>这家翡翠源头商家你还不知道吗‼️</v>
      </c>
    </row>
    <row r="512" spans="1:34">
      <c r="A512" s="13" t="s">
        <v>51</v>
      </c>
      <c r="B512" s="13" t="s">
        <v>170</v>
      </c>
      <c r="C512" s="14">
        <v>21810383</v>
      </c>
      <c r="D512" s="13" t="s">
        <v>74</v>
      </c>
      <c r="E512" s="13" t="s">
        <v>170</v>
      </c>
      <c r="F512" s="13" t="s">
        <v>75</v>
      </c>
      <c r="G512" s="14">
        <v>5396826</v>
      </c>
      <c r="H512" s="13" t="s">
        <v>75</v>
      </c>
      <c r="I512" s="14">
        <v>4535097</v>
      </c>
      <c r="J512" s="13" t="s">
        <v>367</v>
      </c>
      <c r="K512" s="14">
        <v>63.13</v>
      </c>
      <c r="L512" s="14">
        <v>2327</v>
      </c>
      <c r="M512" s="14">
        <v>162</v>
      </c>
      <c r="N512" s="15">
        <v>0.0696</v>
      </c>
      <c r="O512" s="14">
        <v>0.39</v>
      </c>
      <c r="P512" s="14">
        <v>27.13</v>
      </c>
      <c r="Q512" s="14">
        <v>3</v>
      </c>
      <c r="R512" s="14">
        <v>0</v>
      </c>
      <c r="S512" s="14">
        <v>1</v>
      </c>
      <c r="T512" s="14">
        <v>1</v>
      </c>
      <c r="U512" s="14">
        <v>0</v>
      </c>
      <c r="V512" s="14">
        <v>5</v>
      </c>
      <c r="W512" s="14">
        <v>12.63</v>
      </c>
      <c r="X512" s="14">
        <v>1</v>
      </c>
      <c r="Y512" s="15">
        <v>0.0062</v>
      </c>
      <c r="Z512" s="14">
        <v>0</v>
      </c>
      <c r="AA512" s="14">
        <v>0</v>
      </c>
      <c r="AB512" s="14">
        <v>2</v>
      </c>
      <c r="AC512" s="14">
        <v>5</v>
      </c>
      <c r="AD512" s="14">
        <v>2</v>
      </c>
      <c r="AE512" s="14">
        <v>1</v>
      </c>
      <c r="AF512" s="14">
        <v>31.56</v>
      </c>
      <c r="AG512" s="14">
        <v>63.13</v>
      </c>
      <c r="AH512" t="str">
        <f>VLOOKUP(E:E,笔记匹配!A:U,3,FALSE)</f>
        <v>喜欢蛋面的尽管来找我，应有尽有</v>
      </c>
    </row>
    <row r="513" spans="1:34">
      <c r="A513" s="13" t="s">
        <v>51</v>
      </c>
      <c r="B513" s="13" t="s">
        <v>172</v>
      </c>
      <c r="C513" s="14">
        <v>21810413</v>
      </c>
      <c r="D513" s="13" t="s">
        <v>74</v>
      </c>
      <c r="E513" s="13" t="s">
        <v>172</v>
      </c>
      <c r="F513" s="13" t="s">
        <v>92</v>
      </c>
      <c r="G513" s="14">
        <v>5396833</v>
      </c>
      <c r="H513" s="13" t="s">
        <v>92</v>
      </c>
      <c r="I513" s="14">
        <v>4535107</v>
      </c>
      <c r="J513" s="13" t="s">
        <v>367</v>
      </c>
      <c r="K513" s="14">
        <v>136.44</v>
      </c>
      <c r="L513" s="14">
        <v>3913</v>
      </c>
      <c r="M513" s="14">
        <v>264</v>
      </c>
      <c r="N513" s="15">
        <v>0.0675</v>
      </c>
      <c r="O513" s="14">
        <v>0.52</v>
      </c>
      <c r="P513" s="14">
        <v>34.87</v>
      </c>
      <c r="Q513" s="14">
        <v>4</v>
      </c>
      <c r="R513" s="14">
        <v>0</v>
      </c>
      <c r="S513" s="14">
        <v>0</v>
      </c>
      <c r="T513" s="14">
        <v>2</v>
      </c>
      <c r="U513" s="14">
        <v>0</v>
      </c>
      <c r="V513" s="14">
        <v>6</v>
      </c>
      <c r="W513" s="14">
        <v>22.74</v>
      </c>
      <c r="X513" s="14">
        <v>1</v>
      </c>
      <c r="Y513" s="15">
        <v>0.0038</v>
      </c>
      <c r="Z513" s="14">
        <v>0</v>
      </c>
      <c r="AA513" s="14">
        <v>0</v>
      </c>
      <c r="AB513" s="14">
        <v>2</v>
      </c>
      <c r="AC513" s="14">
        <v>2</v>
      </c>
      <c r="AD513" s="14">
        <v>2</v>
      </c>
      <c r="AE513" s="14">
        <v>1</v>
      </c>
      <c r="AF513" s="14">
        <v>68.22</v>
      </c>
      <c r="AG513" s="14">
        <v>136.44</v>
      </c>
      <c r="AH513" t="str">
        <f>VLOOKUP(E:E,笔记匹配!A:U,3,FALSE)</f>
        <v>福禄双全💕翡翠绿葫芦太适合女性了～</v>
      </c>
    </row>
    <row r="514" spans="1:34">
      <c r="A514" s="13" t="s">
        <v>51</v>
      </c>
      <c r="B514" s="13" t="s">
        <v>174</v>
      </c>
      <c r="C514" s="14">
        <v>23020424</v>
      </c>
      <c r="D514" s="13" t="s">
        <v>74</v>
      </c>
      <c r="E514" s="13" t="s">
        <v>174</v>
      </c>
      <c r="F514" s="13" t="s">
        <v>385</v>
      </c>
      <c r="G514" s="14">
        <v>5981098</v>
      </c>
      <c r="H514" s="13" t="s">
        <v>93</v>
      </c>
      <c r="I514" s="14">
        <v>4980950</v>
      </c>
      <c r="J514" s="13" t="s">
        <v>367</v>
      </c>
      <c r="K514" s="14">
        <v>115.73</v>
      </c>
      <c r="L514" s="14">
        <v>3403</v>
      </c>
      <c r="M514" s="14">
        <v>233</v>
      </c>
      <c r="N514" s="15">
        <v>0.0685</v>
      </c>
      <c r="O514" s="14">
        <v>0.5</v>
      </c>
      <c r="P514" s="14">
        <v>34.01</v>
      </c>
      <c r="Q514" s="14">
        <v>2</v>
      </c>
      <c r="R514" s="14">
        <v>0</v>
      </c>
      <c r="S514" s="14">
        <v>0</v>
      </c>
      <c r="T514" s="14">
        <v>1</v>
      </c>
      <c r="U514" s="14">
        <v>0</v>
      </c>
      <c r="V514" s="14">
        <v>3</v>
      </c>
      <c r="W514" s="14">
        <v>38.58</v>
      </c>
      <c r="X514" s="14">
        <v>5</v>
      </c>
      <c r="Y514" s="15">
        <v>0.0215</v>
      </c>
      <c r="Z514" s="14">
        <v>2</v>
      </c>
      <c r="AA514" s="14">
        <v>1</v>
      </c>
      <c r="AB514" s="14">
        <v>4</v>
      </c>
      <c r="AC514" s="14">
        <v>5</v>
      </c>
      <c r="AD514" s="14">
        <v>4</v>
      </c>
      <c r="AE514" s="14">
        <v>0</v>
      </c>
      <c r="AF514" s="14">
        <v>28.93</v>
      </c>
      <c r="AG514" s="14">
        <v>0</v>
      </c>
      <c r="AH514" t="str">
        <f>VLOOKUP(E:E,笔记匹配!A:U,3,FALSE)</f>
        <v>年会宴会战袍缺少亮点❓只需一串翡翠珠链</v>
      </c>
    </row>
    <row r="515" spans="1:34">
      <c r="A515" s="13" t="s">
        <v>51</v>
      </c>
      <c r="B515" s="13" t="s">
        <v>176</v>
      </c>
      <c r="C515" s="14">
        <v>23479892</v>
      </c>
      <c r="D515" s="13" t="s">
        <v>74</v>
      </c>
      <c r="E515" s="13" t="s">
        <v>176</v>
      </c>
      <c r="F515" s="13" t="s">
        <v>83</v>
      </c>
      <c r="G515" s="14">
        <v>6212945</v>
      </c>
      <c r="H515" s="13" t="s">
        <v>83</v>
      </c>
      <c r="I515" s="14">
        <v>5155900</v>
      </c>
      <c r="J515" s="13" t="s">
        <v>367</v>
      </c>
      <c r="K515" s="14">
        <v>62.92</v>
      </c>
      <c r="L515" s="14">
        <v>2722</v>
      </c>
      <c r="M515" s="14">
        <v>212</v>
      </c>
      <c r="N515" s="15">
        <v>0.0779</v>
      </c>
      <c r="O515" s="14">
        <v>0.3</v>
      </c>
      <c r="P515" s="14">
        <v>23.12</v>
      </c>
      <c r="Q515" s="14">
        <v>1</v>
      </c>
      <c r="R515" s="14">
        <v>0</v>
      </c>
      <c r="S515" s="14">
        <v>0</v>
      </c>
      <c r="T515" s="14">
        <v>0</v>
      </c>
      <c r="U515" s="14">
        <v>1</v>
      </c>
      <c r="V515" s="14">
        <v>2</v>
      </c>
      <c r="W515" s="14">
        <v>31.46</v>
      </c>
      <c r="X515" s="14">
        <v>2</v>
      </c>
      <c r="Y515" s="15">
        <v>0.0094</v>
      </c>
      <c r="Z515" s="14">
        <v>0</v>
      </c>
      <c r="AA515" s="14">
        <v>2</v>
      </c>
      <c r="AB515" s="14">
        <v>2</v>
      </c>
      <c r="AC515" s="14">
        <v>2</v>
      </c>
      <c r="AD515" s="14">
        <v>2</v>
      </c>
      <c r="AE515" s="14">
        <v>0</v>
      </c>
      <c r="AF515" s="14">
        <v>31.46</v>
      </c>
      <c r="AG515" s="14">
        <v>0</v>
      </c>
      <c r="AH515" t="str">
        <f>VLOOKUP(E:E,笔记匹配!A:U,3,FALSE)</f>
        <v>用千年等这一回，化身一道美的传说～</v>
      </c>
    </row>
    <row r="516" spans="1:34">
      <c r="A516" s="13" t="s">
        <v>52</v>
      </c>
      <c r="B516" s="13" t="s">
        <v>154</v>
      </c>
      <c r="C516" s="14">
        <v>15010998</v>
      </c>
      <c r="D516" s="13" t="s">
        <v>74</v>
      </c>
      <c r="E516" s="13" t="s">
        <v>154</v>
      </c>
      <c r="F516" s="13" t="s">
        <v>85</v>
      </c>
      <c r="G516" s="14">
        <v>2988798</v>
      </c>
      <c r="H516" s="13" t="s">
        <v>85</v>
      </c>
      <c r="I516" s="14">
        <v>2389802</v>
      </c>
      <c r="J516" s="13" t="s">
        <v>367</v>
      </c>
      <c r="K516" s="14">
        <v>129.85</v>
      </c>
      <c r="L516" s="14">
        <v>3186</v>
      </c>
      <c r="M516" s="14">
        <v>110</v>
      </c>
      <c r="N516" s="15">
        <v>0.0345</v>
      </c>
      <c r="O516" s="14">
        <v>1.18</v>
      </c>
      <c r="P516" s="14">
        <v>40.76</v>
      </c>
      <c r="Q516" s="14">
        <v>0</v>
      </c>
      <c r="R516" s="14">
        <v>0</v>
      </c>
      <c r="S516" s="14">
        <v>0</v>
      </c>
      <c r="T516" s="14">
        <v>2</v>
      </c>
      <c r="U516" s="14">
        <v>0</v>
      </c>
      <c r="V516" s="14">
        <v>2</v>
      </c>
      <c r="W516" s="14">
        <v>64.92</v>
      </c>
      <c r="X516" s="14">
        <v>3</v>
      </c>
      <c r="Y516" s="15">
        <v>0.0273</v>
      </c>
      <c r="Z516" s="14">
        <v>0</v>
      </c>
      <c r="AA516" s="14">
        <v>0</v>
      </c>
      <c r="AB516" s="14">
        <v>4</v>
      </c>
      <c r="AC516" s="14">
        <v>11</v>
      </c>
      <c r="AD516" s="14">
        <v>4</v>
      </c>
      <c r="AE516" s="14">
        <v>3</v>
      </c>
      <c r="AF516" s="14">
        <v>32.46</v>
      </c>
      <c r="AG516" s="14">
        <v>43.28</v>
      </c>
      <c r="AH516" t="str">
        <f>VLOOKUP(E:E,笔记匹配!A:U,3,FALSE)</f>
        <v>翡翠小米珠已经不多了❓听说你们都在找🧐🧐</v>
      </c>
    </row>
    <row r="517" spans="1:34">
      <c r="A517" s="13" t="s">
        <v>52</v>
      </c>
      <c r="B517" s="13" t="s">
        <v>156</v>
      </c>
      <c r="C517" s="14">
        <v>15235389</v>
      </c>
      <c r="D517" s="13" t="s">
        <v>74</v>
      </c>
      <c r="E517" s="13" t="s">
        <v>156</v>
      </c>
      <c r="F517" s="13" t="s">
        <v>86</v>
      </c>
      <c r="G517" s="14">
        <v>3012790</v>
      </c>
      <c r="H517" s="13" t="s">
        <v>86</v>
      </c>
      <c r="I517" s="14">
        <v>2410711</v>
      </c>
      <c r="J517" s="13" t="s">
        <v>367</v>
      </c>
      <c r="K517" s="14">
        <v>41.72</v>
      </c>
      <c r="L517" s="14">
        <v>1799</v>
      </c>
      <c r="M517" s="14">
        <v>136</v>
      </c>
      <c r="N517" s="15">
        <v>0.0756</v>
      </c>
      <c r="O517" s="14">
        <v>0.31</v>
      </c>
      <c r="P517" s="14">
        <v>23.19</v>
      </c>
      <c r="Q517" s="14">
        <v>0</v>
      </c>
      <c r="R517" s="14">
        <v>1</v>
      </c>
      <c r="S517" s="14">
        <v>0</v>
      </c>
      <c r="T517" s="14">
        <v>1</v>
      </c>
      <c r="U517" s="14">
        <v>0</v>
      </c>
      <c r="V517" s="14">
        <v>2</v>
      </c>
      <c r="W517" s="14">
        <v>20.86</v>
      </c>
      <c r="X517" s="14">
        <v>1</v>
      </c>
      <c r="Y517" s="15">
        <v>0.0074</v>
      </c>
      <c r="Z517" s="14">
        <v>0</v>
      </c>
      <c r="AA517" s="14">
        <v>0</v>
      </c>
      <c r="AB517" s="14">
        <v>1</v>
      </c>
      <c r="AC517" s="14">
        <v>1</v>
      </c>
      <c r="AD517" s="14">
        <v>1</v>
      </c>
      <c r="AE517" s="14">
        <v>0</v>
      </c>
      <c r="AF517" s="14">
        <v>41.72</v>
      </c>
      <c r="AG517" s="14">
        <v>0</v>
      </c>
      <c r="AH517" t="str">
        <f>VLOOKUP(E:E,笔记匹配!A:U,3,FALSE)</f>
        <v>这尊翡翠佛公的喜乐，谁见了谁欢喜🌱🙏</v>
      </c>
    </row>
    <row r="518" spans="1:34">
      <c r="A518" s="13" t="s">
        <v>52</v>
      </c>
      <c r="B518" s="13" t="s">
        <v>158</v>
      </c>
      <c r="C518" s="14">
        <v>16039498</v>
      </c>
      <c r="D518" s="13" t="s">
        <v>74</v>
      </c>
      <c r="E518" s="13" t="s">
        <v>158</v>
      </c>
      <c r="F518" s="13" t="s">
        <v>87</v>
      </c>
      <c r="G518" s="14">
        <v>3126882</v>
      </c>
      <c r="H518" s="13" t="s">
        <v>87</v>
      </c>
      <c r="I518" s="14">
        <v>2521382</v>
      </c>
      <c r="J518" s="13" t="s">
        <v>367</v>
      </c>
      <c r="K518" s="14">
        <v>123.06</v>
      </c>
      <c r="L518" s="14">
        <v>4625</v>
      </c>
      <c r="M518" s="14">
        <v>326</v>
      </c>
      <c r="N518" s="15">
        <v>0.0705</v>
      </c>
      <c r="O518" s="14">
        <v>0.38</v>
      </c>
      <c r="P518" s="14">
        <v>26.61</v>
      </c>
      <c r="Q518" s="14">
        <v>1</v>
      </c>
      <c r="R518" s="14">
        <v>1</v>
      </c>
      <c r="S518" s="14">
        <v>2</v>
      </c>
      <c r="T518" s="14">
        <v>1</v>
      </c>
      <c r="U518" s="14">
        <v>0</v>
      </c>
      <c r="V518" s="14">
        <v>5</v>
      </c>
      <c r="W518" s="14">
        <v>24.61</v>
      </c>
      <c r="X518" s="14">
        <v>9</v>
      </c>
      <c r="Y518" s="15">
        <v>0.0276</v>
      </c>
      <c r="Z518" s="14">
        <v>2</v>
      </c>
      <c r="AA518" s="14">
        <v>3</v>
      </c>
      <c r="AB518" s="14">
        <v>10</v>
      </c>
      <c r="AC518" s="14">
        <v>27</v>
      </c>
      <c r="AD518" s="14">
        <v>11</v>
      </c>
      <c r="AE518" s="14">
        <v>7</v>
      </c>
      <c r="AF518" s="14">
        <v>11.19</v>
      </c>
      <c r="AG518" s="14">
        <v>17.58</v>
      </c>
      <c r="AH518" t="str">
        <f>VLOOKUP(E:E,笔记匹配!A:U,3,FALSE)</f>
        <v>听说你们最近很喜欢小米珠📿翡翠手串哦💚</v>
      </c>
    </row>
    <row r="519" spans="1:34">
      <c r="A519" s="13" t="s">
        <v>52</v>
      </c>
      <c r="B519" s="13" t="s">
        <v>160</v>
      </c>
      <c r="C519" s="14">
        <v>18410732</v>
      </c>
      <c r="D519" s="13" t="s">
        <v>74</v>
      </c>
      <c r="E519" s="13" t="s">
        <v>160</v>
      </c>
      <c r="F519" s="13" t="s">
        <v>374</v>
      </c>
      <c r="G519" s="14">
        <v>3754285</v>
      </c>
      <c r="H519" s="13" t="s">
        <v>88</v>
      </c>
      <c r="I519" s="14">
        <v>3139499</v>
      </c>
      <c r="J519" s="13" t="s">
        <v>367</v>
      </c>
      <c r="K519" s="14">
        <v>48.38</v>
      </c>
      <c r="L519" s="14">
        <v>1379</v>
      </c>
      <c r="M519" s="14">
        <v>88</v>
      </c>
      <c r="N519" s="15">
        <v>0.0638</v>
      </c>
      <c r="O519" s="14">
        <v>0.55</v>
      </c>
      <c r="P519" s="14">
        <v>35.08</v>
      </c>
      <c r="Q519" s="14">
        <v>0</v>
      </c>
      <c r="R519" s="14">
        <v>1</v>
      </c>
      <c r="S519" s="14">
        <v>0</v>
      </c>
      <c r="T519" s="14">
        <v>1</v>
      </c>
      <c r="U519" s="14">
        <v>0</v>
      </c>
      <c r="V519" s="14">
        <v>2</v>
      </c>
      <c r="W519" s="14">
        <v>24.19</v>
      </c>
      <c r="X519" s="14">
        <v>1</v>
      </c>
      <c r="Y519" s="15">
        <v>0.0114</v>
      </c>
      <c r="Z519" s="14">
        <v>0</v>
      </c>
      <c r="AA519" s="14">
        <v>0</v>
      </c>
      <c r="AB519" s="14">
        <v>1</v>
      </c>
      <c r="AC519" s="14">
        <v>1</v>
      </c>
      <c r="AD519" s="14">
        <v>1</v>
      </c>
      <c r="AE519" s="14">
        <v>0</v>
      </c>
      <c r="AF519" s="14">
        <v>48.38</v>
      </c>
      <c r="AG519" s="14">
        <v>0</v>
      </c>
      <c r="AH519" t="str">
        <f>VLOOKUP(E:E,笔记匹配!A:U,3,FALSE)</f>
        <v>第一次买满绿翡翠怎么挑？高性价比🉐‼️</v>
      </c>
    </row>
    <row r="520" spans="1:34">
      <c r="A520" s="13" t="s">
        <v>52</v>
      </c>
      <c r="B520" s="13" t="s">
        <v>162</v>
      </c>
      <c r="C520" s="14">
        <v>18547170</v>
      </c>
      <c r="D520" s="13" t="s">
        <v>74</v>
      </c>
      <c r="E520" s="13" t="s">
        <v>162</v>
      </c>
      <c r="F520" s="13" t="s">
        <v>376</v>
      </c>
      <c r="G520" s="14">
        <v>3820901</v>
      </c>
      <c r="H520" s="13" t="s">
        <v>82</v>
      </c>
      <c r="I520" s="14">
        <v>3205913</v>
      </c>
      <c r="J520" s="13" t="s">
        <v>367</v>
      </c>
      <c r="K520" s="14">
        <v>21.7</v>
      </c>
      <c r="L520" s="14">
        <v>799</v>
      </c>
      <c r="M520" s="14">
        <v>63</v>
      </c>
      <c r="N520" s="15">
        <v>0.0788</v>
      </c>
      <c r="O520" s="14">
        <v>0.34</v>
      </c>
      <c r="P520" s="14">
        <v>27.16</v>
      </c>
      <c r="Q520" s="14">
        <v>0</v>
      </c>
      <c r="R520" s="14">
        <v>2</v>
      </c>
      <c r="S520" s="14">
        <v>0</v>
      </c>
      <c r="T520" s="14">
        <v>1</v>
      </c>
      <c r="U520" s="14">
        <v>0</v>
      </c>
      <c r="V520" s="14">
        <v>3</v>
      </c>
      <c r="W520" s="14">
        <v>7.23</v>
      </c>
      <c r="X520" s="14">
        <v>0</v>
      </c>
      <c r="Y520" s="15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t="str">
        <f>VLOOKUP(E:E,笔记匹配!A:U,3,FALSE)</f>
        <v>翡翠界的绝美仙仙耳坠都在这里‼️高级富贵</v>
      </c>
    </row>
    <row r="521" spans="1:34">
      <c r="A521" s="13" t="s">
        <v>52</v>
      </c>
      <c r="B521" s="13" t="s">
        <v>164</v>
      </c>
      <c r="C521" s="14">
        <v>19089034</v>
      </c>
      <c r="D521" s="13" t="s">
        <v>74</v>
      </c>
      <c r="E521" s="13" t="s">
        <v>164</v>
      </c>
      <c r="F521" s="13" t="s">
        <v>89</v>
      </c>
      <c r="G521" s="14">
        <v>4075191</v>
      </c>
      <c r="H521" s="13" t="s">
        <v>89</v>
      </c>
      <c r="I521" s="14">
        <v>3457726</v>
      </c>
      <c r="J521" s="13" t="s">
        <v>367</v>
      </c>
      <c r="K521" s="14">
        <v>29.68</v>
      </c>
      <c r="L521" s="14">
        <v>1275</v>
      </c>
      <c r="M521" s="14">
        <v>85</v>
      </c>
      <c r="N521" s="15">
        <v>0.0667</v>
      </c>
      <c r="O521" s="14">
        <v>0.35</v>
      </c>
      <c r="P521" s="14">
        <v>23.28</v>
      </c>
      <c r="Q521" s="14">
        <v>0</v>
      </c>
      <c r="R521" s="14">
        <v>1</v>
      </c>
      <c r="S521" s="14">
        <v>0</v>
      </c>
      <c r="T521" s="14">
        <v>0</v>
      </c>
      <c r="U521" s="14">
        <v>0</v>
      </c>
      <c r="V521" s="14">
        <v>1</v>
      </c>
      <c r="W521" s="14">
        <v>29.68</v>
      </c>
      <c r="X521" s="14">
        <v>0</v>
      </c>
      <c r="Y521" s="15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t="str">
        <f>VLOOKUP(E:E,笔记匹配!A:U,3,FALSE)</f>
        <v>翡翠福瓜的寓意，把美好祝福送给自己</v>
      </c>
    </row>
    <row r="522" spans="1:34">
      <c r="A522" s="13" t="s">
        <v>52</v>
      </c>
      <c r="B522" s="13" t="s">
        <v>166</v>
      </c>
      <c r="C522" s="14">
        <v>21062611</v>
      </c>
      <c r="D522" s="13" t="s">
        <v>74</v>
      </c>
      <c r="E522" s="13" t="s">
        <v>166</v>
      </c>
      <c r="F522" s="13" t="s">
        <v>90</v>
      </c>
      <c r="G522" s="14">
        <v>5049698</v>
      </c>
      <c r="H522" s="13" t="s">
        <v>90</v>
      </c>
      <c r="I522" s="14">
        <v>4273852</v>
      </c>
      <c r="J522" s="13" t="s">
        <v>367</v>
      </c>
      <c r="K522" s="14">
        <v>29.91</v>
      </c>
      <c r="L522" s="14">
        <v>1329</v>
      </c>
      <c r="M522" s="14">
        <v>88</v>
      </c>
      <c r="N522" s="15">
        <v>0.0662</v>
      </c>
      <c r="O522" s="14">
        <v>0.34</v>
      </c>
      <c r="P522" s="14">
        <v>22.51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2</v>
      </c>
      <c r="Y522" s="15">
        <v>0.0227</v>
      </c>
      <c r="Z522" s="14">
        <v>2</v>
      </c>
      <c r="AA522" s="14">
        <v>0</v>
      </c>
      <c r="AB522" s="14">
        <v>1</v>
      </c>
      <c r="AC522" s="14">
        <v>2</v>
      </c>
      <c r="AD522" s="14">
        <v>2</v>
      </c>
      <c r="AE522" s="14">
        <v>0</v>
      </c>
      <c r="AF522" s="14">
        <v>14.96</v>
      </c>
      <c r="AG522" s="14">
        <v>0</v>
      </c>
      <c r="AH522" t="str">
        <f>VLOOKUP(E:E,笔记匹配!A:U,3,FALSE)</f>
        <v>性价比翡翠美货上新💖寓意都是如此美好💯</v>
      </c>
    </row>
    <row r="523" spans="1:34">
      <c r="A523" s="13" t="s">
        <v>52</v>
      </c>
      <c r="B523" s="13" t="s">
        <v>168</v>
      </c>
      <c r="C523" s="14">
        <v>21387260</v>
      </c>
      <c r="D523" s="13" t="s">
        <v>74</v>
      </c>
      <c r="E523" s="13" t="s">
        <v>168</v>
      </c>
      <c r="F523" s="13" t="s">
        <v>91</v>
      </c>
      <c r="G523" s="14">
        <v>5205079</v>
      </c>
      <c r="H523" s="13" t="s">
        <v>91</v>
      </c>
      <c r="I523" s="14">
        <v>4389047</v>
      </c>
      <c r="J523" s="13" t="s">
        <v>367</v>
      </c>
      <c r="K523" s="14">
        <v>21.75</v>
      </c>
      <c r="L523" s="14">
        <v>690</v>
      </c>
      <c r="M523" s="14">
        <v>47</v>
      </c>
      <c r="N523" s="15">
        <v>0.0681</v>
      </c>
      <c r="O523" s="14">
        <v>0.46</v>
      </c>
      <c r="P523" s="14">
        <v>31.52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5">
        <v>0.0213</v>
      </c>
      <c r="Z523" s="14">
        <v>0</v>
      </c>
      <c r="AA523" s="14">
        <v>0</v>
      </c>
      <c r="AB523" s="14">
        <v>1</v>
      </c>
      <c r="AC523" s="14">
        <v>1</v>
      </c>
      <c r="AD523" s="14">
        <v>1</v>
      </c>
      <c r="AE523" s="14">
        <v>0</v>
      </c>
      <c r="AF523" s="14">
        <v>21.75</v>
      </c>
      <c r="AG523" s="14">
        <v>0</v>
      </c>
      <c r="AH523" t="str">
        <f>VLOOKUP(E:E,笔记匹配!A:U,3,FALSE)</f>
        <v>这家翡翠源头商家你还不知道吗‼️</v>
      </c>
    </row>
    <row r="524" spans="1:34">
      <c r="A524" s="13" t="s">
        <v>52</v>
      </c>
      <c r="B524" s="13" t="s">
        <v>170</v>
      </c>
      <c r="C524" s="14">
        <v>21810383</v>
      </c>
      <c r="D524" s="13" t="s">
        <v>74</v>
      </c>
      <c r="E524" s="13" t="s">
        <v>170</v>
      </c>
      <c r="F524" s="13" t="s">
        <v>75</v>
      </c>
      <c r="G524" s="14">
        <v>5396826</v>
      </c>
      <c r="H524" s="13" t="s">
        <v>75</v>
      </c>
      <c r="I524" s="14">
        <v>4535097</v>
      </c>
      <c r="J524" s="13" t="s">
        <v>367</v>
      </c>
      <c r="K524" s="14">
        <v>85.46</v>
      </c>
      <c r="L524" s="14">
        <v>3169</v>
      </c>
      <c r="M524" s="14">
        <v>211</v>
      </c>
      <c r="N524" s="15">
        <v>0.0666</v>
      </c>
      <c r="O524" s="14">
        <v>0.41</v>
      </c>
      <c r="P524" s="14">
        <v>26.97</v>
      </c>
      <c r="Q524" s="14">
        <v>2</v>
      </c>
      <c r="R524" s="14">
        <v>0</v>
      </c>
      <c r="S524" s="14">
        <v>0</v>
      </c>
      <c r="T524" s="14">
        <v>0</v>
      </c>
      <c r="U524" s="14">
        <v>0</v>
      </c>
      <c r="V524" s="14">
        <v>2</v>
      </c>
      <c r="W524" s="14">
        <v>42.73</v>
      </c>
      <c r="X524" s="14">
        <v>1</v>
      </c>
      <c r="Y524" s="15">
        <v>0.0047</v>
      </c>
      <c r="Z524" s="14">
        <v>8</v>
      </c>
      <c r="AA524" s="14">
        <v>0</v>
      </c>
      <c r="AB524" s="14">
        <v>1</v>
      </c>
      <c r="AC524" s="14">
        <v>1</v>
      </c>
      <c r="AD524" s="14">
        <v>1</v>
      </c>
      <c r="AE524" s="14">
        <v>0</v>
      </c>
      <c r="AF524" s="14">
        <v>85.46</v>
      </c>
      <c r="AG524" s="14">
        <v>0</v>
      </c>
      <c r="AH524" t="str">
        <f>VLOOKUP(E:E,笔记匹配!A:U,3,FALSE)</f>
        <v>喜欢蛋面的尽管来找我，应有尽有</v>
      </c>
    </row>
    <row r="525" spans="1:34">
      <c r="A525" s="13" t="s">
        <v>52</v>
      </c>
      <c r="B525" s="13" t="s">
        <v>172</v>
      </c>
      <c r="C525" s="14">
        <v>21810413</v>
      </c>
      <c r="D525" s="13" t="s">
        <v>74</v>
      </c>
      <c r="E525" s="13" t="s">
        <v>172</v>
      </c>
      <c r="F525" s="13" t="s">
        <v>92</v>
      </c>
      <c r="G525" s="14">
        <v>5396833</v>
      </c>
      <c r="H525" s="13" t="s">
        <v>92</v>
      </c>
      <c r="I525" s="14">
        <v>4535107</v>
      </c>
      <c r="J525" s="13" t="s">
        <v>367</v>
      </c>
      <c r="K525" s="14">
        <v>115.88</v>
      </c>
      <c r="L525" s="14">
        <v>3140</v>
      </c>
      <c r="M525" s="14">
        <v>218</v>
      </c>
      <c r="N525" s="15">
        <v>0.0694</v>
      </c>
      <c r="O525" s="14">
        <v>0.53</v>
      </c>
      <c r="P525" s="14">
        <v>36.9</v>
      </c>
      <c r="Q525" s="14">
        <v>3</v>
      </c>
      <c r="R525" s="14">
        <v>0</v>
      </c>
      <c r="S525" s="14">
        <v>1</v>
      </c>
      <c r="T525" s="14">
        <v>1</v>
      </c>
      <c r="U525" s="14">
        <v>0</v>
      </c>
      <c r="V525" s="14">
        <v>5</v>
      </c>
      <c r="W525" s="14">
        <v>23.18</v>
      </c>
      <c r="X525" s="14">
        <v>0</v>
      </c>
      <c r="Y525" s="15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t="str">
        <f>VLOOKUP(E:E,笔记匹配!A:U,3,FALSE)</f>
        <v>福禄双全💕翡翠绿葫芦太适合女性了～</v>
      </c>
    </row>
    <row r="526" spans="1:34">
      <c r="A526" s="13" t="s">
        <v>52</v>
      </c>
      <c r="B526" s="13" t="s">
        <v>174</v>
      </c>
      <c r="C526" s="14">
        <v>23020424</v>
      </c>
      <c r="D526" s="13" t="s">
        <v>74</v>
      </c>
      <c r="E526" s="13" t="s">
        <v>174</v>
      </c>
      <c r="F526" s="13" t="s">
        <v>385</v>
      </c>
      <c r="G526" s="14">
        <v>5981098</v>
      </c>
      <c r="H526" s="13" t="s">
        <v>93</v>
      </c>
      <c r="I526" s="14">
        <v>4980950</v>
      </c>
      <c r="J526" s="13" t="s">
        <v>367</v>
      </c>
      <c r="K526" s="14">
        <v>98.04</v>
      </c>
      <c r="L526" s="14">
        <v>2808</v>
      </c>
      <c r="M526" s="14">
        <v>181</v>
      </c>
      <c r="N526" s="15">
        <v>0.0645</v>
      </c>
      <c r="O526" s="14">
        <v>0.54</v>
      </c>
      <c r="P526" s="14">
        <v>34.91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2</v>
      </c>
      <c r="Y526" s="15">
        <v>0.011</v>
      </c>
      <c r="Z526" s="14">
        <v>0</v>
      </c>
      <c r="AA526" s="14">
        <v>0</v>
      </c>
      <c r="AB526" s="14">
        <v>2</v>
      </c>
      <c r="AC526" s="14">
        <v>2</v>
      </c>
      <c r="AD526" s="14">
        <v>2</v>
      </c>
      <c r="AE526" s="14">
        <v>0</v>
      </c>
      <c r="AF526" s="14">
        <v>49.02</v>
      </c>
      <c r="AG526" s="14">
        <v>0</v>
      </c>
      <c r="AH526" t="str">
        <f>VLOOKUP(E:E,笔记匹配!A:U,3,FALSE)</f>
        <v>年会宴会战袍缺少亮点❓只需一串翡翠珠链</v>
      </c>
    </row>
    <row r="527" spans="1:34">
      <c r="A527" s="13" t="s">
        <v>52</v>
      </c>
      <c r="B527" s="13" t="s">
        <v>176</v>
      </c>
      <c r="C527" s="14">
        <v>23479892</v>
      </c>
      <c r="D527" s="13" t="s">
        <v>74</v>
      </c>
      <c r="E527" s="13" t="s">
        <v>176</v>
      </c>
      <c r="F527" s="13" t="s">
        <v>83</v>
      </c>
      <c r="G527" s="14">
        <v>6212945</v>
      </c>
      <c r="H527" s="13" t="s">
        <v>83</v>
      </c>
      <c r="I527" s="14">
        <v>5155900</v>
      </c>
      <c r="J527" s="13" t="s">
        <v>367</v>
      </c>
      <c r="K527" s="14">
        <v>69.16</v>
      </c>
      <c r="L527" s="14">
        <v>3596</v>
      </c>
      <c r="M527" s="14">
        <v>216</v>
      </c>
      <c r="N527" s="15">
        <v>0.0601</v>
      </c>
      <c r="O527" s="14">
        <v>0.32</v>
      </c>
      <c r="P527" s="14">
        <v>19.23</v>
      </c>
      <c r="Q527" s="14">
        <v>4</v>
      </c>
      <c r="R527" s="14">
        <v>0</v>
      </c>
      <c r="S527" s="14">
        <v>3</v>
      </c>
      <c r="T527" s="14">
        <v>1</v>
      </c>
      <c r="U527" s="14">
        <v>0</v>
      </c>
      <c r="V527" s="14">
        <v>8</v>
      </c>
      <c r="W527" s="14">
        <v>8.64</v>
      </c>
      <c r="X527" s="14">
        <v>1</v>
      </c>
      <c r="Y527" s="15">
        <v>0.0046</v>
      </c>
      <c r="Z527" s="14">
        <v>2</v>
      </c>
      <c r="AA527" s="14">
        <v>0</v>
      </c>
      <c r="AB527" s="14">
        <v>1</v>
      </c>
      <c r="AC527" s="14">
        <v>1</v>
      </c>
      <c r="AD527" s="14">
        <v>1</v>
      </c>
      <c r="AE527" s="14">
        <v>0</v>
      </c>
      <c r="AF527" s="14">
        <v>69.16</v>
      </c>
      <c r="AG527" s="14">
        <v>0</v>
      </c>
      <c r="AH527" t="str">
        <f>VLOOKUP(E:E,笔记匹配!A:U,3,FALSE)</f>
        <v>用千年等这一回，化身一道美的传说～</v>
      </c>
    </row>
    <row r="528" spans="1:34">
      <c r="A528" s="13" t="s">
        <v>53</v>
      </c>
      <c r="B528" s="13" t="s">
        <v>154</v>
      </c>
      <c r="C528" s="14">
        <v>15010998</v>
      </c>
      <c r="D528" s="13" t="s">
        <v>74</v>
      </c>
      <c r="E528" s="13" t="s">
        <v>154</v>
      </c>
      <c r="F528" s="13" t="s">
        <v>85</v>
      </c>
      <c r="G528" s="14">
        <v>2988798</v>
      </c>
      <c r="H528" s="13" t="s">
        <v>85</v>
      </c>
      <c r="I528" s="14">
        <v>2389802</v>
      </c>
      <c r="J528" s="13" t="s">
        <v>367</v>
      </c>
      <c r="K528" s="14">
        <v>120.91</v>
      </c>
      <c r="L528" s="14">
        <v>2981</v>
      </c>
      <c r="M528" s="14">
        <v>118</v>
      </c>
      <c r="N528" s="15">
        <v>0.0396</v>
      </c>
      <c r="O528" s="14">
        <v>1.02</v>
      </c>
      <c r="P528" s="14">
        <v>40.56</v>
      </c>
      <c r="Q528" s="14">
        <v>0</v>
      </c>
      <c r="R528" s="14">
        <v>1</v>
      </c>
      <c r="S528" s="14">
        <v>0</v>
      </c>
      <c r="T528" s="14">
        <v>1</v>
      </c>
      <c r="U528" s="14">
        <v>0</v>
      </c>
      <c r="V528" s="14">
        <v>2</v>
      </c>
      <c r="W528" s="14">
        <v>60.46</v>
      </c>
      <c r="X528" s="14">
        <v>6</v>
      </c>
      <c r="Y528" s="15">
        <v>0.0508</v>
      </c>
      <c r="Z528" s="14">
        <v>0</v>
      </c>
      <c r="AA528" s="14">
        <v>0</v>
      </c>
      <c r="AB528" s="14">
        <v>6</v>
      </c>
      <c r="AC528" s="14">
        <v>13</v>
      </c>
      <c r="AD528" s="14">
        <v>6</v>
      </c>
      <c r="AE528" s="14">
        <v>3</v>
      </c>
      <c r="AF528" s="14">
        <v>20.15</v>
      </c>
      <c r="AG528" s="14">
        <v>40.3</v>
      </c>
      <c r="AH528" t="str">
        <f>VLOOKUP(E:E,笔记匹配!A:U,3,FALSE)</f>
        <v>翡翠小米珠已经不多了❓听说你们都在找🧐🧐</v>
      </c>
    </row>
    <row r="529" spans="1:34">
      <c r="A529" s="13" t="s">
        <v>53</v>
      </c>
      <c r="B529" s="13" t="s">
        <v>156</v>
      </c>
      <c r="C529" s="14">
        <v>15235389</v>
      </c>
      <c r="D529" s="13" t="s">
        <v>74</v>
      </c>
      <c r="E529" s="13" t="s">
        <v>156</v>
      </c>
      <c r="F529" s="13" t="s">
        <v>86</v>
      </c>
      <c r="G529" s="14">
        <v>3012790</v>
      </c>
      <c r="H529" s="13" t="s">
        <v>86</v>
      </c>
      <c r="I529" s="14">
        <v>2410711</v>
      </c>
      <c r="J529" s="13" t="s">
        <v>367</v>
      </c>
      <c r="K529" s="14">
        <v>71.24</v>
      </c>
      <c r="L529" s="14">
        <v>2761</v>
      </c>
      <c r="M529" s="14">
        <v>247</v>
      </c>
      <c r="N529" s="15">
        <v>0.0895</v>
      </c>
      <c r="O529" s="14">
        <v>0.29</v>
      </c>
      <c r="P529" s="14">
        <v>25.8</v>
      </c>
      <c r="Q529" s="14">
        <v>5</v>
      </c>
      <c r="R529" s="14">
        <v>1</v>
      </c>
      <c r="S529" s="14">
        <v>1</v>
      </c>
      <c r="T529" s="14">
        <v>4</v>
      </c>
      <c r="U529" s="14">
        <v>1</v>
      </c>
      <c r="V529" s="14">
        <v>12</v>
      </c>
      <c r="W529" s="14">
        <v>5.94</v>
      </c>
      <c r="X529" s="14">
        <v>4</v>
      </c>
      <c r="Y529" s="15">
        <v>0.0162</v>
      </c>
      <c r="Z529" s="14">
        <v>2</v>
      </c>
      <c r="AA529" s="14">
        <v>0</v>
      </c>
      <c r="AB529" s="14">
        <v>5</v>
      </c>
      <c r="AC529" s="14">
        <v>7</v>
      </c>
      <c r="AD529" s="14">
        <v>5</v>
      </c>
      <c r="AE529" s="14">
        <v>2</v>
      </c>
      <c r="AF529" s="14">
        <v>14.25</v>
      </c>
      <c r="AG529" s="14">
        <v>35.62</v>
      </c>
      <c r="AH529" t="str">
        <f>VLOOKUP(E:E,笔记匹配!A:U,3,FALSE)</f>
        <v>这尊翡翠佛公的喜乐，谁见了谁欢喜🌱🙏</v>
      </c>
    </row>
    <row r="530" spans="1:34">
      <c r="A530" s="13" t="s">
        <v>53</v>
      </c>
      <c r="B530" s="13" t="s">
        <v>158</v>
      </c>
      <c r="C530" s="14">
        <v>16039498</v>
      </c>
      <c r="D530" s="13" t="s">
        <v>74</v>
      </c>
      <c r="E530" s="13" t="s">
        <v>158</v>
      </c>
      <c r="F530" s="13" t="s">
        <v>87</v>
      </c>
      <c r="G530" s="14">
        <v>3126882</v>
      </c>
      <c r="H530" s="13" t="s">
        <v>87</v>
      </c>
      <c r="I530" s="14">
        <v>2521382</v>
      </c>
      <c r="J530" s="13" t="s">
        <v>367</v>
      </c>
      <c r="K530" s="14">
        <v>120.61</v>
      </c>
      <c r="L530" s="14">
        <v>4775</v>
      </c>
      <c r="M530" s="14">
        <v>333</v>
      </c>
      <c r="N530" s="15">
        <v>0.0697</v>
      </c>
      <c r="O530" s="14">
        <v>0.36</v>
      </c>
      <c r="P530" s="14">
        <v>25.26</v>
      </c>
      <c r="Q530" s="14">
        <v>2</v>
      </c>
      <c r="R530" s="14">
        <v>5</v>
      </c>
      <c r="S530" s="14">
        <v>1</v>
      </c>
      <c r="T530" s="14">
        <v>2</v>
      </c>
      <c r="U530" s="14">
        <v>0</v>
      </c>
      <c r="V530" s="14">
        <v>10</v>
      </c>
      <c r="W530" s="14">
        <v>12.06</v>
      </c>
      <c r="X530" s="14">
        <v>10</v>
      </c>
      <c r="Y530" s="15">
        <v>0.03</v>
      </c>
      <c r="Z530" s="14">
        <v>6</v>
      </c>
      <c r="AA530" s="14">
        <v>0</v>
      </c>
      <c r="AB530" s="14">
        <v>11</v>
      </c>
      <c r="AC530" s="14">
        <v>26</v>
      </c>
      <c r="AD530" s="14">
        <v>12</v>
      </c>
      <c r="AE530" s="14">
        <v>5</v>
      </c>
      <c r="AF530" s="14">
        <v>10.05</v>
      </c>
      <c r="AG530" s="14">
        <v>24.12</v>
      </c>
      <c r="AH530" t="str">
        <f>VLOOKUP(E:E,笔记匹配!A:U,3,FALSE)</f>
        <v>听说你们最近很喜欢小米珠📿翡翠手串哦💚</v>
      </c>
    </row>
    <row r="531" spans="1:34">
      <c r="A531" s="13" t="s">
        <v>53</v>
      </c>
      <c r="B531" s="13" t="s">
        <v>160</v>
      </c>
      <c r="C531" s="14">
        <v>18410732</v>
      </c>
      <c r="D531" s="13" t="s">
        <v>74</v>
      </c>
      <c r="E531" s="13" t="s">
        <v>160</v>
      </c>
      <c r="F531" s="13" t="s">
        <v>374</v>
      </c>
      <c r="G531" s="14">
        <v>3754285</v>
      </c>
      <c r="H531" s="13" t="s">
        <v>88</v>
      </c>
      <c r="I531" s="14">
        <v>3139499</v>
      </c>
      <c r="J531" s="13" t="s">
        <v>367</v>
      </c>
      <c r="K531" s="14">
        <v>63.62</v>
      </c>
      <c r="L531" s="14">
        <v>1508</v>
      </c>
      <c r="M531" s="14">
        <v>123</v>
      </c>
      <c r="N531" s="15">
        <v>0.0816</v>
      </c>
      <c r="O531" s="14">
        <v>0.52</v>
      </c>
      <c r="P531" s="14">
        <v>42.19</v>
      </c>
      <c r="Q531" s="14">
        <v>2</v>
      </c>
      <c r="R531" s="14">
        <v>0</v>
      </c>
      <c r="S531" s="14">
        <v>1</v>
      </c>
      <c r="T531" s="14">
        <v>1</v>
      </c>
      <c r="U531" s="14">
        <v>0</v>
      </c>
      <c r="V531" s="14">
        <v>4</v>
      </c>
      <c r="W531" s="14">
        <v>15.9</v>
      </c>
      <c r="X531" s="14">
        <v>1</v>
      </c>
      <c r="Y531" s="15">
        <v>0.0081</v>
      </c>
      <c r="Z531" s="14">
        <v>1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t="str">
        <f>VLOOKUP(E:E,笔记匹配!A:U,3,FALSE)</f>
        <v>第一次买满绿翡翠怎么挑？高性价比🉐‼️</v>
      </c>
    </row>
    <row r="532" spans="1:34">
      <c r="A532" s="13" t="s">
        <v>53</v>
      </c>
      <c r="B532" s="13" t="s">
        <v>162</v>
      </c>
      <c r="C532" s="14">
        <v>18547170</v>
      </c>
      <c r="D532" s="13" t="s">
        <v>74</v>
      </c>
      <c r="E532" s="13" t="s">
        <v>162</v>
      </c>
      <c r="F532" s="13" t="s">
        <v>376</v>
      </c>
      <c r="G532" s="14">
        <v>3820901</v>
      </c>
      <c r="H532" s="13" t="s">
        <v>82</v>
      </c>
      <c r="I532" s="14">
        <v>3205913</v>
      </c>
      <c r="J532" s="13" t="s">
        <v>367</v>
      </c>
      <c r="K532" s="14">
        <v>20.81</v>
      </c>
      <c r="L532" s="14">
        <v>721</v>
      </c>
      <c r="M532" s="14">
        <v>67</v>
      </c>
      <c r="N532" s="15">
        <v>0.0929</v>
      </c>
      <c r="O532" s="14">
        <v>0.31</v>
      </c>
      <c r="P532" s="14">
        <v>28.86</v>
      </c>
      <c r="Q532" s="14">
        <v>2</v>
      </c>
      <c r="R532" s="14">
        <v>0</v>
      </c>
      <c r="S532" s="14">
        <v>0</v>
      </c>
      <c r="T532" s="14">
        <v>0</v>
      </c>
      <c r="U532" s="14">
        <v>0</v>
      </c>
      <c r="V532" s="14">
        <v>2</v>
      </c>
      <c r="W532" s="14">
        <v>10.4</v>
      </c>
      <c r="X532" s="14">
        <v>0</v>
      </c>
      <c r="Y532" s="15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t="str">
        <f>VLOOKUP(E:E,笔记匹配!A:U,3,FALSE)</f>
        <v>翡翠界的绝美仙仙耳坠都在这里‼️高级富贵</v>
      </c>
    </row>
    <row r="533" spans="1:34">
      <c r="A533" s="13" t="s">
        <v>53</v>
      </c>
      <c r="B533" s="13" t="s">
        <v>164</v>
      </c>
      <c r="C533" s="14">
        <v>19089034</v>
      </c>
      <c r="D533" s="13" t="s">
        <v>74</v>
      </c>
      <c r="E533" s="13" t="s">
        <v>164</v>
      </c>
      <c r="F533" s="13" t="s">
        <v>89</v>
      </c>
      <c r="G533" s="14">
        <v>4075191</v>
      </c>
      <c r="H533" s="13" t="s">
        <v>89</v>
      </c>
      <c r="I533" s="14">
        <v>3457726</v>
      </c>
      <c r="J533" s="13" t="s">
        <v>367</v>
      </c>
      <c r="K533" s="14">
        <v>31.88</v>
      </c>
      <c r="L533" s="14">
        <v>1378</v>
      </c>
      <c r="M533" s="14">
        <v>97</v>
      </c>
      <c r="N533" s="15">
        <v>0.0704</v>
      </c>
      <c r="O533" s="14">
        <v>0.33</v>
      </c>
      <c r="P533" s="14">
        <v>23.13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5">
        <v>0.0103</v>
      </c>
      <c r="Z533" s="14">
        <v>0</v>
      </c>
      <c r="AA533" s="14">
        <v>0</v>
      </c>
      <c r="AB533" s="14">
        <v>1</v>
      </c>
      <c r="AC533" s="14">
        <v>1</v>
      </c>
      <c r="AD533" s="14">
        <v>1</v>
      </c>
      <c r="AE533" s="14">
        <v>0</v>
      </c>
      <c r="AF533" s="14">
        <v>31.88</v>
      </c>
      <c r="AG533" s="14">
        <v>0</v>
      </c>
      <c r="AH533" t="str">
        <f>VLOOKUP(E:E,笔记匹配!A:U,3,FALSE)</f>
        <v>翡翠福瓜的寓意，把美好祝福送给自己</v>
      </c>
    </row>
    <row r="534" spans="1:34">
      <c r="A534" s="13" t="s">
        <v>53</v>
      </c>
      <c r="B534" s="13" t="s">
        <v>166</v>
      </c>
      <c r="C534" s="14">
        <v>21062611</v>
      </c>
      <c r="D534" s="13" t="s">
        <v>74</v>
      </c>
      <c r="E534" s="13" t="s">
        <v>166</v>
      </c>
      <c r="F534" s="13" t="s">
        <v>90</v>
      </c>
      <c r="G534" s="14">
        <v>5049698</v>
      </c>
      <c r="H534" s="13" t="s">
        <v>90</v>
      </c>
      <c r="I534" s="14">
        <v>4273852</v>
      </c>
      <c r="J534" s="13" t="s">
        <v>367</v>
      </c>
      <c r="K534" s="14">
        <v>26.92</v>
      </c>
      <c r="L534" s="14">
        <v>1022</v>
      </c>
      <c r="M534" s="14">
        <v>81</v>
      </c>
      <c r="N534" s="15">
        <v>0.0793</v>
      </c>
      <c r="O534" s="14">
        <v>0.33</v>
      </c>
      <c r="P534" s="14">
        <v>26.34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5">
        <v>0.0123</v>
      </c>
      <c r="Z534" s="14">
        <v>0</v>
      </c>
      <c r="AA534" s="14">
        <v>0</v>
      </c>
      <c r="AB534" s="14">
        <v>1</v>
      </c>
      <c r="AC534" s="14">
        <v>1</v>
      </c>
      <c r="AD534" s="14">
        <v>1</v>
      </c>
      <c r="AE534" s="14">
        <v>0</v>
      </c>
      <c r="AF534" s="14">
        <v>26.92</v>
      </c>
      <c r="AG534" s="14">
        <v>0</v>
      </c>
      <c r="AH534" t="str">
        <f>VLOOKUP(E:E,笔记匹配!A:U,3,FALSE)</f>
        <v>性价比翡翠美货上新💖寓意都是如此美好💯</v>
      </c>
    </row>
    <row r="535" spans="1:34">
      <c r="A535" s="13" t="s">
        <v>53</v>
      </c>
      <c r="B535" s="13" t="s">
        <v>168</v>
      </c>
      <c r="C535" s="14">
        <v>21387260</v>
      </c>
      <c r="D535" s="13" t="s">
        <v>74</v>
      </c>
      <c r="E535" s="13" t="s">
        <v>168</v>
      </c>
      <c r="F535" s="13" t="s">
        <v>91</v>
      </c>
      <c r="G535" s="14">
        <v>5205079</v>
      </c>
      <c r="H535" s="13" t="s">
        <v>91</v>
      </c>
      <c r="I535" s="14">
        <v>4389047</v>
      </c>
      <c r="J535" s="13" t="s">
        <v>367</v>
      </c>
      <c r="K535" s="14">
        <v>15.07</v>
      </c>
      <c r="L535" s="14">
        <v>596</v>
      </c>
      <c r="M535" s="14">
        <v>34</v>
      </c>
      <c r="N535" s="15">
        <v>0.057</v>
      </c>
      <c r="O535" s="14">
        <v>0.44</v>
      </c>
      <c r="P535" s="14">
        <v>25.29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5">
        <v>0</v>
      </c>
      <c r="Z535" s="14">
        <v>4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t="str">
        <f>VLOOKUP(E:E,笔记匹配!A:U,3,FALSE)</f>
        <v>这家翡翠源头商家你还不知道吗‼️</v>
      </c>
    </row>
    <row r="536" spans="1:34">
      <c r="A536" s="13" t="s">
        <v>53</v>
      </c>
      <c r="B536" s="13" t="s">
        <v>170</v>
      </c>
      <c r="C536" s="14">
        <v>21810383</v>
      </c>
      <c r="D536" s="13" t="s">
        <v>74</v>
      </c>
      <c r="E536" s="13" t="s">
        <v>170</v>
      </c>
      <c r="F536" s="13" t="s">
        <v>75</v>
      </c>
      <c r="G536" s="14">
        <v>5396826</v>
      </c>
      <c r="H536" s="13" t="s">
        <v>75</v>
      </c>
      <c r="I536" s="14">
        <v>4535097</v>
      </c>
      <c r="J536" s="13" t="s">
        <v>367</v>
      </c>
      <c r="K536" s="14">
        <v>73.06</v>
      </c>
      <c r="L536" s="14">
        <v>2901</v>
      </c>
      <c r="M536" s="14">
        <v>196</v>
      </c>
      <c r="N536" s="15">
        <v>0.0676</v>
      </c>
      <c r="O536" s="14">
        <v>0.37</v>
      </c>
      <c r="P536" s="14">
        <v>25.18</v>
      </c>
      <c r="Q536" s="14">
        <v>4</v>
      </c>
      <c r="R536" s="14">
        <v>0</v>
      </c>
      <c r="S536" s="14">
        <v>0</v>
      </c>
      <c r="T536" s="14">
        <v>0</v>
      </c>
      <c r="U536" s="14">
        <v>0</v>
      </c>
      <c r="V536" s="14">
        <v>4</v>
      </c>
      <c r="W536" s="14">
        <v>18.26</v>
      </c>
      <c r="X536" s="14">
        <v>1</v>
      </c>
      <c r="Y536" s="15">
        <v>0.0051</v>
      </c>
      <c r="Z536" s="14">
        <v>0</v>
      </c>
      <c r="AA536" s="14">
        <v>7</v>
      </c>
      <c r="AB536" s="14">
        <v>1</v>
      </c>
      <c r="AC536" s="14">
        <v>1</v>
      </c>
      <c r="AD536" s="14">
        <v>1</v>
      </c>
      <c r="AE536" s="14">
        <v>0</v>
      </c>
      <c r="AF536" s="14">
        <v>73.06</v>
      </c>
      <c r="AG536" s="14">
        <v>0</v>
      </c>
      <c r="AH536" t="str">
        <f>VLOOKUP(E:E,笔记匹配!A:U,3,FALSE)</f>
        <v>喜欢蛋面的尽管来找我，应有尽有</v>
      </c>
    </row>
    <row r="537" spans="1:34">
      <c r="A537" s="13" t="s">
        <v>53</v>
      </c>
      <c r="B537" s="13" t="s">
        <v>172</v>
      </c>
      <c r="C537" s="14">
        <v>21810413</v>
      </c>
      <c r="D537" s="13" t="s">
        <v>74</v>
      </c>
      <c r="E537" s="13" t="s">
        <v>172</v>
      </c>
      <c r="F537" s="13" t="s">
        <v>92</v>
      </c>
      <c r="G537" s="14">
        <v>5396833</v>
      </c>
      <c r="H537" s="13" t="s">
        <v>92</v>
      </c>
      <c r="I537" s="14">
        <v>4535107</v>
      </c>
      <c r="J537" s="13" t="s">
        <v>367</v>
      </c>
      <c r="K537" s="14">
        <v>104.49</v>
      </c>
      <c r="L537" s="14">
        <v>2764</v>
      </c>
      <c r="M537" s="14">
        <v>206</v>
      </c>
      <c r="N537" s="15">
        <v>0.0745</v>
      </c>
      <c r="O537" s="14">
        <v>0.51</v>
      </c>
      <c r="P537" s="14">
        <v>37.8</v>
      </c>
      <c r="Q537" s="14">
        <v>5</v>
      </c>
      <c r="R537" s="14">
        <v>0</v>
      </c>
      <c r="S537" s="14">
        <v>1</v>
      </c>
      <c r="T537" s="14">
        <v>1</v>
      </c>
      <c r="U537" s="14">
        <v>0</v>
      </c>
      <c r="V537" s="14">
        <v>7</v>
      </c>
      <c r="W537" s="14">
        <v>14.93</v>
      </c>
      <c r="X537" s="14">
        <v>2</v>
      </c>
      <c r="Y537" s="15">
        <v>0.0097</v>
      </c>
      <c r="Z537" s="14">
        <v>0</v>
      </c>
      <c r="AA537" s="14">
        <v>0</v>
      </c>
      <c r="AB537" s="14">
        <v>3</v>
      </c>
      <c r="AC537" s="14">
        <v>3</v>
      </c>
      <c r="AD537" s="14">
        <v>3</v>
      </c>
      <c r="AE537" s="14">
        <v>1</v>
      </c>
      <c r="AF537" s="14">
        <v>34.83</v>
      </c>
      <c r="AG537" s="14">
        <v>104.49</v>
      </c>
      <c r="AH537" t="str">
        <f>VLOOKUP(E:E,笔记匹配!A:U,3,FALSE)</f>
        <v>福禄双全💕翡翠绿葫芦太适合女性了～</v>
      </c>
    </row>
    <row r="538" spans="1:34">
      <c r="A538" s="13" t="s">
        <v>53</v>
      </c>
      <c r="B538" s="13" t="s">
        <v>174</v>
      </c>
      <c r="C538" s="14">
        <v>23020424</v>
      </c>
      <c r="D538" s="13" t="s">
        <v>74</v>
      </c>
      <c r="E538" s="13" t="s">
        <v>174</v>
      </c>
      <c r="F538" s="13" t="s">
        <v>385</v>
      </c>
      <c r="G538" s="14">
        <v>5981098</v>
      </c>
      <c r="H538" s="13" t="s">
        <v>93</v>
      </c>
      <c r="I538" s="14">
        <v>4980950</v>
      </c>
      <c r="J538" s="13" t="s">
        <v>367</v>
      </c>
      <c r="K538" s="14">
        <v>92.68</v>
      </c>
      <c r="L538" s="14">
        <v>3048</v>
      </c>
      <c r="M538" s="14">
        <v>219</v>
      </c>
      <c r="N538" s="15">
        <v>0.0719</v>
      </c>
      <c r="O538" s="14">
        <v>0.42</v>
      </c>
      <c r="P538" s="14">
        <v>30.41</v>
      </c>
      <c r="Q538" s="14">
        <v>2</v>
      </c>
      <c r="R538" s="14">
        <v>3</v>
      </c>
      <c r="S538" s="14">
        <v>1</v>
      </c>
      <c r="T538" s="14">
        <v>0</v>
      </c>
      <c r="U538" s="14">
        <v>0</v>
      </c>
      <c r="V538" s="14">
        <v>6</v>
      </c>
      <c r="W538" s="14">
        <v>15.45</v>
      </c>
      <c r="X538" s="14">
        <v>0</v>
      </c>
      <c r="Y538" s="15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t="str">
        <f>VLOOKUP(E:E,笔记匹配!A:U,3,FALSE)</f>
        <v>年会宴会战袍缺少亮点❓只需一串翡翠珠链</v>
      </c>
    </row>
    <row r="539" spans="1:34">
      <c r="A539" s="13" t="s">
        <v>53</v>
      </c>
      <c r="B539" s="13" t="s">
        <v>176</v>
      </c>
      <c r="C539" s="14">
        <v>23479892</v>
      </c>
      <c r="D539" s="13" t="s">
        <v>74</v>
      </c>
      <c r="E539" s="13" t="s">
        <v>176</v>
      </c>
      <c r="F539" s="13" t="s">
        <v>83</v>
      </c>
      <c r="G539" s="14">
        <v>6212945</v>
      </c>
      <c r="H539" s="13" t="s">
        <v>83</v>
      </c>
      <c r="I539" s="14">
        <v>5155900</v>
      </c>
      <c r="J539" s="13" t="s">
        <v>367</v>
      </c>
      <c r="K539" s="14">
        <v>70.55</v>
      </c>
      <c r="L539" s="14">
        <v>3630</v>
      </c>
      <c r="M539" s="14">
        <v>239</v>
      </c>
      <c r="N539" s="15">
        <v>0.0658</v>
      </c>
      <c r="O539" s="14">
        <v>0.3</v>
      </c>
      <c r="P539" s="14">
        <v>19.44</v>
      </c>
      <c r="Q539" s="14">
        <v>3</v>
      </c>
      <c r="R539" s="14">
        <v>0</v>
      </c>
      <c r="S539" s="14">
        <v>0</v>
      </c>
      <c r="T539" s="14">
        <v>1</v>
      </c>
      <c r="U539" s="14">
        <v>0</v>
      </c>
      <c r="V539" s="14">
        <v>4</v>
      </c>
      <c r="W539" s="14">
        <v>17.64</v>
      </c>
      <c r="X539" s="14">
        <v>1</v>
      </c>
      <c r="Y539" s="15">
        <v>0.0042</v>
      </c>
      <c r="Z539" s="14">
        <v>1</v>
      </c>
      <c r="AA539" s="14">
        <v>0</v>
      </c>
      <c r="AB539" s="14">
        <v>2</v>
      </c>
      <c r="AC539" s="14">
        <v>2</v>
      </c>
      <c r="AD539" s="14">
        <v>2</v>
      </c>
      <c r="AE539" s="14">
        <v>0</v>
      </c>
      <c r="AF539" s="14">
        <v>35.28</v>
      </c>
      <c r="AG539" s="14">
        <v>0</v>
      </c>
      <c r="AH539" t="str">
        <f>VLOOKUP(E:E,笔记匹配!A:U,3,FALSE)</f>
        <v>用千年等这一回，化身一道美的传说～</v>
      </c>
    </row>
    <row r="540" spans="1:34">
      <c r="A540" s="13" t="s">
        <v>54</v>
      </c>
      <c r="B540" s="13" t="s">
        <v>154</v>
      </c>
      <c r="C540" s="14">
        <v>15010998</v>
      </c>
      <c r="D540" s="13" t="s">
        <v>74</v>
      </c>
      <c r="E540" s="13" t="s">
        <v>154</v>
      </c>
      <c r="F540" s="13" t="s">
        <v>85</v>
      </c>
      <c r="G540" s="14">
        <v>2988798</v>
      </c>
      <c r="H540" s="13" t="s">
        <v>85</v>
      </c>
      <c r="I540" s="14">
        <v>2389802</v>
      </c>
      <c r="J540" s="13" t="s">
        <v>367</v>
      </c>
      <c r="K540" s="14">
        <v>139.46</v>
      </c>
      <c r="L540" s="14">
        <v>3294</v>
      </c>
      <c r="M540" s="14">
        <v>136</v>
      </c>
      <c r="N540" s="15">
        <v>0.0413</v>
      </c>
      <c r="O540" s="14">
        <v>1.03</v>
      </c>
      <c r="P540" s="14">
        <v>42.34</v>
      </c>
      <c r="Q540" s="14">
        <v>0</v>
      </c>
      <c r="R540" s="14">
        <v>0</v>
      </c>
      <c r="S540" s="14">
        <v>0</v>
      </c>
      <c r="T540" s="14">
        <v>1</v>
      </c>
      <c r="U540" s="14">
        <v>0</v>
      </c>
      <c r="V540" s="14">
        <v>1</v>
      </c>
      <c r="W540" s="14">
        <v>139.46</v>
      </c>
      <c r="X540" s="14">
        <v>2</v>
      </c>
      <c r="Y540" s="15">
        <v>0.0147</v>
      </c>
      <c r="Z540" s="14">
        <v>0</v>
      </c>
      <c r="AA540" s="14">
        <v>0</v>
      </c>
      <c r="AB540" s="14">
        <v>5</v>
      </c>
      <c r="AC540" s="14">
        <v>14</v>
      </c>
      <c r="AD540" s="14">
        <v>5</v>
      </c>
      <c r="AE540" s="14">
        <v>4</v>
      </c>
      <c r="AF540" s="14">
        <v>27.89</v>
      </c>
      <c r="AG540" s="14">
        <v>34.86</v>
      </c>
      <c r="AH540" t="str">
        <f>VLOOKUP(E:E,笔记匹配!A:U,3,FALSE)</f>
        <v>翡翠小米珠已经不多了❓听说你们都在找🧐🧐</v>
      </c>
    </row>
    <row r="541" spans="1:34">
      <c r="A541" s="13" t="s">
        <v>54</v>
      </c>
      <c r="B541" s="13" t="s">
        <v>156</v>
      </c>
      <c r="C541" s="14">
        <v>15235389</v>
      </c>
      <c r="D541" s="13" t="s">
        <v>74</v>
      </c>
      <c r="E541" s="13" t="s">
        <v>156</v>
      </c>
      <c r="F541" s="13" t="s">
        <v>86</v>
      </c>
      <c r="G541" s="14">
        <v>3012790</v>
      </c>
      <c r="H541" s="13" t="s">
        <v>86</v>
      </c>
      <c r="I541" s="14">
        <v>2410711</v>
      </c>
      <c r="J541" s="13" t="s">
        <v>367</v>
      </c>
      <c r="K541" s="14">
        <v>54.62</v>
      </c>
      <c r="L541" s="14">
        <v>2309</v>
      </c>
      <c r="M541" s="14">
        <v>183</v>
      </c>
      <c r="N541" s="15">
        <v>0.0793</v>
      </c>
      <c r="O541" s="14">
        <v>0.3</v>
      </c>
      <c r="P541" s="14">
        <v>23.66</v>
      </c>
      <c r="Q541" s="14">
        <v>0</v>
      </c>
      <c r="R541" s="14">
        <v>1</v>
      </c>
      <c r="S541" s="14">
        <v>1</v>
      </c>
      <c r="T541" s="14">
        <v>0</v>
      </c>
      <c r="U541" s="14">
        <v>0</v>
      </c>
      <c r="V541" s="14">
        <v>2</v>
      </c>
      <c r="W541" s="14">
        <v>27.31</v>
      </c>
      <c r="X541" s="14">
        <v>3</v>
      </c>
      <c r="Y541" s="15">
        <v>0.0164</v>
      </c>
      <c r="Z541" s="14">
        <v>1</v>
      </c>
      <c r="AA541" s="14">
        <v>0</v>
      </c>
      <c r="AB541" s="14">
        <v>3</v>
      </c>
      <c r="AC541" s="14">
        <v>6</v>
      </c>
      <c r="AD541" s="14">
        <v>3</v>
      </c>
      <c r="AE541" s="14">
        <v>1</v>
      </c>
      <c r="AF541" s="14">
        <v>18.21</v>
      </c>
      <c r="AG541" s="14">
        <v>54.62</v>
      </c>
      <c r="AH541" t="str">
        <f>VLOOKUP(E:E,笔记匹配!A:U,3,FALSE)</f>
        <v>这尊翡翠佛公的喜乐，谁见了谁欢喜🌱🙏</v>
      </c>
    </row>
    <row r="542" spans="1:34">
      <c r="A542" s="13" t="s">
        <v>54</v>
      </c>
      <c r="B542" s="13" t="s">
        <v>158</v>
      </c>
      <c r="C542" s="14">
        <v>16039498</v>
      </c>
      <c r="D542" s="13" t="s">
        <v>74</v>
      </c>
      <c r="E542" s="13" t="s">
        <v>158</v>
      </c>
      <c r="F542" s="13" t="s">
        <v>87</v>
      </c>
      <c r="G542" s="14">
        <v>3126882</v>
      </c>
      <c r="H542" s="13" t="s">
        <v>87</v>
      </c>
      <c r="I542" s="14">
        <v>2521382</v>
      </c>
      <c r="J542" s="13" t="s">
        <v>367</v>
      </c>
      <c r="K542" s="14">
        <v>118.72</v>
      </c>
      <c r="L542" s="14">
        <v>4441</v>
      </c>
      <c r="M542" s="14">
        <v>325</v>
      </c>
      <c r="N542" s="15">
        <v>0.0732</v>
      </c>
      <c r="O542" s="14">
        <v>0.37</v>
      </c>
      <c r="P542" s="14">
        <v>26.73</v>
      </c>
      <c r="Q542" s="14">
        <v>3</v>
      </c>
      <c r="R542" s="14">
        <v>4</v>
      </c>
      <c r="S542" s="14">
        <v>2</v>
      </c>
      <c r="T542" s="14">
        <v>5</v>
      </c>
      <c r="U542" s="14">
        <v>0</v>
      </c>
      <c r="V542" s="14">
        <v>14</v>
      </c>
      <c r="W542" s="14">
        <v>8.48</v>
      </c>
      <c r="X542" s="14">
        <v>5</v>
      </c>
      <c r="Y542" s="15">
        <v>0.0154</v>
      </c>
      <c r="Z542" s="14">
        <v>1</v>
      </c>
      <c r="AA542" s="14">
        <v>2</v>
      </c>
      <c r="AB542" s="14">
        <v>6</v>
      </c>
      <c r="AC542" s="14">
        <v>11</v>
      </c>
      <c r="AD542" s="14">
        <v>6</v>
      </c>
      <c r="AE542" s="14">
        <v>2</v>
      </c>
      <c r="AF542" s="14">
        <v>19.79</v>
      </c>
      <c r="AG542" s="14">
        <v>59.36</v>
      </c>
      <c r="AH542" t="str">
        <f>VLOOKUP(E:E,笔记匹配!A:U,3,FALSE)</f>
        <v>听说你们最近很喜欢小米珠📿翡翠手串哦💚</v>
      </c>
    </row>
    <row r="543" spans="1:34">
      <c r="A543" s="13" t="s">
        <v>54</v>
      </c>
      <c r="B543" s="13" t="s">
        <v>160</v>
      </c>
      <c r="C543" s="14">
        <v>18410732</v>
      </c>
      <c r="D543" s="13" t="s">
        <v>74</v>
      </c>
      <c r="E543" s="13" t="s">
        <v>160</v>
      </c>
      <c r="F543" s="13" t="s">
        <v>374</v>
      </c>
      <c r="G543" s="14">
        <v>3754285</v>
      </c>
      <c r="H543" s="13" t="s">
        <v>88</v>
      </c>
      <c r="I543" s="14">
        <v>3139499</v>
      </c>
      <c r="J543" s="13" t="s">
        <v>367</v>
      </c>
      <c r="K543" s="14">
        <v>50.03</v>
      </c>
      <c r="L543" s="14">
        <v>1097</v>
      </c>
      <c r="M543" s="14">
        <v>99</v>
      </c>
      <c r="N543" s="15">
        <v>0.0902</v>
      </c>
      <c r="O543" s="14">
        <v>0.51</v>
      </c>
      <c r="P543" s="14">
        <v>45.61</v>
      </c>
      <c r="Q543" s="14">
        <v>2</v>
      </c>
      <c r="R543" s="14">
        <v>0</v>
      </c>
      <c r="S543" s="14">
        <v>0</v>
      </c>
      <c r="T543" s="14">
        <v>1</v>
      </c>
      <c r="U543" s="14">
        <v>0</v>
      </c>
      <c r="V543" s="14">
        <v>3</v>
      </c>
      <c r="W543" s="14">
        <v>16.68</v>
      </c>
      <c r="X543" s="14">
        <v>0</v>
      </c>
      <c r="Y543" s="15">
        <v>0</v>
      </c>
      <c r="Z543" s="14">
        <v>0</v>
      </c>
      <c r="AA543" s="14">
        <v>0</v>
      </c>
      <c r="AB543" s="14">
        <v>1</v>
      </c>
      <c r="AC543" s="14">
        <v>5</v>
      </c>
      <c r="AD543" s="14">
        <v>1</v>
      </c>
      <c r="AE543" s="14">
        <v>1</v>
      </c>
      <c r="AF543" s="14">
        <v>50.03</v>
      </c>
      <c r="AG543" s="14">
        <v>50.03</v>
      </c>
      <c r="AH543" t="str">
        <f>VLOOKUP(E:E,笔记匹配!A:U,3,FALSE)</f>
        <v>第一次买满绿翡翠怎么挑？高性价比🉐‼️</v>
      </c>
    </row>
    <row r="544" spans="1:34">
      <c r="A544" s="13" t="s">
        <v>54</v>
      </c>
      <c r="B544" s="13" t="s">
        <v>162</v>
      </c>
      <c r="C544" s="14">
        <v>18547170</v>
      </c>
      <c r="D544" s="13" t="s">
        <v>74</v>
      </c>
      <c r="E544" s="13" t="s">
        <v>162</v>
      </c>
      <c r="F544" s="13" t="s">
        <v>376</v>
      </c>
      <c r="G544" s="14">
        <v>3820901</v>
      </c>
      <c r="H544" s="13" t="s">
        <v>82</v>
      </c>
      <c r="I544" s="14">
        <v>3205913</v>
      </c>
      <c r="J544" s="13" t="s">
        <v>367</v>
      </c>
      <c r="K544" s="14">
        <v>18.99</v>
      </c>
      <c r="L544" s="14">
        <v>599</v>
      </c>
      <c r="M544" s="14">
        <v>60</v>
      </c>
      <c r="N544" s="15">
        <v>0.1002</v>
      </c>
      <c r="O544" s="14">
        <v>0.32</v>
      </c>
      <c r="P544" s="14">
        <v>31.7</v>
      </c>
      <c r="Q544" s="14">
        <v>1</v>
      </c>
      <c r="R544" s="14">
        <v>0</v>
      </c>
      <c r="S544" s="14">
        <v>0</v>
      </c>
      <c r="T544" s="14">
        <v>1</v>
      </c>
      <c r="U544" s="14">
        <v>0</v>
      </c>
      <c r="V544" s="14">
        <v>2</v>
      </c>
      <c r="W544" s="14">
        <v>9.49</v>
      </c>
      <c r="X544" s="14">
        <v>0</v>
      </c>
      <c r="Y544" s="15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t="str">
        <f>VLOOKUP(E:E,笔记匹配!A:U,3,FALSE)</f>
        <v>翡翠界的绝美仙仙耳坠都在这里‼️高级富贵</v>
      </c>
    </row>
    <row r="545" spans="1:34">
      <c r="A545" s="13" t="s">
        <v>54</v>
      </c>
      <c r="B545" s="13" t="s">
        <v>164</v>
      </c>
      <c r="C545" s="14">
        <v>19089034</v>
      </c>
      <c r="D545" s="13" t="s">
        <v>74</v>
      </c>
      <c r="E545" s="13" t="s">
        <v>164</v>
      </c>
      <c r="F545" s="13" t="s">
        <v>89</v>
      </c>
      <c r="G545" s="14">
        <v>4075191</v>
      </c>
      <c r="H545" s="13" t="s">
        <v>89</v>
      </c>
      <c r="I545" s="14">
        <v>3457726</v>
      </c>
      <c r="J545" s="13" t="s">
        <v>367</v>
      </c>
      <c r="K545" s="14">
        <v>29.81</v>
      </c>
      <c r="L545" s="14">
        <v>1369</v>
      </c>
      <c r="M545" s="14">
        <v>89</v>
      </c>
      <c r="N545" s="15">
        <v>0.065</v>
      </c>
      <c r="O545" s="14">
        <v>0.33</v>
      </c>
      <c r="P545" s="14">
        <v>21.78</v>
      </c>
      <c r="Q545" s="14">
        <v>1</v>
      </c>
      <c r="R545" s="14">
        <v>0</v>
      </c>
      <c r="S545" s="14">
        <v>1</v>
      </c>
      <c r="T545" s="14">
        <v>0</v>
      </c>
      <c r="U545" s="14">
        <v>0</v>
      </c>
      <c r="V545" s="14">
        <v>2</v>
      </c>
      <c r="W545" s="14">
        <v>14.9</v>
      </c>
      <c r="X545" s="14">
        <v>1</v>
      </c>
      <c r="Y545" s="15">
        <v>0.0112</v>
      </c>
      <c r="Z545" s="14">
        <v>0</v>
      </c>
      <c r="AA545" s="14">
        <v>0</v>
      </c>
      <c r="AB545" s="14">
        <v>1</v>
      </c>
      <c r="AC545" s="14">
        <v>1</v>
      </c>
      <c r="AD545" s="14">
        <v>1</v>
      </c>
      <c r="AE545" s="14">
        <v>0</v>
      </c>
      <c r="AF545" s="14">
        <v>29.81</v>
      </c>
      <c r="AG545" s="14">
        <v>0</v>
      </c>
      <c r="AH545" t="str">
        <f>VLOOKUP(E:E,笔记匹配!A:U,3,FALSE)</f>
        <v>翡翠福瓜的寓意，把美好祝福送给自己</v>
      </c>
    </row>
    <row r="546" spans="1:34">
      <c r="A546" s="13" t="s">
        <v>54</v>
      </c>
      <c r="B546" s="13" t="s">
        <v>166</v>
      </c>
      <c r="C546" s="14">
        <v>21062611</v>
      </c>
      <c r="D546" s="13" t="s">
        <v>74</v>
      </c>
      <c r="E546" s="13" t="s">
        <v>166</v>
      </c>
      <c r="F546" s="13" t="s">
        <v>90</v>
      </c>
      <c r="G546" s="14">
        <v>5049698</v>
      </c>
      <c r="H546" s="13" t="s">
        <v>90</v>
      </c>
      <c r="I546" s="14">
        <v>4273852</v>
      </c>
      <c r="J546" s="13" t="s">
        <v>367</v>
      </c>
      <c r="K546" s="14">
        <v>24.62</v>
      </c>
      <c r="L546" s="14">
        <v>1039</v>
      </c>
      <c r="M546" s="14">
        <v>77</v>
      </c>
      <c r="N546" s="15">
        <v>0.0741</v>
      </c>
      <c r="O546" s="14">
        <v>0.32</v>
      </c>
      <c r="P546" s="14">
        <v>23.7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5">
        <v>0</v>
      </c>
      <c r="Z546" s="14">
        <v>1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t="str">
        <f>VLOOKUP(E:E,笔记匹配!A:U,3,FALSE)</f>
        <v>性价比翡翠美货上新💖寓意都是如此美好💯</v>
      </c>
    </row>
    <row r="547" spans="1:34">
      <c r="A547" s="13" t="s">
        <v>54</v>
      </c>
      <c r="B547" s="13" t="s">
        <v>168</v>
      </c>
      <c r="C547" s="14">
        <v>21387260</v>
      </c>
      <c r="D547" s="13" t="s">
        <v>74</v>
      </c>
      <c r="E547" s="13" t="s">
        <v>168</v>
      </c>
      <c r="F547" s="13" t="s">
        <v>91</v>
      </c>
      <c r="G547" s="14">
        <v>5205079</v>
      </c>
      <c r="H547" s="13" t="s">
        <v>91</v>
      </c>
      <c r="I547" s="14">
        <v>4389047</v>
      </c>
      <c r="J547" s="13" t="s">
        <v>367</v>
      </c>
      <c r="K547" s="14">
        <v>14.87</v>
      </c>
      <c r="L547" s="14">
        <v>311</v>
      </c>
      <c r="M547" s="14">
        <v>35</v>
      </c>
      <c r="N547" s="15">
        <v>0.1125</v>
      </c>
      <c r="O547" s="14">
        <v>0.42</v>
      </c>
      <c r="P547" s="14">
        <v>47.81</v>
      </c>
      <c r="Q547" s="14">
        <v>0</v>
      </c>
      <c r="R547" s="14">
        <v>0</v>
      </c>
      <c r="S547" s="14">
        <v>0</v>
      </c>
      <c r="T547" s="14">
        <v>1</v>
      </c>
      <c r="U547" s="14">
        <v>0</v>
      </c>
      <c r="V547" s="14">
        <v>1</v>
      </c>
      <c r="W547" s="14">
        <v>14.87</v>
      </c>
      <c r="X547" s="14">
        <v>0</v>
      </c>
      <c r="Y547" s="15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t="str">
        <f>VLOOKUP(E:E,笔记匹配!A:U,3,FALSE)</f>
        <v>这家翡翠源头商家你还不知道吗‼️</v>
      </c>
    </row>
    <row r="548" spans="1:34">
      <c r="A548" s="13" t="s">
        <v>54</v>
      </c>
      <c r="B548" s="13" t="s">
        <v>170</v>
      </c>
      <c r="C548" s="14">
        <v>21810383</v>
      </c>
      <c r="D548" s="13" t="s">
        <v>74</v>
      </c>
      <c r="E548" s="13" t="s">
        <v>170</v>
      </c>
      <c r="F548" s="13" t="s">
        <v>75</v>
      </c>
      <c r="G548" s="14">
        <v>5396826</v>
      </c>
      <c r="H548" s="13" t="s">
        <v>75</v>
      </c>
      <c r="I548" s="14">
        <v>4535097</v>
      </c>
      <c r="J548" s="13" t="s">
        <v>367</v>
      </c>
      <c r="K548" s="14">
        <v>80.08</v>
      </c>
      <c r="L548" s="14">
        <v>3093</v>
      </c>
      <c r="M548" s="14">
        <v>203</v>
      </c>
      <c r="N548" s="15">
        <v>0.0656</v>
      </c>
      <c r="O548" s="14">
        <v>0.39</v>
      </c>
      <c r="P548" s="14">
        <v>25.89</v>
      </c>
      <c r="Q548" s="14">
        <v>1</v>
      </c>
      <c r="R548" s="14">
        <v>0</v>
      </c>
      <c r="S548" s="14">
        <v>0</v>
      </c>
      <c r="T548" s="14">
        <v>2</v>
      </c>
      <c r="U548" s="14">
        <v>0</v>
      </c>
      <c r="V548" s="14">
        <v>3</v>
      </c>
      <c r="W548" s="14">
        <v>26.69</v>
      </c>
      <c r="X548" s="14">
        <v>3</v>
      </c>
      <c r="Y548" s="15">
        <v>0.0148</v>
      </c>
      <c r="Z548" s="14">
        <v>0</v>
      </c>
      <c r="AA548" s="14">
        <v>0</v>
      </c>
      <c r="AB548" s="14">
        <v>3</v>
      </c>
      <c r="AC548" s="14">
        <v>3</v>
      </c>
      <c r="AD548" s="14">
        <v>3</v>
      </c>
      <c r="AE548" s="14">
        <v>0</v>
      </c>
      <c r="AF548" s="14">
        <v>26.69</v>
      </c>
      <c r="AG548" s="14">
        <v>0</v>
      </c>
      <c r="AH548" t="str">
        <f>VLOOKUP(E:E,笔记匹配!A:U,3,FALSE)</f>
        <v>喜欢蛋面的尽管来找我，应有尽有</v>
      </c>
    </row>
    <row r="549" spans="1:34">
      <c r="A549" s="13" t="s">
        <v>54</v>
      </c>
      <c r="B549" s="13" t="s">
        <v>172</v>
      </c>
      <c r="C549" s="14">
        <v>21810413</v>
      </c>
      <c r="D549" s="13" t="s">
        <v>74</v>
      </c>
      <c r="E549" s="13" t="s">
        <v>172</v>
      </c>
      <c r="F549" s="13" t="s">
        <v>92</v>
      </c>
      <c r="G549" s="14">
        <v>5396833</v>
      </c>
      <c r="H549" s="13" t="s">
        <v>92</v>
      </c>
      <c r="I549" s="14">
        <v>4535107</v>
      </c>
      <c r="J549" s="13" t="s">
        <v>367</v>
      </c>
      <c r="K549" s="14">
        <v>111.65</v>
      </c>
      <c r="L549" s="14">
        <v>3112</v>
      </c>
      <c r="M549" s="14">
        <v>209</v>
      </c>
      <c r="N549" s="15">
        <v>0.0672</v>
      </c>
      <c r="O549" s="14">
        <v>0.53</v>
      </c>
      <c r="P549" s="14">
        <v>35.88</v>
      </c>
      <c r="Q549" s="14">
        <v>3</v>
      </c>
      <c r="R549" s="14">
        <v>1</v>
      </c>
      <c r="S549" s="14">
        <v>0</v>
      </c>
      <c r="T549" s="14">
        <v>1</v>
      </c>
      <c r="U549" s="14">
        <v>1</v>
      </c>
      <c r="V549" s="14">
        <v>6</v>
      </c>
      <c r="W549" s="14">
        <v>18.61</v>
      </c>
      <c r="X549" s="14">
        <v>1</v>
      </c>
      <c r="Y549" s="15">
        <v>0.0048</v>
      </c>
      <c r="Z549" s="14">
        <v>3</v>
      </c>
      <c r="AA549" s="14">
        <v>0</v>
      </c>
      <c r="AB549" s="14">
        <v>2</v>
      </c>
      <c r="AC549" s="14">
        <v>4</v>
      </c>
      <c r="AD549" s="14">
        <v>2</v>
      </c>
      <c r="AE549" s="14">
        <v>1</v>
      </c>
      <c r="AF549" s="14">
        <v>55.82</v>
      </c>
      <c r="AG549" s="14">
        <v>111.65</v>
      </c>
      <c r="AH549" t="str">
        <f>VLOOKUP(E:E,笔记匹配!A:U,3,FALSE)</f>
        <v>福禄双全💕翡翠绿葫芦太适合女性了～</v>
      </c>
    </row>
    <row r="550" spans="1:34">
      <c r="A550" s="13" t="s">
        <v>54</v>
      </c>
      <c r="B550" s="13" t="s">
        <v>174</v>
      </c>
      <c r="C550" s="14">
        <v>23020424</v>
      </c>
      <c r="D550" s="13" t="s">
        <v>74</v>
      </c>
      <c r="E550" s="13" t="s">
        <v>174</v>
      </c>
      <c r="F550" s="13" t="s">
        <v>385</v>
      </c>
      <c r="G550" s="14">
        <v>5981098</v>
      </c>
      <c r="H550" s="13" t="s">
        <v>93</v>
      </c>
      <c r="I550" s="14">
        <v>4980950</v>
      </c>
      <c r="J550" s="13" t="s">
        <v>367</v>
      </c>
      <c r="K550" s="14">
        <v>115.25</v>
      </c>
      <c r="L550" s="14">
        <v>3334</v>
      </c>
      <c r="M550" s="14">
        <v>254</v>
      </c>
      <c r="N550" s="15">
        <v>0.0762</v>
      </c>
      <c r="O550" s="14">
        <v>0.45</v>
      </c>
      <c r="P550" s="14">
        <v>34.57</v>
      </c>
      <c r="Q550" s="14">
        <v>1</v>
      </c>
      <c r="R550" s="14">
        <v>1</v>
      </c>
      <c r="S550" s="14">
        <v>0</v>
      </c>
      <c r="T550" s="14">
        <v>1</v>
      </c>
      <c r="U550" s="14">
        <v>2</v>
      </c>
      <c r="V550" s="14">
        <v>5</v>
      </c>
      <c r="W550" s="14">
        <v>23.05</v>
      </c>
      <c r="X550" s="14">
        <v>3</v>
      </c>
      <c r="Y550" s="15">
        <v>0.0118</v>
      </c>
      <c r="Z550" s="14">
        <v>0</v>
      </c>
      <c r="AA550" s="14">
        <v>1</v>
      </c>
      <c r="AB550" s="14">
        <v>2</v>
      </c>
      <c r="AC550" s="14">
        <v>4</v>
      </c>
      <c r="AD550" s="14">
        <v>2</v>
      </c>
      <c r="AE550" s="14">
        <v>1</v>
      </c>
      <c r="AF550" s="14">
        <v>57.62</v>
      </c>
      <c r="AG550" s="14">
        <v>115.25</v>
      </c>
      <c r="AH550" t="str">
        <f>VLOOKUP(E:E,笔记匹配!A:U,3,FALSE)</f>
        <v>年会宴会战袍缺少亮点❓只需一串翡翠珠链</v>
      </c>
    </row>
    <row r="551" spans="1:34">
      <c r="A551" s="13" t="s">
        <v>54</v>
      </c>
      <c r="B551" s="13" t="s">
        <v>176</v>
      </c>
      <c r="C551" s="14">
        <v>23479892</v>
      </c>
      <c r="D551" s="13" t="s">
        <v>74</v>
      </c>
      <c r="E551" s="13" t="s">
        <v>176</v>
      </c>
      <c r="F551" s="13" t="s">
        <v>83</v>
      </c>
      <c r="G551" s="14">
        <v>6212945</v>
      </c>
      <c r="H551" s="13" t="s">
        <v>83</v>
      </c>
      <c r="I551" s="14">
        <v>5155900</v>
      </c>
      <c r="J551" s="13" t="s">
        <v>367</v>
      </c>
      <c r="K551" s="14">
        <v>56.15</v>
      </c>
      <c r="L551" s="14">
        <v>2522</v>
      </c>
      <c r="M551" s="14">
        <v>188</v>
      </c>
      <c r="N551" s="15">
        <v>0.0745</v>
      </c>
      <c r="O551" s="14">
        <v>0.3</v>
      </c>
      <c r="P551" s="14">
        <v>22.26</v>
      </c>
      <c r="Q551" s="14">
        <v>1</v>
      </c>
      <c r="R551" s="14">
        <v>0</v>
      </c>
      <c r="S551" s="14">
        <v>2</v>
      </c>
      <c r="T551" s="14">
        <v>0</v>
      </c>
      <c r="U551" s="14">
        <v>0</v>
      </c>
      <c r="V551" s="14">
        <v>3</v>
      </c>
      <c r="W551" s="14">
        <v>18.72</v>
      </c>
      <c r="X551" s="14">
        <v>2</v>
      </c>
      <c r="Y551" s="15">
        <v>0.0106</v>
      </c>
      <c r="Z551" s="14">
        <v>2</v>
      </c>
      <c r="AA551" s="14">
        <v>0</v>
      </c>
      <c r="AB551" s="14">
        <v>2</v>
      </c>
      <c r="AC551" s="14">
        <v>2</v>
      </c>
      <c r="AD551" s="14">
        <v>2</v>
      </c>
      <c r="AE551" s="14">
        <v>0</v>
      </c>
      <c r="AF551" s="14">
        <v>28.08</v>
      </c>
      <c r="AG551" s="14">
        <v>0</v>
      </c>
      <c r="AH551" t="str">
        <f>VLOOKUP(E:E,笔记匹配!A:U,3,FALSE)</f>
        <v>用千年等这一回，化身一道美的传说～</v>
      </c>
    </row>
    <row r="552" spans="1:34">
      <c r="A552" s="13" t="s">
        <v>55</v>
      </c>
      <c r="B552" s="13" t="s">
        <v>154</v>
      </c>
      <c r="C552" s="14">
        <v>15010998</v>
      </c>
      <c r="D552" s="13" t="s">
        <v>74</v>
      </c>
      <c r="E552" s="13" t="s">
        <v>154</v>
      </c>
      <c r="F552" s="13" t="s">
        <v>85</v>
      </c>
      <c r="G552" s="14">
        <v>2988798</v>
      </c>
      <c r="H552" s="13" t="s">
        <v>85</v>
      </c>
      <c r="I552" s="14">
        <v>2389802</v>
      </c>
      <c r="J552" s="13" t="s">
        <v>367</v>
      </c>
      <c r="K552" s="14">
        <v>90.35</v>
      </c>
      <c r="L552" s="14">
        <v>1893</v>
      </c>
      <c r="M552" s="14">
        <v>82</v>
      </c>
      <c r="N552" s="15">
        <v>0.0433</v>
      </c>
      <c r="O552" s="14">
        <v>1.1</v>
      </c>
      <c r="P552" s="14">
        <v>47.73</v>
      </c>
      <c r="Q552" s="14">
        <v>1</v>
      </c>
      <c r="R552" s="14">
        <v>2</v>
      </c>
      <c r="S552" s="14">
        <v>0</v>
      </c>
      <c r="T552" s="14">
        <v>0</v>
      </c>
      <c r="U552" s="14">
        <v>0</v>
      </c>
      <c r="V552" s="14">
        <v>3</v>
      </c>
      <c r="W552" s="14">
        <v>30.12</v>
      </c>
      <c r="X552" s="14">
        <v>2</v>
      </c>
      <c r="Y552" s="15">
        <v>0.0244</v>
      </c>
      <c r="Z552" s="14">
        <v>0</v>
      </c>
      <c r="AA552" s="14">
        <v>0</v>
      </c>
      <c r="AB552" s="14">
        <v>1</v>
      </c>
      <c r="AC552" s="14">
        <v>3</v>
      </c>
      <c r="AD552" s="14">
        <v>1</v>
      </c>
      <c r="AE552" s="14">
        <v>1</v>
      </c>
      <c r="AF552" s="14">
        <v>90.35</v>
      </c>
      <c r="AG552" s="14">
        <v>90.35</v>
      </c>
      <c r="AH552" t="str">
        <f>VLOOKUP(E:E,笔记匹配!A:U,3,FALSE)</f>
        <v>翡翠小米珠已经不多了❓听说你们都在找🧐🧐</v>
      </c>
    </row>
    <row r="553" spans="1:34">
      <c r="A553" s="13" t="s">
        <v>55</v>
      </c>
      <c r="B553" s="13" t="s">
        <v>156</v>
      </c>
      <c r="C553" s="14">
        <v>15235389</v>
      </c>
      <c r="D553" s="13" t="s">
        <v>74</v>
      </c>
      <c r="E553" s="13" t="s">
        <v>156</v>
      </c>
      <c r="F553" s="13" t="s">
        <v>86</v>
      </c>
      <c r="G553" s="14">
        <v>3012790</v>
      </c>
      <c r="H553" s="13" t="s">
        <v>86</v>
      </c>
      <c r="I553" s="14">
        <v>2410711</v>
      </c>
      <c r="J553" s="13" t="s">
        <v>367</v>
      </c>
      <c r="K553" s="14">
        <v>57.82</v>
      </c>
      <c r="L553" s="14">
        <v>2378</v>
      </c>
      <c r="M553" s="14">
        <v>192</v>
      </c>
      <c r="N553" s="15">
        <v>0.0807</v>
      </c>
      <c r="O553" s="14">
        <v>0.3</v>
      </c>
      <c r="P553" s="14">
        <v>24.31</v>
      </c>
      <c r="Q553" s="14">
        <v>2</v>
      </c>
      <c r="R553" s="14">
        <v>4</v>
      </c>
      <c r="S553" s="14">
        <v>1</v>
      </c>
      <c r="T553" s="14">
        <v>0</v>
      </c>
      <c r="U553" s="14">
        <v>0</v>
      </c>
      <c r="V553" s="14">
        <v>7</v>
      </c>
      <c r="W553" s="14">
        <v>8.26</v>
      </c>
      <c r="X553" s="14">
        <v>2</v>
      </c>
      <c r="Y553" s="15">
        <v>0.0104</v>
      </c>
      <c r="Z553" s="14">
        <v>0</v>
      </c>
      <c r="AA553" s="14">
        <v>0</v>
      </c>
      <c r="AB553" s="14">
        <v>1</v>
      </c>
      <c r="AC553" s="14">
        <v>1</v>
      </c>
      <c r="AD553" s="14">
        <v>1</v>
      </c>
      <c r="AE553" s="14">
        <v>0</v>
      </c>
      <c r="AF553" s="14">
        <v>57.82</v>
      </c>
      <c r="AG553" s="14">
        <v>0</v>
      </c>
      <c r="AH553" t="str">
        <f>VLOOKUP(E:E,笔记匹配!A:U,3,FALSE)</f>
        <v>这尊翡翠佛公的喜乐，谁见了谁欢喜🌱🙏</v>
      </c>
    </row>
    <row r="554" spans="1:34">
      <c r="A554" s="13" t="s">
        <v>55</v>
      </c>
      <c r="B554" s="13" t="s">
        <v>158</v>
      </c>
      <c r="C554" s="14">
        <v>16039498</v>
      </c>
      <c r="D554" s="13" t="s">
        <v>74</v>
      </c>
      <c r="E554" s="13" t="s">
        <v>158</v>
      </c>
      <c r="F554" s="13" t="s">
        <v>87</v>
      </c>
      <c r="G554" s="14">
        <v>3126882</v>
      </c>
      <c r="H554" s="13" t="s">
        <v>87</v>
      </c>
      <c r="I554" s="14">
        <v>2521382</v>
      </c>
      <c r="J554" s="13" t="s">
        <v>367</v>
      </c>
      <c r="K554" s="14">
        <v>76.12</v>
      </c>
      <c r="L554" s="14">
        <v>3558</v>
      </c>
      <c r="M554" s="14">
        <v>254</v>
      </c>
      <c r="N554" s="15">
        <v>0.0714</v>
      </c>
      <c r="O554" s="14">
        <v>0.3</v>
      </c>
      <c r="P554" s="14">
        <v>21.39</v>
      </c>
      <c r="Q554" s="14">
        <v>2</v>
      </c>
      <c r="R554" s="14">
        <v>2</v>
      </c>
      <c r="S554" s="14">
        <v>1</v>
      </c>
      <c r="T554" s="14">
        <v>0</v>
      </c>
      <c r="U554" s="14">
        <v>0</v>
      </c>
      <c r="V554" s="14">
        <v>5</v>
      </c>
      <c r="W554" s="14">
        <v>15.22</v>
      </c>
      <c r="X554" s="14">
        <v>2</v>
      </c>
      <c r="Y554" s="15">
        <v>0.0079</v>
      </c>
      <c r="Z554" s="14">
        <v>0</v>
      </c>
      <c r="AA554" s="14">
        <v>2</v>
      </c>
      <c r="AB554" s="14">
        <v>2</v>
      </c>
      <c r="AC554" s="14">
        <v>2</v>
      </c>
      <c r="AD554" s="14">
        <v>2</v>
      </c>
      <c r="AE554" s="14">
        <v>0</v>
      </c>
      <c r="AF554" s="14">
        <v>38.06</v>
      </c>
      <c r="AG554" s="14">
        <v>0</v>
      </c>
      <c r="AH554" t="str">
        <f>VLOOKUP(E:E,笔记匹配!A:U,3,FALSE)</f>
        <v>听说你们最近很喜欢小米珠📿翡翠手串哦💚</v>
      </c>
    </row>
    <row r="555" spans="1:34">
      <c r="A555" s="13" t="s">
        <v>55</v>
      </c>
      <c r="B555" s="13" t="s">
        <v>160</v>
      </c>
      <c r="C555" s="14">
        <v>18410732</v>
      </c>
      <c r="D555" s="13" t="s">
        <v>74</v>
      </c>
      <c r="E555" s="13" t="s">
        <v>160</v>
      </c>
      <c r="F555" s="13" t="s">
        <v>374</v>
      </c>
      <c r="G555" s="14">
        <v>3754285</v>
      </c>
      <c r="H555" s="13" t="s">
        <v>88</v>
      </c>
      <c r="I555" s="14">
        <v>3139499</v>
      </c>
      <c r="J555" s="13" t="s">
        <v>367</v>
      </c>
      <c r="K555" s="14">
        <v>47.19</v>
      </c>
      <c r="L555" s="14">
        <v>1078</v>
      </c>
      <c r="M555" s="14">
        <v>87</v>
      </c>
      <c r="N555" s="15">
        <v>0.0807</v>
      </c>
      <c r="O555" s="14">
        <v>0.54</v>
      </c>
      <c r="P555" s="14">
        <v>43.78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1</v>
      </c>
      <c r="Y555" s="15">
        <v>0.0115</v>
      </c>
      <c r="Z555" s="14">
        <v>0</v>
      </c>
      <c r="AA555" s="14">
        <v>0</v>
      </c>
      <c r="AB555" s="14">
        <v>1</v>
      </c>
      <c r="AC555" s="14">
        <v>1</v>
      </c>
      <c r="AD555" s="14">
        <v>1</v>
      </c>
      <c r="AE555" s="14">
        <v>1</v>
      </c>
      <c r="AF555" s="14">
        <v>47.19</v>
      </c>
      <c r="AG555" s="14">
        <v>47.19</v>
      </c>
      <c r="AH555" t="str">
        <f>VLOOKUP(E:E,笔记匹配!A:U,3,FALSE)</f>
        <v>第一次买满绿翡翠怎么挑？高性价比🉐‼️</v>
      </c>
    </row>
    <row r="556" spans="1:34">
      <c r="A556" s="13" t="s">
        <v>55</v>
      </c>
      <c r="B556" s="13" t="s">
        <v>162</v>
      </c>
      <c r="C556" s="14">
        <v>18547170</v>
      </c>
      <c r="D556" s="13" t="s">
        <v>74</v>
      </c>
      <c r="E556" s="13" t="s">
        <v>162</v>
      </c>
      <c r="F556" s="13" t="s">
        <v>376</v>
      </c>
      <c r="G556" s="14">
        <v>3820901</v>
      </c>
      <c r="H556" s="13" t="s">
        <v>82</v>
      </c>
      <c r="I556" s="14">
        <v>3205913</v>
      </c>
      <c r="J556" s="13" t="s">
        <v>367</v>
      </c>
      <c r="K556" s="14">
        <v>23.72</v>
      </c>
      <c r="L556" s="14">
        <v>772</v>
      </c>
      <c r="M556" s="14">
        <v>68</v>
      </c>
      <c r="N556" s="15">
        <v>0.0881</v>
      </c>
      <c r="O556" s="14">
        <v>0.35</v>
      </c>
      <c r="P556" s="14">
        <v>30.73</v>
      </c>
      <c r="Q556" s="14">
        <v>1</v>
      </c>
      <c r="R556" s="14">
        <v>0</v>
      </c>
      <c r="S556" s="14">
        <v>0</v>
      </c>
      <c r="T556" s="14">
        <v>0</v>
      </c>
      <c r="U556" s="14">
        <v>0</v>
      </c>
      <c r="V556" s="14">
        <v>1</v>
      </c>
      <c r="W556" s="14">
        <v>23.72</v>
      </c>
      <c r="X556" s="14">
        <v>1</v>
      </c>
      <c r="Y556" s="15">
        <v>0.0147</v>
      </c>
      <c r="Z556" s="14">
        <v>0</v>
      </c>
      <c r="AA556" s="14">
        <v>0</v>
      </c>
      <c r="AB556" s="14">
        <v>1</v>
      </c>
      <c r="AC556" s="14">
        <v>3</v>
      </c>
      <c r="AD556" s="14">
        <v>1</v>
      </c>
      <c r="AE556" s="14">
        <v>1</v>
      </c>
      <c r="AF556" s="14">
        <v>23.72</v>
      </c>
      <c r="AG556" s="14">
        <v>23.72</v>
      </c>
      <c r="AH556" t="str">
        <f>VLOOKUP(E:E,笔记匹配!A:U,3,FALSE)</f>
        <v>翡翠界的绝美仙仙耳坠都在这里‼️高级富贵</v>
      </c>
    </row>
    <row r="557" spans="1:34">
      <c r="A557" s="13" t="s">
        <v>55</v>
      </c>
      <c r="B557" s="13" t="s">
        <v>164</v>
      </c>
      <c r="C557" s="14">
        <v>19089034</v>
      </c>
      <c r="D557" s="13" t="s">
        <v>74</v>
      </c>
      <c r="E557" s="13" t="s">
        <v>164</v>
      </c>
      <c r="F557" s="13" t="s">
        <v>89</v>
      </c>
      <c r="G557" s="14">
        <v>4075191</v>
      </c>
      <c r="H557" s="13" t="s">
        <v>89</v>
      </c>
      <c r="I557" s="14">
        <v>3457726</v>
      </c>
      <c r="J557" s="13" t="s">
        <v>367</v>
      </c>
      <c r="K557" s="14">
        <v>30.44</v>
      </c>
      <c r="L557" s="14">
        <v>1619</v>
      </c>
      <c r="M557" s="14">
        <v>93</v>
      </c>
      <c r="N557" s="15">
        <v>0.0574</v>
      </c>
      <c r="O557" s="14">
        <v>0.33</v>
      </c>
      <c r="P557" s="14">
        <v>18.8</v>
      </c>
      <c r="Q557" s="14">
        <v>1</v>
      </c>
      <c r="R557" s="14">
        <v>0</v>
      </c>
      <c r="S557" s="14">
        <v>1</v>
      </c>
      <c r="T557" s="14">
        <v>0</v>
      </c>
      <c r="U557" s="14">
        <v>0</v>
      </c>
      <c r="V557" s="14">
        <v>2</v>
      </c>
      <c r="W557" s="14">
        <v>15.22</v>
      </c>
      <c r="X557" s="14">
        <v>1</v>
      </c>
      <c r="Y557" s="15">
        <v>0.0108</v>
      </c>
      <c r="Z557" s="14">
        <v>0</v>
      </c>
      <c r="AA557" s="14">
        <v>0</v>
      </c>
      <c r="AB557" s="14">
        <v>1</v>
      </c>
      <c r="AC557" s="14">
        <v>4</v>
      </c>
      <c r="AD557" s="14">
        <v>1</v>
      </c>
      <c r="AE557" s="14">
        <v>1</v>
      </c>
      <c r="AF557" s="14">
        <v>30.44</v>
      </c>
      <c r="AG557" s="14">
        <v>30.44</v>
      </c>
      <c r="AH557" t="str">
        <f>VLOOKUP(E:E,笔记匹配!A:U,3,FALSE)</f>
        <v>翡翠福瓜的寓意，把美好祝福送给自己</v>
      </c>
    </row>
    <row r="558" spans="1:34">
      <c r="A558" s="13" t="s">
        <v>55</v>
      </c>
      <c r="B558" s="13" t="s">
        <v>166</v>
      </c>
      <c r="C558" s="14">
        <v>21062611</v>
      </c>
      <c r="D558" s="13" t="s">
        <v>74</v>
      </c>
      <c r="E558" s="13" t="s">
        <v>166</v>
      </c>
      <c r="F558" s="13" t="s">
        <v>90</v>
      </c>
      <c r="G558" s="14">
        <v>5049698</v>
      </c>
      <c r="H558" s="13" t="s">
        <v>90</v>
      </c>
      <c r="I558" s="14">
        <v>4273852</v>
      </c>
      <c r="J558" s="13" t="s">
        <v>367</v>
      </c>
      <c r="K558" s="14">
        <v>26.56</v>
      </c>
      <c r="L558" s="14">
        <v>1101</v>
      </c>
      <c r="M558" s="14">
        <v>76</v>
      </c>
      <c r="N558" s="15">
        <v>0.069</v>
      </c>
      <c r="O558" s="14">
        <v>0.35</v>
      </c>
      <c r="P558" s="14">
        <v>24.12</v>
      </c>
      <c r="Q558" s="14">
        <v>1</v>
      </c>
      <c r="R558" s="14">
        <v>0</v>
      </c>
      <c r="S558" s="14">
        <v>0</v>
      </c>
      <c r="T558" s="14">
        <v>0</v>
      </c>
      <c r="U558" s="14">
        <v>0</v>
      </c>
      <c r="V558" s="14">
        <v>1</v>
      </c>
      <c r="W558" s="14">
        <v>26.56</v>
      </c>
      <c r="X558" s="14">
        <v>0</v>
      </c>
      <c r="Y558" s="15">
        <v>0</v>
      </c>
      <c r="Z558" s="14">
        <v>0</v>
      </c>
      <c r="AA558" s="14">
        <v>3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t="str">
        <f>VLOOKUP(E:E,笔记匹配!A:U,3,FALSE)</f>
        <v>性价比翡翠美货上新💖寓意都是如此美好💯</v>
      </c>
    </row>
    <row r="559" spans="1:34">
      <c r="A559" s="13" t="s">
        <v>55</v>
      </c>
      <c r="B559" s="13" t="s">
        <v>168</v>
      </c>
      <c r="C559" s="14">
        <v>21387260</v>
      </c>
      <c r="D559" s="13" t="s">
        <v>74</v>
      </c>
      <c r="E559" s="13" t="s">
        <v>168</v>
      </c>
      <c r="F559" s="13" t="s">
        <v>91</v>
      </c>
      <c r="G559" s="14">
        <v>5205079</v>
      </c>
      <c r="H559" s="13" t="s">
        <v>91</v>
      </c>
      <c r="I559" s="14">
        <v>4389047</v>
      </c>
      <c r="J559" s="13" t="s">
        <v>367</v>
      </c>
      <c r="K559" s="14">
        <v>21.61</v>
      </c>
      <c r="L559" s="14">
        <v>620</v>
      </c>
      <c r="M559" s="14">
        <v>49</v>
      </c>
      <c r="N559" s="15">
        <v>0.079</v>
      </c>
      <c r="O559" s="14">
        <v>0.44</v>
      </c>
      <c r="P559" s="14">
        <v>34.85</v>
      </c>
      <c r="Q559" s="14">
        <v>1</v>
      </c>
      <c r="R559" s="14">
        <v>0</v>
      </c>
      <c r="S559" s="14">
        <v>0</v>
      </c>
      <c r="T559" s="14">
        <v>0</v>
      </c>
      <c r="U559" s="14">
        <v>0</v>
      </c>
      <c r="V559" s="14">
        <v>1</v>
      </c>
      <c r="W559" s="14">
        <v>21.61</v>
      </c>
      <c r="X559" s="14">
        <v>1</v>
      </c>
      <c r="Y559" s="15">
        <v>0.0204</v>
      </c>
      <c r="Z559" s="14">
        <v>0</v>
      </c>
      <c r="AA559" s="14">
        <v>1</v>
      </c>
      <c r="AB559" s="14">
        <v>1</v>
      </c>
      <c r="AC559" s="14">
        <v>1</v>
      </c>
      <c r="AD559" s="14">
        <v>1</v>
      </c>
      <c r="AE559" s="14">
        <v>0</v>
      </c>
      <c r="AF559" s="14">
        <v>21.61</v>
      </c>
      <c r="AG559" s="14">
        <v>0</v>
      </c>
      <c r="AH559" t="str">
        <f>VLOOKUP(E:E,笔记匹配!A:U,3,FALSE)</f>
        <v>这家翡翠源头商家你还不知道吗‼️</v>
      </c>
    </row>
    <row r="560" spans="1:34">
      <c r="A560" s="13" t="s">
        <v>55</v>
      </c>
      <c r="B560" s="13" t="s">
        <v>170</v>
      </c>
      <c r="C560" s="14">
        <v>21810383</v>
      </c>
      <c r="D560" s="13" t="s">
        <v>74</v>
      </c>
      <c r="E560" s="13" t="s">
        <v>170</v>
      </c>
      <c r="F560" s="13" t="s">
        <v>75</v>
      </c>
      <c r="G560" s="14">
        <v>5396826</v>
      </c>
      <c r="H560" s="13" t="s">
        <v>75</v>
      </c>
      <c r="I560" s="14">
        <v>4535097</v>
      </c>
      <c r="J560" s="13" t="s">
        <v>367</v>
      </c>
      <c r="K560" s="14">
        <v>92.44</v>
      </c>
      <c r="L560" s="14">
        <v>4133</v>
      </c>
      <c r="M560" s="14">
        <v>238</v>
      </c>
      <c r="N560" s="15">
        <v>0.0576</v>
      </c>
      <c r="O560" s="14">
        <v>0.39</v>
      </c>
      <c r="P560" s="14">
        <v>22.37</v>
      </c>
      <c r="Q560" s="14">
        <v>2</v>
      </c>
      <c r="R560" s="14">
        <v>0</v>
      </c>
      <c r="S560" s="14">
        <v>0</v>
      </c>
      <c r="T560" s="14">
        <v>2</v>
      </c>
      <c r="U560" s="14">
        <v>0</v>
      </c>
      <c r="V560" s="14">
        <v>4</v>
      </c>
      <c r="W560" s="14">
        <v>23.11</v>
      </c>
      <c r="X560" s="14">
        <v>2</v>
      </c>
      <c r="Y560" s="15">
        <v>0.0084</v>
      </c>
      <c r="Z560" s="14">
        <v>7</v>
      </c>
      <c r="AA560" s="14">
        <v>6</v>
      </c>
      <c r="AB560" s="14">
        <v>3</v>
      </c>
      <c r="AC560" s="14">
        <v>4</v>
      </c>
      <c r="AD560" s="14">
        <v>3</v>
      </c>
      <c r="AE560" s="14">
        <v>1</v>
      </c>
      <c r="AF560" s="14">
        <v>30.81</v>
      </c>
      <c r="AG560" s="14">
        <v>92.44</v>
      </c>
      <c r="AH560" t="str">
        <f>VLOOKUP(E:E,笔记匹配!A:U,3,FALSE)</f>
        <v>喜欢蛋面的尽管来找我，应有尽有</v>
      </c>
    </row>
    <row r="561" spans="1:34">
      <c r="A561" s="13" t="s">
        <v>55</v>
      </c>
      <c r="B561" s="13" t="s">
        <v>172</v>
      </c>
      <c r="C561" s="14">
        <v>21810413</v>
      </c>
      <c r="D561" s="13" t="s">
        <v>74</v>
      </c>
      <c r="E561" s="13" t="s">
        <v>172</v>
      </c>
      <c r="F561" s="13" t="s">
        <v>92</v>
      </c>
      <c r="G561" s="14">
        <v>5396833</v>
      </c>
      <c r="H561" s="13" t="s">
        <v>92</v>
      </c>
      <c r="I561" s="14">
        <v>4535107</v>
      </c>
      <c r="J561" s="13" t="s">
        <v>367</v>
      </c>
      <c r="K561" s="14">
        <v>120.06</v>
      </c>
      <c r="L561" s="14">
        <v>3633</v>
      </c>
      <c r="M561" s="14">
        <v>223</v>
      </c>
      <c r="N561" s="15">
        <v>0.0614</v>
      </c>
      <c r="O561" s="14">
        <v>0.54</v>
      </c>
      <c r="P561" s="14">
        <v>33.05</v>
      </c>
      <c r="Q561" s="14">
        <v>4</v>
      </c>
      <c r="R561" s="14">
        <v>3</v>
      </c>
      <c r="S561" s="14">
        <v>2</v>
      </c>
      <c r="T561" s="14">
        <v>3</v>
      </c>
      <c r="U561" s="14">
        <v>0</v>
      </c>
      <c r="V561" s="14">
        <v>12</v>
      </c>
      <c r="W561" s="14">
        <v>10.01</v>
      </c>
      <c r="X561" s="14">
        <v>3</v>
      </c>
      <c r="Y561" s="15">
        <v>0.0135</v>
      </c>
      <c r="Z561" s="14">
        <v>0</v>
      </c>
      <c r="AA561" s="14">
        <v>1</v>
      </c>
      <c r="AB561" s="14">
        <v>6</v>
      </c>
      <c r="AC561" s="14">
        <v>9</v>
      </c>
      <c r="AD561" s="14">
        <v>6</v>
      </c>
      <c r="AE561" s="14">
        <v>3</v>
      </c>
      <c r="AF561" s="14">
        <v>20.01</v>
      </c>
      <c r="AG561" s="14">
        <v>40.02</v>
      </c>
      <c r="AH561" t="str">
        <f>VLOOKUP(E:E,笔记匹配!A:U,3,FALSE)</f>
        <v>福禄双全💕翡翠绿葫芦太适合女性了～</v>
      </c>
    </row>
    <row r="562" spans="1:34">
      <c r="A562" s="13" t="s">
        <v>55</v>
      </c>
      <c r="B562" s="13" t="s">
        <v>174</v>
      </c>
      <c r="C562" s="14">
        <v>23020424</v>
      </c>
      <c r="D562" s="13" t="s">
        <v>74</v>
      </c>
      <c r="E562" s="13" t="s">
        <v>174</v>
      </c>
      <c r="F562" s="13" t="s">
        <v>385</v>
      </c>
      <c r="G562" s="14">
        <v>5981098</v>
      </c>
      <c r="H562" s="13" t="s">
        <v>93</v>
      </c>
      <c r="I562" s="14">
        <v>4980950</v>
      </c>
      <c r="J562" s="13" t="s">
        <v>367</v>
      </c>
      <c r="K562" s="14">
        <v>144.51</v>
      </c>
      <c r="L562" s="14">
        <v>4101</v>
      </c>
      <c r="M562" s="14">
        <v>303</v>
      </c>
      <c r="N562" s="15">
        <v>0.0739</v>
      </c>
      <c r="O562" s="14">
        <v>0.48</v>
      </c>
      <c r="P562" s="14">
        <v>35.24</v>
      </c>
      <c r="Q562" s="14">
        <v>3</v>
      </c>
      <c r="R562" s="14">
        <v>0</v>
      </c>
      <c r="S562" s="14">
        <v>2</v>
      </c>
      <c r="T562" s="14">
        <v>0</v>
      </c>
      <c r="U562" s="14">
        <v>0</v>
      </c>
      <c r="V562" s="14">
        <v>5</v>
      </c>
      <c r="W562" s="14">
        <v>28.9</v>
      </c>
      <c r="X562" s="14">
        <v>2</v>
      </c>
      <c r="Y562" s="15">
        <v>0.0066</v>
      </c>
      <c r="Z562" s="14">
        <v>1</v>
      </c>
      <c r="AA562" s="14">
        <v>0</v>
      </c>
      <c r="AB562" s="14">
        <v>2</v>
      </c>
      <c r="AC562" s="14">
        <v>5</v>
      </c>
      <c r="AD562" s="14">
        <v>2</v>
      </c>
      <c r="AE562" s="14">
        <v>1</v>
      </c>
      <c r="AF562" s="14">
        <v>72.26</v>
      </c>
      <c r="AG562" s="14">
        <v>144.51</v>
      </c>
      <c r="AH562" t="str">
        <f>VLOOKUP(E:E,笔记匹配!A:U,3,FALSE)</f>
        <v>年会宴会战袍缺少亮点❓只需一串翡翠珠链</v>
      </c>
    </row>
    <row r="563" spans="1:34">
      <c r="A563" s="13" t="s">
        <v>55</v>
      </c>
      <c r="B563" s="13" t="s">
        <v>176</v>
      </c>
      <c r="C563" s="14">
        <v>23479892</v>
      </c>
      <c r="D563" s="13" t="s">
        <v>74</v>
      </c>
      <c r="E563" s="13" t="s">
        <v>176</v>
      </c>
      <c r="F563" s="13" t="s">
        <v>83</v>
      </c>
      <c r="G563" s="14">
        <v>6212945</v>
      </c>
      <c r="H563" s="13" t="s">
        <v>83</v>
      </c>
      <c r="I563" s="14">
        <v>5155900</v>
      </c>
      <c r="J563" s="13" t="s">
        <v>367</v>
      </c>
      <c r="K563" s="14">
        <v>80.03</v>
      </c>
      <c r="L563" s="14">
        <v>3460</v>
      </c>
      <c r="M563" s="14">
        <v>268</v>
      </c>
      <c r="N563" s="15">
        <v>0.0775</v>
      </c>
      <c r="O563" s="14">
        <v>0.3</v>
      </c>
      <c r="P563" s="14">
        <v>23.13</v>
      </c>
      <c r="Q563" s="14">
        <v>2</v>
      </c>
      <c r="R563" s="14">
        <v>0</v>
      </c>
      <c r="S563" s="14">
        <v>0</v>
      </c>
      <c r="T563" s="14">
        <v>0</v>
      </c>
      <c r="U563" s="14">
        <v>0</v>
      </c>
      <c r="V563" s="14">
        <v>2</v>
      </c>
      <c r="W563" s="14">
        <v>40.02</v>
      </c>
      <c r="X563" s="14">
        <v>0</v>
      </c>
      <c r="Y563" s="15">
        <v>0</v>
      </c>
      <c r="Z563" s="14">
        <v>0</v>
      </c>
      <c r="AA563" s="14">
        <v>3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t="str">
        <f>VLOOKUP(E:E,笔记匹配!A:U,3,FALSE)</f>
        <v>用千年等这一回，化身一道美的传说～</v>
      </c>
    </row>
    <row r="564" spans="1:34">
      <c r="A564" s="13" t="s">
        <v>55</v>
      </c>
      <c r="B564" s="13" t="s">
        <v>178</v>
      </c>
      <c r="C564" s="14">
        <v>25234140</v>
      </c>
      <c r="D564" s="13" t="s">
        <v>74</v>
      </c>
      <c r="E564" s="13" t="s">
        <v>178</v>
      </c>
      <c r="F564" s="13" t="s">
        <v>76</v>
      </c>
      <c r="G564" s="14">
        <v>6837092</v>
      </c>
      <c r="H564" s="13" t="s">
        <v>76</v>
      </c>
      <c r="I564" s="14">
        <v>5649724</v>
      </c>
      <c r="J564" s="13" t="s">
        <v>367</v>
      </c>
      <c r="K564" s="14">
        <v>0.13</v>
      </c>
      <c r="L564" s="14">
        <v>8</v>
      </c>
      <c r="M564" s="14">
        <v>1</v>
      </c>
      <c r="N564" s="15">
        <v>0.125</v>
      </c>
      <c r="O564" s="14">
        <v>0.13</v>
      </c>
      <c r="P564" s="14">
        <v>16.25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5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t="str">
        <f>VLOOKUP(E:E,笔记匹配!A:U,3,FALSE)</f>
        <v>只需一眼，这份灵气甜美就深入人心</v>
      </c>
    </row>
    <row r="565" spans="1:34">
      <c r="A565" s="13" t="s">
        <v>55</v>
      </c>
      <c r="B565" s="13" t="s">
        <v>180</v>
      </c>
      <c r="C565" s="14">
        <v>25234221</v>
      </c>
      <c r="D565" s="13" t="s">
        <v>74</v>
      </c>
      <c r="E565" s="13" t="s">
        <v>180</v>
      </c>
      <c r="F565" s="13" t="s">
        <v>77</v>
      </c>
      <c r="G565" s="14">
        <v>6837125</v>
      </c>
      <c r="H565" s="13" t="s">
        <v>77</v>
      </c>
      <c r="I565" s="14">
        <v>5649750</v>
      </c>
      <c r="J565" s="13" t="s">
        <v>367</v>
      </c>
      <c r="K565" s="14">
        <v>0</v>
      </c>
      <c r="L565" s="14">
        <v>2</v>
      </c>
      <c r="M565" s="14">
        <v>0</v>
      </c>
      <c r="N565" s="15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5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t="str">
        <f>VLOOKUP(E:E,笔记匹配!A:U,3,FALSE)</f>
        <v>笑意祥和的佛，福气满满💚大肚能容天下事</v>
      </c>
    </row>
    <row r="566" spans="1:34">
      <c r="A566" s="13" t="s">
        <v>56</v>
      </c>
      <c r="B566" s="13" t="s">
        <v>154</v>
      </c>
      <c r="C566" s="14">
        <v>15010998</v>
      </c>
      <c r="D566" s="13" t="s">
        <v>74</v>
      </c>
      <c r="E566" s="13" t="s">
        <v>154</v>
      </c>
      <c r="F566" s="13" t="s">
        <v>85</v>
      </c>
      <c r="G566" s="14">
        <v>2988798</v>
      </c>
      <c r="H566" s="13" t="s">
        <v>85</v>
      </c>
      <c r="I566" s="14">
        <v>2389802</v>
      </c>
      <c r="J566" s="13" t="s">
        <v>367</v>
      </c>
      <c r="K566" s="14">
        <v>74.72</v>
      </c>
      <c r="L566" s="14">
        <v>1483</v>
      </c>
      <c r="M566" s="14">
        <v>67</v>
      </c>
      <c r="N566" s="15">
        <v>0.0452</v>
      </c>
      <c r="O566" s="14">
        <v>1.12</v>
      </c>
      <c r="P566" s="14">
        <v>50.38</v>
      </c>
      <c r="Q566" s="14">
        <v>0</v>
      </c>
      <c r="R566" s="14">
        <v>1</v>
      </c>
      <c r="S566" s="14">
        <v>0</v>
      </c>
      <c r="T566" s="14">
        <v>0</v>
      </c>
      <c r="U566" s="14">
        <v>0</v>
      </c>
      <c r="V566" s="14">
        <v>1</v>
      </c>
      <c r="W566" s="14">
        <v>74.72</v>
      </c>
      <c r="X566" s="14">
        <v>4</v>
      </c>
      <c r="Y566" s="15">
        <v>0.0597</v>
      </c>
      <c r="Z566" s="14">
        <v>2</v>
      </c>
      <c r="AA566" s="14">
        <v>0</v>
      </c>
      <c r="AB566" s="14">
        <v>4</v>
      </c>
      <c r="AC566" s="14">
        <v>7</v>
      </c>
      <c r="AD566" s="14">
        <v>4</v>
      </c>
      <c r="AE566" s="14">
        <v>1</v>
      </c>
      <c r="AF566" s="14">
        <v>18.68</v>
      </c>
      <c r="AG566" s="14">
        <v>74.72</v>
      </c>
      <c r="AH566" t="str">
        <f>VLOOKUP(E:E,笔记匹配!A:U,3,FALSE)</f>
        <v>翡翠小米珠已经不多了❓听说你们都在找🧐🧐</v>
      </c>
    </row>
    <row r="567" spans="1:34">
      <c r="A567" s="13" t="s">
        <v>56</v>
      </c>
      <c r="B567" s="13" t="s">
        <v>156</v>
      </c>
      <c r="C567" s="14">
        <v>15235389</v>
      </c>
      <c r="D567" s="13" t="s">
        <v>74</v>
      </c>
      <c r="E567" s="13" t="s">
        <v>156</v>
      </c>
      <c r="F567" s="13" t="s">
        <v>86</v>
      </c>
      <c r="G567" s="14">
        <v>3012790</v>
      </c>
      <c r="H567" s="13" t="s">
        <v>86</v>
      </c>
      <c r="I567" s="14">
        <v>2410711</v>
      </c>
      <c r="J567" s="13" t="s">
        <v>367</v>
      </c>
      <c r="K567" s="14">
        <v>27.87</v>
      </c>
      <c r="L567" s="14">
        <v>1224</v>
      </c>
      <c r="M567" s="14">
        <v>93</v>
      </c>
      <c r="N567" s="15">
        <v>0.076</v>
      </c>
      <c r="O567" s="14">
        <v>0.3</v>
      </c>
      <c r="P567" s="14">
        <v>22.77</v>
      </c>
      <c r="Q567" s="14">
        <v>3</v>
      </c>
      <c r="R567" s="14">
        <v>0</v>
      </c>
      <c r="S567" s="14">
        <v>0</v>
      </c>
      <c r="T567" s="14">
        <v>0</v>
      </c>
      <c r="U567" s="14">
        <v>0</v>
      </c>
      <c r="V567" s="14">
        <v>3</v>
      </c>
      <c r="W567" s="14">
        <v>9.29</v>
      </c>
      <c r="X567" s="14">
        <v>0</v>
      </c>
      <c r="Y567" s="15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t="str">
        <f>VLOOKUP(E:E,笔记匹配!A:U,3,FALSE)</f>
        <v>这尊翡翠佛公的喜乐，谁见了谁欢喜🌱🙏</v>
      </c>
    </row>
    <row r="568" spans="1:34">
      <c r="A568" s="13" t="s">
        <v>56</v>
      </c>
      <c r="B568" s="13" t="s">
        <v>158</v>
      </c>
      <c r="C568" s="14">
        <v>16039498</v>
      </c>
      <c r="D568" s="13" t="s">
        <v>74</v>
      </c>
      <c r="E568" s="13" t="s">
        <v>158</v>
      </c>
      <c r="F568" s="13" t="s">
        <v>87</v>
      </c>
      <c r="G568" s="14">
        <v>3126882</v>
      </c>
      <c r="H568" s="13" t="s">
        <v>87</v>
      </c>
      <c r="I568" s="14">
        <v>2521382</v>
      </c>
      <c r="J568" s="13" t="s">
        <v>367</v>
      </c>
      <c r="K568" s="14">
        <v>76.71</v>
      </c>
      <c r="L568" s="14">
        <v>3145</v>
      </c>
      <c r="M568" s="14">
        <v>235</v>
      </c>
      <c r="N568" s="15">
        <v>0.0747</v>
      </c>
      <c r="O568" s="14">
        <v>0.33</v>
      </c>
      <c r="P568" s="14">
        <v>24.39</v>
      </c>
      <c r="Q568" s="14">
        <v>1</v>
      </c>
      <c r="R568" s="14">
        <v>1</v>
      </c>
      <c r="S568" s="14">
        <v>0</v>
      </c>
      <c r="T568" s="14">
        <v>0</v>
      </c>
      <c r="U568" s="14">
        <v>1</v>
      </c>
      <c r="V568" s="14">
        <v>3</v>
      </c>
      <c r="W568" s="14">
        <v>25.57</v>
      </c>
      <c r="X568" s="14">
        <v>3</v>
      </c>
      <c r="Y568" s="15">
        <v>0.0128</v>
      </c>
      <c r="Z568" s="14">
        <v>2</v>
      </c>
      <c r="AA568" s="14">
        <v>1</v>
      </c>
      <c r="AB568" s="14">
        <v>5</v>
      </c>
      <c r="AC568" s="14">
        <v>10</v>
      </c>
      <c r="AD568" s="14">
        <v>5</v>
      </c>
      <c r="AE568" s="14">
        <v>3</v>
      </c>
      <c r="AF568" s="14">
        <v>15.34</v>
      </c>
      <c r="AG568" s="14">
        <v>25.57</v>
      </c>
      <c r="AH568" t="str">
        <f>VLOOKUP(E:E,笔记匹配!A:U,3,FALSE)</f>
        <v>听说你们最近很喜欢小米珠📿翡翠手串哦💚</v>
      </c>
    </row>
    <row r="569" spans="1:34">
      <c r="A569" s="13" t="s">
        <v>56</v>
      </c>
      <c r="B569" s="13" t="s">
        <v>160</v>
      </c>
      <c r="C569" s="14">
        <v>18410732</v>
      </c>
      <c r="D569" s="13" t="s">
        <v>74</v>
      </c>
      <c r="E569" s="13" t="s">
        <v>160</v>
      </c>
      <c r="F569" s="13" t="s">
        <v>374</v>
      </c>
      <c r="G569" s="14">
        <v>3754285</v>
      </c>
      <c r="H569" s="13" t="s">
        <v>88</v>
      </c>
      <c r="I569" s="14">
        <v>3139499</v>
      </c>
      <c r="J569" s="13" t="s">
        <v>367</v>
      </c>
      <c r="K569" s="14">
        <v>34.25</v>
      </c>
      <c r="L569" s="14">
        <v>832</v>
      </c>
      <c r="M569" s="14">
        <v>66</v>
      </c>
      <c r="N569" s="15">
        <v>0.0793</v>
      </c>
      <c r="O569" s="14">
        <v>0.52</v>
      </c>
      <c r="P569" s="14">
        <v>41.17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1</v>
      </c>
      <c r="W569" s="14">
        <v>34.25</v>
      </c>
      <c r="X569" s="14">
        <v>2</v>
      </c>
      <c r="Y569" s="15">
        <v>0.0303</v>
      </c>
      <c r="Z569" s="14">
        <v>0</v>
      </c>
      <c r="AA569" s="14">
        <v>0</v>
      </c>
      <c r="AB569" s="14">
        <v>1</v>
      </c>
      <c r="AC569" s="14">
        <v>9</v>
      </c>
      <c r="AD569" s="14">
        <v>1</v>
      </c>
      <c r="AE569" s="14">
        <v>1</v>
      </c>
      <c r="AF569" s="14">
        <v>34.25</v>
      </c>
      <c r="AG569" s="14">
        <v>34.25</v>
      </c>
      <c r="AH569" t="str">
        <f>VLOOKUP(E:E,笔记匹配!A:U,3,FALSE)</f>
        <v>第一次买满绿翡翠怎么挑？高性价比🉐‼️</v>
      </c>
    </row>
    <row r="570" spans="1:34">
      <c r="A570" s="13" t="s">
        <v>56</v>
      </c>
      <c r="B570" s="13" t="s">
        <v>162</v>
      </c>
      <c r="C570" s="14">
        <v>18547170</v>
      </c>
      <c r="D570" s="13" t="s">
        <v>74</v>
      </c>
      <c r="E570" s="13" t="s">
        <v>162</v>
      </c>
      <c r="F570" s="13" t="s">
        <v>376</v>
      </c>
      <c r="G570" s="14">
        <v>3820901</v>
      </c>
      <c r="H570" s="13" t="s">
        <v>82</v>
      </c>
      <c r="I570" s="14">
        <v>3205913</v>
      </c>
      <c r="J570" s="13" t="s">
        <v>367</v>
      </c>
      <c r="K570" s="14">
        <v>15.73</v>
      </c>
      <c r="L570" s="14">
        <v>432</v>
      </c>
      <c r="M570" s="14">
        <v>47</v>
      </c>
      <c r="N570" s="15">
        <v>0.1088</v>
      </c>
      <c r="O570" s="14">
        <v>0.33</v>
      </c>
      <c r="P570" s="14">
        <v>36.41</v>
      </c>
      <c r="Q570" s="14">
        <v>1</v>
      </c>
      <c r="R570" s="14">
        <v>0</v>
      </c>
      <c r="S570" s="14">
        <v>0</v>
      </c>
      <c r="T570" s="14">
        <v>2</v>
      </c>
      <c r="U570" s="14">
        <v>0</v>
      </c>
      <c r="V570" s="14">
        <v>3</v>
      </c>
      <c r="W570" s="14">
        <v>5.24</v>
      </c>
      <c r="X570" s="14">
        <v>0</v>
      </c>
      <c r="Y570" s="15">
        <v>0</v>
      </c>
      <c r="Z570" s="14">
        <v>0</v>
      </c>
      <c r="AA570" s="14">
        <v>0</v>
      </c>
      <c r="AB570" s="14">
        <v>2</v>
      </c>
      <c r="AC570" s="14">
        <v>2</v>
      </c>
      <c r="AD570" s="14">
        <v>2</v>
      </c>
      <c r="AE570" s="14">
        <v>1</v>
      </c>
      <c r="AF570" s="14">
        <v>7.86</v>
      </c>
      <c r="AG570" s="14">
        <v>15.73</v>
      </c>
      <c r="AH570" t="str">
        <f>VLOOKUP(E:E,笔记匹配!A:U,3,FALSE)</f>
        <v>翡翠界的绝美仙仙耳坠都在这里‼️高级富贵</v>
      </c>
    </row>
    <row r="571" spans="1:34">
      <c r="A571" s="13" t="s">
        <v>56</v>
      </c>
      <c r="B571" s="13" t="s">
        <v>164</v>
      </c>
      <c r="C571" s="14">
        <v>19089034</v>
      </c>
      <c r="D571" s="13" t="s">
        <v>74</v>
      </c>
      <c r="E571" s="13" t="s">
        <v>164</v>
      </c>
      <c r="F571" s="13" t="s">
        <v>89</v>
      </c>
      <c r="G571" s="14">
        <v>4075191</v>
      </c>
      <c r="H571" s="13" t="s">
        <v>89</v>
      </c>
      <c r="I571" s="14">
        <v>3457726</v>
      </c>
      <c r="J571" s="13" t="s">
        <v>367</v>
      </c>
      <c r="K571" s="14">
        <v>12.98</v>
      </c>
      <c r="L571" s="14">
        <v>786</v>
      </c>
      <c r="M571" s="14">
        <v>41</v>
      </c>
      <c r="N571" s="15">
        <v>0.0522</v>
      </c>
      <c r="O571" s="14">
        <v>0.32</v>
      </c>
      <c r="P571" s="14">
        <v>16.51</v>
      </c>
      <c r="Q571" s="14">
        <v>1</v>
      </c>
      <c r="R571" s="14">
        <v>0</v>
      </c>
      <c r="S571" s="14">
        <v>0</v>
      </c>
      <c r="T571" s="14">
        <v>0</v>
      </c>
      <c r="U571" s="14">
        <v>1</v>
      </c>
      <c r="V571" s="14">
        <v>2</v>
      </c>
      <c r="W571" s="14">
        <v>6.49</v>
      </c>
      <c r="X571" s="14">
        <v>1</v>
      </c>
      <c r="Y571" s="15">
        <v>0.0244</v>
      </c>
      <c r="Z571" s="14">
        <v>1</v>
      </c>
      <c r="AA571" s="14">
        <v>0</v>
      </c>
      <c r="AB571" s="14">
        <v>1</v>
      </c>
      <c r="AC571" s="14">
        <v>1</v>
      </c>
      <c r="AD571" s="14">
        <v>1</v>
      </c>
      <c r="AE571" s="14">
        <v>0</v>
      </c>
      <c r="AF571" s="14">
        <v>12.98</v>
      </c>
      <c r="AG571" s="14">
        <v>0</v>
      </c>
      <c r="AH571" t="str">
        <f>VLOOKUP(E:E,笔记匹配!A:U,3,FALSE)</f>
        <v>翡翠福瓜的寓意，把美好祝福送给自己</v>
      </c>
    </row>
    <row r="572" spans="1:34">
      <c r="A572" s="13" t="s">
        <v>56</v>
      </c>
      <c r="B572" s="13" t="s">
        <v>166</v>
      </c>
      <c r="C572" s="14">
        <v>21062611</v>
      </c>
      <c r="D572" s="13" t="s">
        <v>74</v>
      </c>
      <c r="E572" s="13" t="s">
        <v>166</v>
      </c>
      <c r="F572" s="13" t="s">
        <v>90</v>
      </c>
      <c r="G572" s="14">
        <v>5049698</v>
      </c>
      <c r="H572" s="13" t="s">
        <v>90</v>
      </c>
      <c r="I572" s="14">
        <v>4273852</v>
      </c>
      <c r="J572" s="13" t="s">
        <v>367</v>
      </c>
      <c r="K572" s="14">
        <v>11.54</v>
      </c>
      <c r="L572" s="14">
        <v>490</v>
      </c>
      <c r="M572" s="14">
        <v>35</v>
      </c>
      <c r="N572" s="15">
        <v>0.0714</v>
      </c>
      <c r="O572" s="14">
        <v>0.33</v>
      </c>
      <c r="P572" s="14">
        <v>23.55</v>
      </c>
      <c r="Q572" s="14">
        <v>0</v>
      </c>
      <c r="R572" s="14">
        <v>1</v>
      </c>
      <c r="S572" s="14">
        <v>0</v>
      </c>
      <c r="T572" s="14">
        <v>0</v>
      </c>
      <c r="U572" s="14">
        <v>0</v>
      </c>
      <c r="V572" s="14">
        <v>1</v>
      </c>
      <c r="W572" s="14">
        <v>11.54</v>
      </c>
      <c r="X572" s="14">
        <v>0</v>
      </c>
      <c r="Y572" s="15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t="str">
        <f>VLOOKUP(E:E,笔记匹配!A:U,3,FALSE)</f>
        <v>性价比翡翠美货上新💖寓意都是如此美好💯</v>
      </c>
    </row>
    <row r="573" spans="1:34">
      <c r="A573" s="13" t="s">
        <v>56</v>
      </c>
      <c r="B573" s="13" t="s">
        <v>168</v>
      </c>
      <c r="C573" s="14">
        <v>21387260</v>
      </c>
      <c r="D573" s="13" t="s">
        <v>74</v>
      </c>
      <c r="E573" s="13" t="s">
        <v>168</v>
      </c>
      <c r="F573" s="13" t="s">
        <v>91</v>
      </c>
      <c r="G573" s="14">
        <v>5205079</v>
      </c>
      <c r="H573" s="13" t="s">
        <v>91</v>
      </c>
      <c r="I573" s="14">
        <v>4389047</v>
      </c>
      <c r="J573" s="13" t="s">
        <v>367</v>
      </c>
      <c r="K573" s="14">
        <v>9.83</v>
      </c>
      <c r="L573" s="14">
        <v>172</v>
      </c>
      <c r="M573" s="14">
        <v>22</v>
      </c>
      <c r="N573" s="15">
        <v>0.1279</v>
      </c>
      <c r="O573" s="14">
        <v>0.45</v>
      </c>
      <c r="P573" s="14">
        <v>57.15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5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t="str">
        <f>VLOOKUP(E:E,笔记匹配!A:U,3,FALSE)</f>
        <v>这家翡翠源头商家你还不知道吗‼️</v>
      </c>
    </row>
    <row r="574" spans="1:34">
      <c r="A574" s="13" t="s">
        <v>56</v>
      </c>
      <c r="B574" s="13" t="s">
        <v>170</v>
      </c>
      <c r="C574" s="14">
        <v>21810383</v>
      </c>
      <c r="D574" s="13" t="s">
        <v>74</v>
      </c>
      <c r="E574" s="13" t="s">
        <v>170</v>
      </c>
      <c r="F574" s="13" t="s">
        <v>75</v>
      </c>
      <c r="G574" s="14">
        <v>5396826</v>
      </c>
      <c r="H574" s="13" t="s">
        <v>75</v>
      </c>
      <c r="I574" s="14">
        <v>4535097</v>
      </c>
      <c r="J574" s="13" t="s">
        <v>367</v>
      </c>
      <c r="K574" s="14">
        <v>46.68</v>
      </c>
      <c r="L574" s="14">
        <v>2588</v>
      </c>
      <c r="M574" s="14">
        <v>119</v>
      </c>
      <c r="N574" s="15">
        <v>0.046</v>
      </c>
      <c r="O574" s="14">
        <v>0.39</v>
      </c>
      <c r="P574" s="14">
        <v>18.04</v>
      </c>
      <c r="Q574" s="14">
        <v>0</v>
      </c>
      <c r="R574" s="14">
        <v>0</v>
      </c>
      <c r="S574" s="14">
        <v>0</v>
      </c>
      <c r="T574" s="14">
        <v>0</v>
      </c>
      <c r="U574" s="14">
        <v>1</v>
      </c>
      <c r="V574" s="14">
        <v>1</v>
      </c>
      <c r="W574" s="14">
        <v>46.68</v>
      </c>
      <c r="X574" s="14">
        <v>1</v>
      </c>
      <c r="Y574" s="15">
        <v>0.0084</v>
      </c>
      <c r="Z574" s="14">
        <v>1</v>
      </c>
      <c r="AA574" s="14">
        <v>1</v>
      </c>
      <c r="AB574" s="14">
        <v>1</v>
      </c>
      <c r="AC574" s="14">
        <v>1</v>
      </c>
      <c r="AD574" s="14">
        <v>1</v>
      </c>
      <c r="AE574" s="14">
        <v>0</v>
      </c>
      <c r="AF574" s="14">
        <v>46.68</v>
      </c>
      <c r="AG574" s="14">
        <v>0</v>
      </c>
      <c r="AH574" t="str">
        <f>VLOOKUP(E:E,笔记匹配!A:U,3,FALSE)</f>
        <v>喜欢蛋面的尽管来找我，应有尽有</v>
      </c>
    </row>
    <row r="575" spans="1:34">
      <c r="A575" s="13" t="s">
        <v>56</v>
      </c>
      <c r="B575" s="13" t="s">
        <v>172</v>
      </c>
      <c r="C575" s="14">
        <v>21810413</v>
      </c>
      <c r="D575" s="13" t="s">
        <v>74</v>
      </c>
      <c r="E575" s="13" t="s">
        <v>172</v>
      </c>
      <c r="F575" s="13" t="s">
        <v>92</v>
      </c>
      <c r="G575" s="14">
        <v>5396833</v>
      </c>
      <c r="H575" s="13" t="s">
        <v>92</v>
      </c>
      <c r="I575" s="14">
        <v>4535107</v>
      </c>
      <c r="J575" s="13" t="s">
        <v>367</v>
      </c>
      <c r="K575" s="14">
        <v>97.56</v>
      </c>
      <c r="L575" s="14">
        <v>2598</v>
      </c>
      <c r="M575" s="14">
        <v>168</v>
      </c>
      <c r="N575" s="15">
        <v>0.0647</v>
      </c>
      <c r="O575" s="14">
        <v>0.58</v>
      </c>
      <c r="P575" s="14">
        <v>37.55</v>
      </c>
      <c r="Q575" s="14">
        <v>0</v>
      </c>
      <c r="R575" s="14">
        <v>1</v>
      </c>
      <c r="S575" s="14">
        <v>2</v>
      </c>
      <c r="T575" s="14">
        <v>1</v>
      </c>
      <c r="U575" s="14">
        <v>0</v>
      </c>
      <c r="V575" s="14">
        <v>4</v>
      </c>
      <c r="W575" s="14">
        <v>24.39</v>
      </c>
      <c r="X575" s="14">
        <v>2</v>
      </c>
      <c r="Y575" s="15">
        <v>0.0119</v>
      </c>
      <c r="Z575" s="14">
        <v>2</v>
      </c>
      <c r="AA575" s="14">
        <v>1</v>
      </c>
      <c r="AB575" s="14">
        <v>2</v>
      </c>
      <c r="AC575" s="14">
        <v>4</v>
      </c>
      <c r="AD575" s="14">
        <v>2</v>
      </c>
      <c r="AE575" s="14">
        <v>1</v>
      </c>
      <c r="AF575" s="14">
        <v>48.78</v>
      </c>
      <c r="AG575" s="14">
        <v>97.56</v>
      </c>
      <c r="AH575" t="str">
        <f>VLOOKUP(E:E,笔记匹配!A:U,3,FALSE)</f>
        <v>福禄双全💕翡翠绿葫芦太适合女性了～</v>
      </c>
    </row>
    <row r="576" spans="1:34">
      <c r="A576" s="13" t="s">
        <v>56</v>
      </c>
      <c r="B576" s="13" t="s">
        <v>174</v>
      </c>
      <c r="C576" s="14">
        <v>23020424</v>
      </c>
      <c r="D576" s="13" t="s">
        <v>74</v>
      </c>
      <c r="E576" s="13" t="s">
        <v>174</v>
      </c>
      <c r="F576" s="13" t="s">
        <v>385</v>
      </c>
      <c r="G576" s="14">
        <v>5981098</v>
      </c>
      <c r="H576" s="13" t="s">
        <v>93</v>
      </c>
      <c r="I576" s="14">
        <v>4980950</v>
      </c>
      <c r="J576" s="13" t="s">
        <v>367</v>
      </c>
      <c r="K576" s="14">
        <v>76.65</v>
      </c>
      <c r="L576" s="14">
        <v>1851</v>
      </c>
      <c r="M576" s="14">
        <v>145</v>
      </c>
      <c r="N576" s="15">
        <v>0.0783</v>
      </c>
      <c r="O576" s="14">
        <v>0.53</v>
      </c>
      <c r="P576" s="14">
        <v>41.41</v>
      </c>
      <c r="Q576" s="14">
        <v>1</v>
      </c>
      <c r="R576" s="14">
        <v>0</v>
      </c>
      <c r="S576" s="14">
        <v>0</v>
      </c>
      <c r="T576" s="14">
        <v>2</v>
      </c>
      <c r="U576" s="14">
        <v>0</v>
      </c>
      <c r="V576" s="14">
        <v>3</v>
      </c>
      <c r="W576" s="14">
        <v>25.55</v>
      </c>
      <c r="X576" s="14">
        <v>4</v>
      </c>
      <c r="Y576" s="15">
        <v>0.0276</v>
      </c>
      <c r="Z576" s="14">
        <v>1</v>
      </c>
      <c r="AA576" s="14">
        <v>1</v>
      </c>
      <c r="AB576" s="14">
        <v>4</v>
      </c>
      <c r="AC576" s="14">
        <v>4</v>
      </c>
      <c r="AD576" s="14">
        <v>4</v>
      </c>
      <c r="AE576" s="14">
        <v>0</v>
      </c>
      <c r="AF576" s="14">
        <v>19.16</v>
      </c>
      <c r="AG576" s="14">
        <v>0</v>
      </c>
      <c r="AH576" t="str">
        <f>VLOOKUP(E:E,笔记匹配!A:U,3,FALSE)</f>
        <v>年会宴会战袍缺少亮点❓只需一串翡翠珠链</v>
      </c>
    </row>
    <row r="577" spans="1:34">
      <c r="A577" s="13" t="s">
        <v>56</v>
      </c>
      <c r="B577" s="13" t="s">
        <v>176</v>
      </c>
      <c r="C577" s="14">
        <v>23479892</v>
      </c>
      <c r="D577" s="13" t="s">
        <v>74</v>
      </c>
      <c r="E577" s="13" t="s">
        <v>176</v>
      </c>
      <c r="F577" s="13" t="s">
        <v>83</v>
      </c>
      <c r="G577" s="14">
        <v>6212945</v>
      </c>
      <c r="H577" s="13" t="s">
        <v>83</v>
      </c>
      <c r="I577" s="14">
        <v>5155900</v>
      </c>
      <c r="J577" s="13" t="s">
        <v>367</v>
      </c>
      <c r="K577" s="14">
        <v>56.77</v>
      </c>
      <c r="L577" s="14">
        <v>2594</v>
      </c>
      <c r="M577" s="14">
        <v>185</v>
      </c>
      <c r="N577" s="15">
        <v>0.0713</v>
      </c>
      <c r="O577" s="14">
        <v>0.31</v>
      </c>
      <c r="P577" s="14">
        <v>21.89</v>
      </c>
      <c r="Q577" s="14">
        <v>3</v>
      </c>
      <c r="R577" s="14">
        <v>0</v>
      </c>
      <c r="S577" s="14">
        <v>1</v>
      </c>
      <c r="T577" s="14">
        <v>1</v>
      </c>
      <c r="U577" s="14">
        <v>0</v>
      </c>
      <c r="V577" s="14">
        <v>5</v>
      </c>
      <c r="W577" s="14">
        <v>11.35</v>
      </c>
      <c r="X577" s="14">
        <v>2</v>
      </c>
      <c r="Y577" s="15">
        <v>0.0108</v>
      </c>
      <c r="Z577" s="14">
        <v>1</v>
      </c>
      <c r="AA577" s="14">
        <v>1</v>
      </c>
      <c r="AB577" s="14">
        <v>2</v>
      </c>
      <c r="AC577" s="14">
        <v>2</v>
      </c>
      <c r="AD577" s="14">
        <v>2</v>
      </c>
      <c r="AE577" s="14">
        <v>0</v>
      </c>
      <c r="AF577" s="14">
        <v>28.38</v>
      </c>
      <c r="AG577" s="14">
        <v>0</v>
      </c>
      <c r="AH577" t="str">
        <f>VLOOKUP(E:E,笔记匹配!A:U,3,FALSE)</f>
        <v>用千年等这一回，化身一道美的传说～</v>
      </c>
    </row>
    <row r="578" spans="1:34">
      <c r="A578" s="13" t="s">
        <v>56</v>
      </c>
      <c r="B578" s="13" t="s">
        <v>184</v>
      </c>
      <c r="C578" s="14">
        <v>25234026</v>
      </c>
      <c r="D578" s="13" t="s">
        <v>74</v>
      </c>
      <c r="E578" s="13" t="s">
        <v>184</v>
      </c>
      <c r="F578" s="13" t="s">
        <v>102</v>
      </c>
      <c r="G578" s="14">
        <v>6837067</v>
      </c>
      <c r="H578" s="13" t="s">
        <v>102</v>
      </c>
      <c r="I578" s="14">
        <v>5649688</v>
      </c>
      <c r="J578" s="13" t="s">
        <v>367</v>
      </c>
      <c r="K578" s="14">
        <v>109.4</v>
      </c>
      <c r="L578" s="14">
        <v>4372</v>
      </c>
      <c r="M578" s="14">
        <v>415</v>
      </c>
      <c r="N578" s="15">
        <v>0.0949</v>
      </c>
      <c r="O578" s="14">
        <v>0.26</v>
      </c>
      <c r="P578" s="14">
        <v>25.02</v>
      </c>
      <c r="Q578" s="14">
        <v>1</v>
      </c>
      <c r="R578" s="14">
        <v>0</v>
      </c>
      <c r="S578" s="14">
        <v>0</v>
      </c>
      <c r="T578" s="14">
        <v>0</v>
      </c>
      <c r="U578" s="14">
        <v>0</v>
      </c>
      <c r="V578" s="14">
        <v>1</v>
      </c>
      <c r="W578" s="14">
        <v>109.4</v>
      </c>
      <c r="X578" s="14">
        <v>1</v>
      </c>
      <c r="Y578" s="15">
        <v>0.0024</v>
      </c>
      <c r="Z578" s="14">
        <v>3</v>
      </c>
      <c r="AA578" s="14">
        <v>3</v>
      </c>
      <c r="AB578" s="14">
        <v>1</v>
      </c>
      <c r="AC578" s="14">
        <v>1</v>
      </c>
      <c r="AD578" s="14">
        <v>1</v>
      </c>
      <c r="AE578" s="14">
        <v>0</v>
      </c>
      <c r="AF578" s="14">
        <v>109.4</v>
      </c>
      <c r="AG578" s="14">
        <v>0</v>
      </c>
      <c r="AH578" t="str">
        <f>VLOOKUP(E:E,笔记匹配!A:U,3,FALSE)</f>
        <v>拍卖成交3304W的翡翠福瓜，凭什么这么贵❓</v>
      </c>
    </row>
    <row r="579" spans="1:34">
      <c r="A579" s="13" t="s">
        <v>56</v>
      </c>
      <c r="B579" s="13" t="s">
        <v>178</v>
      </c>
      <c r="C579" s="14">
        <v>25234140</v>
      </c>
      <c r="D579" s="13" t="s">
        <v>74</v>
      </c>
      <c r="E579" s="13" t="s">
        <v>178</v>
      </c>
      <c r="F579" s="13" t="s">
        <v>76</v>
      </c>
      <c r="G579" s="14">
        <v>6837092</v>
      </c>
      <c r="H579" s="13" t="s">
        <v>76</v>
      </c>
      <c r="I579" s="14">
        <v>5649724</v>
      </c>
      <c r="J579" s="13" t="s">
        <v>367</v>
      </c>
      <c r="K579" s="14">
        <v>118.56</v>
      </c>
      <c r="L579" s="14">
        <v>4917</v>
      </c>
      <c r="M579" s="14">
        <v>412</v>
      </c>
      <c r="N579" s="15">
        <v>0.0838</v>
      </c>
      <c r="O579" s="14">
        <v>0.29</v>
      </c>
      <c r="P579" s="14">
        <v>24.11</v>
      </c>
      <c r="Q579" s="14">
        <v>3</v>
      </c>
      <c r="R579" s="14">
        <v>1</v>
      </c>
      <c r="S579" s="14">
        <v>0</v>
      </c>
      <c r="T579" s="14">
        <v>1</v>
      </c>
      <c r="U579" s="14">
        <v>0</v>
      </c>
      <c r="V579" s="14">
        <v>5</v>
      </c>
      <c r="W579" s="14">
        <v>23.71</v>
      </c>
      <c r="X579" s="14">
        <v>5</v>
      </c>
      <c r="Y579" s="15">
        <v>0.0121</v>
      </c>
      <c r="Z579" s="14">
        <v>2</v>
      </c>
      <c r="AA579" s="14">
        <v>1</v>
      </c>
      <c r="AB579" s="14">
        <v>4</v>
      </c>
      <c r="AC579" s="14">
        <v>15</v>
      </c>
      <c r="AD579" s="14">
        <v>4</v>
      </c>
      <c r="AE579" s="14">
        <v>3</v>
      </c>
      <c r="AF579" s="14">
        <v>29.64</v>
      </c>
      <c r="AG579" s="14">
        <v>39.52</v>
      </c>
      <c r="AH579" t="str">
        <f>VLOOKUP(E:E,笔记匹配!A:U,3,FALSE)</f>
        <v>只需一眼，这份灵气甜美就深入人心</v>
      </c>
    </row>
    <row r="580" spans="1:34">
      <c r="A580" s="13" t="s">
        <v>56</v>
      </c>
      <c r="B580" s="13" t="s">
        <v>180</v>
      </c>
      <c r="C580" s="14">
        <v>25234221</v>
      </c>
      <c r="D580" s="13" t="s">
        <v>74</v>
      </c>
      <c r="E580" s="13" t="s">
        <v>180</v>
      </c>
      <c r="F580" s="13" t="s">
        <v>77</v>
      </c>
      <c r="G580" s="14">
        <v>6837125</v>
      </c>
      <c r="H580" s="13" t="s">
        <v>77</v>
      </c>
      <c r="I580" s="14">
        <v>5649750</v>
      </c>
      <c r="J580" s="13" t="s">
        <v>367</v>
      </c>
      <c r="K580" s="14">
        <v>35.33</v>
      </c>
      <c r="L580" s="14">
        <v>2440</v>
      </c>
      <c r="M580" s="14">
        <v>107</v>
      </c>
      <c r="N580" s="15">
        <v>0.0439</v>
      </c>
      <c r="O580" s="14">
        <v>0.33</v>
      </c>
      <c r="P580" s="14">
        <v>14.48</v>
      </c>
      <c r="Q580" s="14">
        <v>0</v>
      </c>
      <c r="R580" s="14">
        <v>1</v>
      </c>
      <c r="S580" s="14">
        <v>0</v>
      </c>
      <c r="T580" s="14">
        <v>1</v>
      </c>
      <c r="U580" s="14">
        <v>0</v>
      </c>
      <c r="V580" s="14">
        <v>2</v>
      </c>
      <c r="W580" s="14">
        <v>17.66</v>
      </c>
      <c r="X580" s="14">
        <v>1</v>
      </c>
      <c r="Y580" s="15">
        <v>0.0093</v>
      </c>
      <c r="Z580" s="14">
        <v>0</v>
      </c>
      <c r="AA580" s="14">
        <v>2</v>
      </c>
      <c r="AB580" s="14">
        <v>2</v>
      </c>
      <c r="AC580" s="14">
        <v>4</v>
      </c>
      <c r="AD580" s="14">
        <v>2</v>
      </c>
      <c r="AE580" s="14">
        <v>1</v>
      </c>
      <c r="AF580" s="14">
        <v>17.66</v>
      </c>
      <c r="AG580" s="14">
        <v>35.33</v>
      </c>
      <c r="AH580" t="str">
        <f>VLOOKUP(E:E,笔记匹配!A:U,3,FALSE)</f>
        <v>笑意祥和的佛，福气满满💚大肚能容天下事</v>
      </c>
    </row>
    <row r="581" spans="1:34">
      <c r="A581" s="13" t="s">
        <v>57</v>
      </c>
      <c r="B581" s="13" t="s">
        <v>154</v>
      </c>
      <c r="C581" s="14">
        <v>15010998</v>
      </c>
      <c r="D581" s="13" t="s">
        <v>74</v>
      </c>
      <c r="E581" s="13" t="s">
        <v>154</v>
      </c>
      <c r="F581" s="13" t="s">
        <v>85</v>
      </c>
      <c r="G581" s="14">
        <v>2988798</v>
      </c>
      <c r="H581" s="13" t="s">
        <v>85</v>
      </c>
      <c r="I581" s="14">
        <v>2389802</v>
      </c>
      <c r="J581" s="13" t="s">
        <v>367</v>
      </c>
      <c r="K581" s="14">
        <v>93.63</v>
      </c>
      <c r="L581" s="14">
        <v>1539</v>
      </c>
      <c r="M581" s="14">
        <v>82</v>
      </c>
      <c r="N581" s="15">
        <v>0.0533</v>
      </c>
      <c r="O581" s="14">
        <v>1.14</v>
      </c>
      <c r="P581" s="14">
        <v>60.84</v>
      </c>
      <c r="Q581" s="14">
        <v>0</v>
      </c>
      <c r="R581" s="14">
        <v>0</v>
      </c>
      <c r="S581" s="14">
        <v>0</v>
      </c>
      <c r="T581" s="14">
        <v>1</v>
      </c>
      <c r="U581" s="14">
        <v>0</v>
      </c>
      <c r="V581" s="14">
        <v>1</v>
      </c>
      <c r="W581" s="14">
        <v>93.63</v>
      </c>
      <c r="X581" s="14">
        <v>4</v>
      </c>
      <c r="Y581" s="15">
        <v>0.0488</v>
      </c>
      <c r="Z581" s="14">
        <v>3</v>
      </c>
      <c r="AA581" s="14">
        <v>0</v>
      </c>
      <c r="AB581" s="14">
        <v>4</v>
      </c>
      <c r="AC581" s="14">
        <v>9</v>
      </c>
      <c r="AD581" s="14">
        <v>4</v>
      </c>
      <c r="AE581" s="14">
        <v>2</v>
      </c>
      <c r="AF581" s="14">
        <v>23.41</v>
      </c>
      <c r="AG581" s="14">
        <v>46.82</v>
      </c>
      <c r="AH581" t="str">
        <f>VLOOKUP(E:E,笔记匹配!A:U,3,FALSE)</f>
        <v>翡翠小米珠已经不多了❓听说你们都在找🧐🧐</v>
      </c>
    </row>
    <row r="582" spans="1:34">
      <c r="A582" s="13" t="s">
        <v>57</v>
      </c>
      <c r="B582" s="13" t="s">
        <v>156</v>
      </c>
      <c r="C582" s="14">
        <v>15235389</v>
      </c>
      <c r="D582" s="13" t="s">
        <v>74</v>
      </c>
      <c r="E582" s="13" t="s">
        <v>156</v>
      </c>
      <c r="F582" s="13" t="s">
        <v>86</v>
      </c>
      <c r="G582" s="14">
        <v>3012790</v>
      </c>
      <c r="H582" s="13" t="s">
        <v>86</v>
      </c>
      <c r="I582" s="14">
        <v>2410711</v>
      </c>
      <c r="J582" s="13" t="s">
        <v>367</v>
      </c>
      <c r="K582" s="14">
        <v>27.04</v>
      </c>
      <c r="L582" s="14">
        <v>1232</v>
      </c>
      <c r="M582" s="14">
        <v>82</v>
      </c>
      <c r="N582" s="15">
        <v>0.0666</v>
      </c>
      <c r="O582" s="14">
        <v>0.33</v>
      </c>
      <c r="P582" s="14">
        <v>21.95</v>
      </c>
      <c r="Q582" s="14">
        <v>0</v>
      </c>
      <c r="R582" s="14">
        <v>1</v>
      </c>
      <c r="S582" s="14">
        <v>0</v>
      </c>
      <c r="T582" s="14">
        <v>2</v>
      </c>
      <c r="U582" s="14">
        <v>0</v>
      </c>
      <c r="V582" s="14">
        <v>3</v>
      </c>
      <c r="W582" s="14">
        <v>9.01</v>
      </c>
      <c r="X582" s="14">
        <v>5</v>
      </c>
      <c r="Y582" s="15">
        <v>0.061</v>
      </c>
      <c r="Z582" s="14">
        <v>0</v>
      </c>
      <c r="AA582" s="14">
        <v>0</v>
      </c>
      <c r="AB582" s="14">
        <v>3</v>
      </c>
      <c r="AC582" s="14">
        <v>6</v>
      </c>
      <c r="AD582" s="14">
        <v>5</v>
      </c>
      <c r="AE582" s="14">
        <v>1</v>
      </c>
      <c r="AF582" s="14">
        <v>5.41</v>
      </c>
      <c r="AG582" s="14">
        <v>27.04</v>
      </c>
      <c r="AH582" t="str">
        <f>VLOOKUP(E:E,笔记匹配!A:U,3,FALSE)</f>
        <v>这尊翡翠佛公的喜乐，谁见了谁欢喜🌱🙏</v>
      </c>
    </row>
    <row r="583" spans="1:34">
      <c r="A583" s="13" t="s">
        <v>57</v>
      </c>
      <c r="B583" s="13" t="s">
        <v>158</v>
      </c>
      <c r="C583" s="14">
        <v>16039498</v>
      </c>
      <c r="D583" s="13" t="s">
        <v>74</v>
      </c>
      <c r="E583" s="13" t="s">
        <v>158</v>
      </c>
      <c r="F583" s="13" t="s">
        <v>87</v>
      </c>
      <c r="G583" s="14">
        <v>3126882</v>
      </c>
      <c r="H583" s="13" t="s">
        <v>87</v>
      </c>
      <c r="I583" s="14">
        <v>2521382</v>
      </c>
      <c r="J583" s="13" t="s">
        <v>367</v>
      </c>
      <c r="K583" s="14">
        <v>94.22</v>
      </c>
      <c r="L583" s="14">
        <v>4472</v>
      </c>
      <c r="M583" s="14">
        <v>261</v>
      </c>
      <c r="N583" s="15">
        <v>0.0584</v>
      </c>
      <c r="O583" s="14">
        <v>0.36</v>
      </c>
      <c r="P583" s="14">
        <v>21.07</v>
      </c>
      <c r="Q583" s="14">
        <v>2</v>
      </c>
      <c r="R583" s="14">
        <v>3</v>
      </c>
      <c r="S583" s="14">
        <v>0</v>
      </c>
      <c r="T583" s="14">
        <v>0</v>
      </c>
      <c r="U583" s="14">
        <v>0</v>
      </c>
      <c r="V583" s="14">
        <v>5</v>
      </c>
      <c r="W583" s="14">
        <v>18.84</v>
      </c>
      <c r="X583" s="14">
        <v>3</v>
      </c>
      <c r="Y583" s="15">
        <v>0.0115</v>
      </c>
      <c r="Z583" s="14">
        <v>0</v>
      </c>
      <c r="AA583" s="14">
        <v>3</v>
      </c>
      <c r="AB583" s="14">
        <v>4</v>
      </c>
      <c r="AC583" s="14">
        <v>8</v>
      </c>
      <c r="AD583" s="14">
        <v>4</v>
      </c>
      <c r="AE583" s="14">
        <v>2</v>
      </c>
      <c r="AF583" s="14">
        <v>23.56</v>
      </c>
      <c r="AG583" s="14">
        <v>47.11</v>
      </c>
      <c r="AH583" t="str">
        <f>VLOOKUP(E:E,笔记匹配!A:U,3,FALSE)</f>
        <v>听说你们最近很喜欢小米珠📿翡翠手串哦💚</v>
      </c>
    </row>
    <row r="584" spans="1:34">
      <c r="A584" s="13" t="s">
        <v>57</v>
      </c>
      <c r="B584" s="13" t="s">
        <v>160</v>
      </c>
      <c r="C584" s="14">
        <v>18410732</v>
      </c>
      <c r="D584" s="13" t="s">
        <v>74</v>
      </c>
      <c r="E584" s="13" t="s">
        <v>160</v>
      </c>
      <c r="F584" s="13" t="s">
        <v>374</v>
      </c>
      <c r="G584" s="14">
        <v>3754285</v>
      </c>
      <c r="H584" s="13" t="s">
        <v>88</v>
      </c>
      <c r="I584" s="14">
        <v>3139499</v>
      </c>
      <c r="J584" s="13" t="s">
        <v>367</v>
      </c>
      <c r="K584" s="14">
        <v>20.79</v>
      </c>
      <c r="L584" s="14">
        <v>647</v>
      </c>
      <c r="M584" s="14">
        <v>36</v>
      </c>
      <c r="N584" s="15">
        <v>0.0556</v>
      </c>
      <c r="O584" s="14">
        <v>0.58</v>
      </c>
      <c r="P584" s="14">
        <v>32.13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5">
        <v>0.0278</v>
      </c>
      <c r="Z584" s="14">
        <v>0</v>
      </c>
      <c r="AA584" s="14">
        <v>0</v>
      </c>
      <c r="AB584" s="14">
        <v>1</v>
      </c>
      <c r="AC584" s="14">
        <v>1</v>
      </c>
      <c r="AD584" s="14">
        <v>1</v>
      </c>
      <c r="AE584" s="14">
        <v>0</v>
      </c>
      <c r="AF584" s="14">
        <v>20.79</v>
      </c>
      <c r="AG584" s="14">
        <v>0</v>
      </c>
      <c r="AH584" t="str">
        <f>VLOOKUP(E:E,笔记匹配!A:U,3,FALSE)</f>
        <v>第一次买满绿翡翠怎么挑？高性价比🉐‼️</v>
      </c>
    </row>
    <row r="585" spans="1:34">
      <c r="A585" s="13" t="s">
        <v>57</v>
      </c>
      <c r="B585" s="13" t="s">
        <v>162</v>
      </c>
      <c r="C585" s="14">
        <v>18547170</v>
      </c>
      <c r="D585" s="13" t="s">
        <v>74</v>
      </c>
      <c r="E585" s="13" t="s">
        <v>162</v>
      </c>
      <c r="F585" s="13" t="s">
        <v>376</v>
      </c>
      <c r="G585" s="14">
        <v>3820901</v>
      </c>
      <c r="H585" s="13" t="s">
        <v>82</v>
      </c>
      <c r="I585" s="14">
        <v>3205913</v>
      </c>
      <c r="J585" s="13" t="s">
        <v>367</v>
      </c>
      <c r="K585" s="14">
        <v>14</v>
      </c>
      <c r="L585" s="14">
        <v>461</v>
      </c>
      <c r="M585" s="14">
        <v>42</v>
      </c>
      <c r="N585" s="15">
        <v>0.0911</v>
      </c>
      <c r="O585" s="14">
        <v>0.33</v>
      </c>
      <c r="P585" s="14">
        <v>30.37</v>
      </c>
      <c r="Q585" s="14">
        <v>0</v>
      </c>
      <c r="R585" s="14">
        <v>0</v>
      </c>
      <c r="S585" s="14">
        <v>0</v>
      </c>
      <c r="T585" s="14">
        <v>2</v>
      </c>
      <c r="U585" s="14">
        <v>0</v>
      </c>
      <c r="V585" s="14">
        <v>2</v>
      </c>
      <c r="W585" s="14">
        <v>7</v>
      </c>
      <c r="X585" s="14">
        <v>0</v>
      </c>
      <c r="Y585" s="15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t="str">
        <f>VLOOKUP(E:E,笔记匹配!A:U,3,FALSE)</f>
        <v>翡翠界的绝美仙仙耳坠都在这里‼️高级富贵</v>
      </c>
    </row>
    <row r="586" spans="1:34">
      <c r="A586" s="13" t="s">
        <v>57</v>
      </c>
      <c r="B586" s="13" t="s">
        <v>164</v>
      </c>
      <c r="C586" s="14">
        <v>19089034</v>
      </c>
      <c r="D586" s="13" t="s">
        <v>74</v>
      </c>
      <c r="E586" s="13" t="s">
        <v>164</v>
      </c>
      <c r="F586" s="13" t="s">
        <v>89</v>
      </c>
      <c r="G586" s="14">
        <v>4075191</v>
      </c>
      <c r="H586" s="13" t="s">
        <v>89</v>
      </c>
      <c r="I586" s="14">
        <v>3457726</v>
      </c>
      <c r="J586" s="13" t="s">
        <v>367</v>
      </c>
      <c r="K586" s="14">
        <v>15.74</v>
      </c>
      <c r="L586" s="14">
        <v>970</v>
      </c>
      <c r="M586" s="14">
        <v>55</v>
      </c>
      <c r="N586" s="15">
        <v>0.0567</v>
      </c>
      <c r="O586" s="14">
        <v>0.29</v>
      </c>
      <c r="P586" s="14">
        <v>16.23</v>
      </c>
      <c r="Q586" s="14">
        <v>3</v>
      </c>
      <c r="R586" s="14">
        <v>0</v>
      </c>
      <c r="S586" s="14">
        <v>0</v>
      </c>
      <c r="T586" s="14">
        <v>0</v>
      </c>
      <c r="U586" s="14">
        <v>0</v>
      </c>
      <c r="V586" s="14">
        <v>3</v>
      </c>
      <c r="W586" s="14">
        <v>5.25</v>
      </c>
      <c r="X586" s="14">
        <v>0</v>
      </c>
      <c r="Y586" s="15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t="str">
        <f>VLOOKUP(E:E,笔记匹配!A:U,3,FALSE)</f>
        <v>翡翠福瓜的寓意，把美好祝福送给自己</v>
      </c>
    </row>
    <row r="587" spans="1:34">
      <c r="A587" s="13" t="s">
        <v>57</v>
      </c>
      <c r="B587" s="13" t="s">
        <v>166</v>
      </c>
      <c r="C587" s="14">
        <v>21062611</v>
      </c>
      <c r="D587" s="13" t="s">
        <v>74</v>
      </c>
      <c r="E587" s="13" t="s">
        <v>166</v>
      </c>
      <c r="F587" s="13" t="s">
        <v>90</v>
      </c>
      <c r="G587" s="14">
        <v>5049698</v>
      </c>
      <c r="H587" s="13" t="s">
        <v>90</v>
      </c>
      <c r="I587" s="14">
        <v>4273852</v>
      </c>
      <c r="J587" s="13" t="s">
        <v>367</v>
      </c>
      <c r="K587" s="14">
        <v>10.17</v>
      </c>
      <c r="L587" s="14">
        <v>503</v>
      </c>
      <c r="M587" s="14">
        <v>33</v>
      </c>
      <c r="N587" s="15">
        <v>0.0656</v>
      </c>
      <c r="O587" s="14">
        <v>0.31</v>
      </c>
      <c r="P587" s="14">
        <v>20.22</v>
      </c>
      <c r="Q587" s="14">
        <v>1</v>
      </c>
      <c r="R587" s="14">
        <v>0</v>
      </c>
      <c r="S587" s="14">
        <v>0</v>
      </c>
      <c r="T587" s="14">
        <v>0</v>
      </c>
      <c r="U587" s="14">
        <v>0</v>
      </c>
      <c r="V587" s="14">
        <v>1</v>
      </c>
      <c r="W587" s="14">
        <v>10.17</v>
      </c>
      <c r="X587" s="14">
        <v>0</v>
      </c>
      <c r="Y587" s="15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t="str">
        <f>VLOOKUP(E:E,笔记匹配!A:U,3,FALSE)</f>
        <v>性价比翡翠美货上新💖寓意都是如此美好💯</v>
      </c>
    </row>
    <row r="588" spans="1:34">
      <c r="A588" s="13" t="s">
        <v>57</v>
      </c>
      <c r="B588" s="13" t="s">
        <v>168</v>
      </c>
      <c r="C588" s="14">
        <v>21387260</v>
      </c>
      <c r="D588" s="13" t="s">
        <v>74</v>
      </c>
      <c r="E588" s="13" t="s">
        <v>168</v>
      </c>
      <c r="F588" s="13" t="s">
        <v>91</v>
      </c>
      <c r="G588" s="14">
        <v>5205079</v>
      </c>
      <c r="H588" s="13" t="s">
        <v>91</v>
      </c>
      <c r="I588" s="14">
        <v>4389047</v>
      </c>
      <c r="J588" s="13" t="s">
        <v>367</v>
      </c>
      <c r="K588" s="14">
        <v>8.99</v>
      </c>
      <c r="L588" s="14">
        <v>254</v>
      </c>
      <c r="M588" s="14">
        <v>25</v>
      </c>
      <c r="N588" s="15">
        <v>0.0984</v>
      </c>
      <c r="O588" s="14">
        <v>0.36</v>
      </c>
      <c r="P588" s="14">
        <v>35.39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5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t="str">
        <f>VLOOKUP(E:E,笔记匹配!A:U,3,FALSE)</f>
        <v>这家翡翠源头商家你还不知道吗‼️</v>
      </c>
    </row>
    <row r="589" spans="1:34">
      <c r="A589" s="13" t="s">
        <v>57</v>
      </c>
      <c r="B589" s="13" t="s">
        <v>170</v>
      </c>
      <c r="C589" s="14">
        <v>21810383</v>
      </c>
      <c r="D589" s="13" t="s">
        <v>74</v>
      </c>
      <c r="E589" s="13" t="s">
        <v>170</v>
      </c>
      <c r="F589" s="13" t="s">
        <v>75</v>
      </c>
      <c r="G589" s="14">
        <v>5396826</v>
      </c>
      <c r="H589" s="13" t="s">
        <v>75</v>
      </c>
      <c r="I589" s="14">
        <v>4535097</v>
      </c>
      <c r="J589" s="13" t="s">
        <v>367</v>
      </c>
      <c r="K589" s="14">
        <v>34.95</v>
      </c>
      <c r="L589" s="14">
        <v>1318</v>
      </c>
      <c r="M589" s="14">
        <v>83</v>
      </c>
      <c r="N589" s="15">
        <v>0.063</v>
      </c>
      <c r="O589" s="14">
        <v>0.42</v>
      </c>
      <c r="P589" s="14">
        <v>26.52</v>
      </c>
      <c r="Q589" s="14">
        <v>1</v>
      </c>
      <c r="R589" s="14">
        <v>0</v>
      </c>
      <c r="S589" s="14">
        <v>1</v>
      </c>
      <c r="T589" s="14">
        <v>3</v>
      </c>
      <c r="U589" s="14">
        <v>0</v>
      </c>
      <c r="V589" s="14">
        <v>5</v>
      </c>
      <c r="W589" s="14">
        <v>6.99</v>
      </c>
      <c r="X589" s="14">
        <v>1</v>
      </c>
      <c r="Y589" s="15">
        <v>0.012</v>
      </c>
      <c r="Z589" s="14">
        <v>1</v>
      </c>
      <c r="AA589" s="14">
        <v>0</v>
      </c>
      <c r="AB589" s="14">
        <v>1</v>
      </c>
      <c r="AC589" s="14">
        <v>2</v>
      </c>
      <c r="AD589" s="14">
        <v>1</v>
      </c>
      <c r="AE589" s="14">
        <v>0</v>
      </c>
      <c r="AF589" s="14">
        <v>34.95</v>
      </c>
      <c r="AG589" s="14">
        <v>0</v>
      </c>
      <c r="AH589" t="str">
        <f>VLOOKUP(E:E,笔记匹配!A:U,3,FALSE)</f>
        <v>喜欢蛋面的尽管来找我，应有尽有</v>
      </c>
    </row>
    <row r="590" spans="1:34">
      <c r="A590" s="13" t="s">
        <v>57</v>
      </c>
      <c r="B590" s="13" t="s">
        <v>172</v>
      </c>
      <c r="C590" s="14">
        <v>21810413</v>
      </c>
      <c r="D590" s="13" t="s">
        <v>74</v>
      </c>
      <c r="E590" s="13" t="s">
        <v>172</v>
      </c>
      <c r="F590" s="13" t="s">
        <v>92</v>
      </c>
      <c r="G590" s="14">
        <v>5396833</v>
      </c>
      <c r="H590" s="13" t="s">
        <v>92</v>
      </c>
      <c r="I590" s="14">
        <v>4535107</v>
      </c>
      <c r="J590" s="13" t="s">
        <v>367</v>
      </c>
      <c r="K590" s="14">
        <v>53.1</v>
      </c>
      <c r="L590" s="14">
        <v>1444</v>
      </c>
      <c r="M590" s="14">
        <v>86</v>
      </c>
      <c r="N590" s="15">
        <v>0.0596</v>
      </c>
      <c r="O590" s="14">
        <v>0.62</v>
      </c>
      <c r="P590" s="14">
        <v>36.77</v>
      </c>
      <c r="Q590" s="14">
        <v>0</v>
      </c>
      <c r="R590" s="14">
        <v>0</v>
      </c>
      <c r="S590" s="14">
        <v>0</v>
      </c>
      <c r="T590" s="14">
        <v>2</v>
      </c>
      <c r="U590" s="14">
        <v>0</v>
      </c>
      <c r="V590" s="14">
        <v>2</v>
      </c>
      <c r="W590" s="14">
        <v>26.55</v>
      </c>
      <c r="X590" s="14">
        <v>0</v>
      </c>
      <c r="Y590" s="15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t="str">
        <f>VLOOKUP(E:E,笔记匹配!A:U,3,FALSE)</f>
        <v>福禄双全💕翡翠绿葫芦太适合女性了～</v>
      </c>
    </row>
    <row r="591" spans="1:34">
      <c r="A591" s="13" t="s">
        <v>57</v>
      </c>
      <c r="B591" s="13" t="s">
        <v>174</v>
      </c>
      <c r="C591" s="14">
        <v>23020424</v>
      </c>
      <c r="D591" s="13" t="s">
        <v>74</v>
      </c>
      <c r="E591" s="13" t="s">
        <v>174</v>
      </c>
      <c r="F591" s="13" t="s">
        <v>385</v>
      </c>
      <c r="G591" s="14">
        <v>5981098</v>
      </c>
      <c r="H591" s="13" t="s">
        <v>93</v>
      </c>
      <c r="I591" s="14">
        <v>4980950</v>
      </c>
      <c r="J591" s="13" t="s">
        <v>367</v>
      </c>
      <c r="K591" s="14">
        <v>70.95</v>
      </c>
      <c r="L591" s="14">
        <v>1648</v>
      </c>
      <c r="M591" s="14">
        <v>142</v>
      </c>
      <c r="N591" s="15">
        <v>0.0862</v>
      </c>
      <c r="O591" s="14">
        <v>0.5</v>
      </c>
      <c r="P591" s="14">
        <v>43.05</v>
      </c>
      <c r="Q591" s="14">
        <v>1</v>
      </c>
      <c r="R591" s="14">
        <v>0</v>
      </c>
      <c r="S591" s="14">
        <v>0</v>
      </c>
      <c r="T591" s="14">
        <v>1</v>
      </c>
      <c r="U591" s="14">
        <v>0</v>
      </c>
      <c r="V591" s="14">
        <v>2</v>
      </c>
      <c r="W591" s="14">
        <v>35.48</v>
      </c>
      <c r="X591" s="14">
        <v>0</v>
      </c>
      <c r="Y591" s="15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t="str">
        <f>VLOOKUP(E:E,笔记匹配!A:U,3,FALSE)</f>
        <v>年会宴会战袍缺少亮点❓只需一串翡翠珠链</v>
      </c>
    </row>
    <row r="592" spans="1:34">
      <c r="A592" s="13" t="s">
        <v>57</v>
      </c>
      <c r="B592" s="13" t="s">
        <v>176</v>
      </c>
      <c r="C592" s="14">
        <v>23479892</v>
      </c>
      <c r="D592" s="13" t="s">
        <v>74</v>
      </c>
      <c r="E592" s="13" t="s">
        <v>176</v>
      </c>
      <c r="F592" s="13" t="s">
        <v>83</v>
      </c>
      <c r="G592" s="14">
        <v>6212945</v>
      </c>
      <c r="H592" s="13" t="s">
        <v>83</v>
      </c>
      <c r="I592" s="14">
        <v>5155900</v>
      </c>
      <c r="J592" s="13" t="s">
        <v>367</v>
      </c>
      <c r="K592" s="14">
        <v>45.32</v>
      </c>
      <c r="L592" s="14">
        <v>2887</v>
      </c>
      <c r="M592" s="14">
        <v>143</v>
      </c>
      <c r="N592" s="15">
        <v>0.0495</v>
      </c>
      <c r="O592" s="14">
        <v>0.32</v>
      </c>
      <c r="P592" s="14">
        <v>15.7</v>
      </c>
      <c r="Q592" s="14">
        <v>1</v>
      </c>
      <c r="R592" s="14">
        <v>0</v>
      </c>
      <c r="S592" s="14">
        <v>1</v>
      </c>
      <c r="T592" s="14">
        <v>0</v>
      </c>
      <c r="U592" s="14">
        <v>0</v>
      </c>
      <c r="V592" s="14">
        <v>2</v>
      </c>
      <c r="W592" s="14">
        <v>22.66</v>
      </c>
      <c r="X592" s="14">
        <v>1</v>
      </c>
      <c r="Y592" s="15">
        <v>0.007</v>
      </c>
      <c r="Z592" s="14">
        <v>0</v>
      </c>
      <c r="AA592" s="14">
        <v>0</v>
      </c>
      <c r="AB592" s="14">
        <v>1</v>
      </c>
      <c r="AC592" s="14">
        <v>9</v>
      </c>
      <c r="AD592" s="14">
        <v>1</v>
      </c>
      <c r="AE592" s="14">
        <v>1</v>
      </c>
      <c r="AF592" s="14">
        <v>45.32</v>
      </c>
      <c r="AG592" s="14">
        <v>45.32</v>
      </c>
      <c r="AH592" t="str">
        <f>VLOOKUP(E:E,笔记匹配!A:U,3,FALSE)</f>
        <v>用千年等这一回，化身一道美的传说～</v>
      </c>
    </row>
    <row r="593" spans="1:34">
      <c r="A593" s="13" t="s">
        <v>57</v>
      </c>
      <c r="B593" s="13" t="s">
        <v>184</v>
      </c>
      <c r="C593" s="14">
        <v>25234026</v>
      </c>
      <c r="D593" s="13" t="s">
        <v>74</v>
      </c>
      <c r="E593" s="13" t="s">
        <v>184</v>
      </c>
      <c r="F593" s="13" t="s">
        <v>102</v>
      </c>
      <c r="G593" s="14">
        <v>6837067</v>
      </c>
      <c r="H593" s="13" t="s">
        <v>102</v>
      </c>
      <c r="I593" s="14">
        <v>5649688</v>
      </c>
      <c r="J593" s="13" t="s">
        <v>367</v>
      </c>
      <c r="K593" s="14">
        <v>115.47</v>
      </c>
      <c r="L593" s="14">
        <v>7397</v>
      </c>
      <c r="M593" s="14">
        <v>536</v>
      </c>
      <c r="N593" s="15">
        <v>0.0725</v>
      </c>
      <c r="O593" s="14">
        <v>0.22</v>
      </c>
      <c r="P593" s="14">
        <v>15.61</v>
      </c>
      <c r="Q593" s="14">
        <v>1</v>
      </c>
      <c r="R593" s="14">
        <v>2</v>
      </c>
      <c r="S593" s="14">
        <v>0</v>
      </c>
      <c r="T593" s="14">
        <v>2</v>
      </c>
      <c r="U593" s="14">
        <v>0</v>
      </c>
      <c r="V593" s="14">
        <v>5</v>
      </c>
      <c r="W593" s="14">
        <v>23.09</v>
      </c>
      <c r="X593" s="14">
        <v>1</v>
      </c>
      <c r="Y593" s="15">
        <v>0.0019</v>
      </c>
      <c r="Z593" s="14">
        <v>3</v>
      </c>
      <c r="AA593" s="14">
        <v>7</v>
      </c>
      <c r="AB593" s="14">
        <v>1</v>
      </c>
      <c r="AC593" s="14">
        <v>1</v>
      </c>
      <c r="AD593" s="14">
        <v>1</v>
      </c>
      <c r="AE593" s="14">
        <v>0</v>
      </c>
      <c r="AF593" s="14">
        <v>115.47</v>
      </c>
      <c r="AG593" s="14">
        <v>0</v>
      </c>
      <c r="AH593" t="str">
        <f>VLOOKUP(E:E,笔记匹配!A:U,3,FALSE)</f>
        <v>拍卖成交3304W的翡翠福瓜，凭什么这么贵❓</v>
      </c>
    </row>
    <row r="594" spans="1:34">
      <c r="A594" s="13" t="s">
        <v>57</v>
      </c>
      <c r="B594" s="13" t="s">
        <v>178</v>
      </c>
      <c r="C594" s="14">
        <v>25234140</v>
      </c>
      <c r="D594" s="13" t="s">
        <v>74</v>
      </c>
      <c r="E594" s="13" t="s">
        <v>178</v>
      </c>
      <c r="F594" s="13" t="s">
        <v>76</v>
      </c>
      <c r="G594" s="14">
        <v>6837092</v>
      </c>
      <c r="H594" s="13" t="s">
        <v>76</v>
      </c>
      <c r="I594" s="14">
        <v>5649724</v>
      </c>
      <c r="J594" s="13" t="s">
        <v>367</v>
      </c>
      <c r="K594" s="14">
        <v>165.98</v>
      </c>
      <c r="L594" s="14">
        <v>8173</v>
      </c>
      <c r="M594" s="14">
        <v>684</v>
      </c>
      <c r="N594" s="15">
        <v>0.0837</v>
      </c>
      <c r="O594" s="14">
        <v>0.24</v>
      </c>
      <c r="P594" s="14">
        <v>20.31</v>
      </c>
      <c r="Q594" s="14">
        <v>3</v>
      </c>
      <c r="R594" s="14">
        <v>1</v>
      </c>
      <c r="S594" s="14">
        <v>2</v>
      </c>
      <c r="T594" s="14">
        <v>0</v>
      </c>
      <c r="U594" s="14">
        <v>0</v>
      </c>
      <c r="V594" s="14">
        <v>6</v>
      </c>
      <c r="W594" s="14">
        <v>27.66</v>
      </c>
      <c r="X594" s="14">
        <v>12</v>
      </c>
      <c r="Y594" s="15">
        <v>0.0175</v>
      </c>
      <c r="Z594" s="14">
        <v>5</v>
      </c>
      <c r="AA594" s="14">
        <v>6</v>
      </c>
      <c r="AB594" s="14">
        <v>11</v>
      </c>
      <c r="AC594" s="14">
        <v>21</v>
      </c>
      <c r="AD594" s="14">
        <v>11</v>
      </c>
      <c r="AE594" s="14">
        <v>4</v>
      </c>
      <c r="AF594" s="14">
        <v>15.09</v>
      </c>
      <c r="AG594" s="14">
        <v>41.5</v>
      </c>
      <c r="AH594" t="str">
        <f>VLOOKUP(E:E,笔记匹配!A:U,3,FALSE)</f>
        <v>只需一眼，这份灵气甜美就深入人心</v>
      </c>
    </row>
    <row r="595" spans="1:34">
      <c r="A595" s="13" t="s">
        <v>57</v>
      </c>
      <c r="B595" s="13" t="s">
        <v>180</v>
      </c>
      <c r="C595" s="14">
        <v>25234221</v>
      </c>
      <c r="D595" s="13" t="s">
        <v>74</v>
      </c>
      <c r="E595" s="13" t="s">
        <v>180</v>
      </c>
      <c r="F595" s="13" t="s">
        <v>77</v>
      </c>
      <c r="G595" s="14">
        <v>6837125</v>
      </c>
      <c r="H595" s="13" t="s">
        <v>77</v>
      </c>
      <c r="I595" s="14">
        <v>5649750</v>
      </c>
      <c r="J595" s="13" t="s">
        <v>367</v>
      </c>
      <c r="K595" s="14">
        <v>32.42</v>
      </c>
      <c r="L595" s="14">
        <v>1748</v>
      </c>
      <c r="M595" s="14">
        <v>86</v>
      </c>
      <c r="N595" s="15">
        <v>0.0492</v>
      </c>
      <c r="O595" s="14">
        <v>0.38</v>
      </c>
      <c r="P595" s="14">
        <v>18.55</v>
      </c>
      <c r="Q595" s="14">
        <v>0</v>
      </c>
      <c r="R595" s="14">
        <v>1</v>
      </c>
      <c r="S595" s="14">
        <v>0</v>
      </c>
      <c r="T595" s="14">
        <v>0</v>
      </c>
      <c r="U595" s="14">
        <v>0</v>
      </c>
      <c r="V595" s="14">
        <v>1</v>
      </c>
      <c r="W595" s="14">
        <v>32.42</v>
      </c>
      <c r="X595" s="14">
        <v>1</v>
      </c>
      <c r="Y595" s="15">
        <v>0.0116</v>
      </c>
      <c r="Z595" s="14">
        <v>1</v>
      </c>
      <c r="AA595" s="14">
        <v>0</v>
      </c>
      <c r="AB595" s="14">
        <v>1</v>
      </c>
      <c r="AC595" s="14">
        <v>4</v>
      </c>
      <c r="AD595" s="14">
        <v>1</v>
      </c>
      <c r="AE595" s="14">
        <v>1</v>
      </c>
      <c r="AF595" s="14">
        <v>32.42</v>
      </c>
      <c r="AG595" s="14">
        <v>32.42</v>
      </c>
      <c r="AH595" t="str">
        <f>VLOOKUP(E:E,笔记匹配!A:U,3,FALSE)</f>
        <v>笑意祥和的佛，福气满满💚大肚能容天下事</v>
      </c>
    </row>
    <row r="596" spans="1:34">
      <c r="A596" s="13" t="s">
        <v>57</v>
      </c>
      <c r="B596" s="13" t="s">
        <v>182</v>
      </c>
      <c r="C596" s="14">
        <v>25387709</v>
      </c>
      <c r="D596" s="13" t="s">
        <v>74</v>
      </c>
      <c r="E596" s="13" t="s">
        <v>182</v>
      </c>
      <c r="F596" s="13" t="s">
        <v>78</v>
      </c>
      <c r="G596" s="14">
        <v>6906754</v>
      </c>
      <c r="H596" s="13" t="s">
        <v>78</v>
      </c>
      <c r="I596" s="14">
        <v>5705035</v>
      </c>
      <c r="J596" s="13" t="s">
        <v>367</v>
      </c>
      <c r="K596" s="14">
        <v>4.6</v>
      </c>
      <c r="L596" s="14">
        <v>268</v>
      </c>
      <c r="M596" s="14">
        <v>26</v>
      </c>
      <c r="N596" s="15">
        <v>0.097</v>
      </c>
      <c r="O596" s="14">
        <v>0.18</v>
      </c>
      <c r="P596" s="14">
        <v>17.16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5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t="str">
        <f>VLOOKUP(E:E,笔记匹配!A:U,3,FALSE)</f>
        <v>翡翠戒指💍明码实价‼️总有一款是你的心头爱</v>
      </c>
    </row>
    <row r="597" spans="1:34">
      <c r="A597" s="13" t="s">
        <v>58</v>
      </c>
      <c r="B597" s="13" t="s">
        <v>154</v>
      </c>
      <c r="C597" s="14">
        <v>15010998</v>
      </c>
      <c r="D597" s="13" t="s">
        <v>74</v>
      </c>
      <c r="E597" s="13" t="s">
        <v>154</v>
      </c>
      <c r="F597" s="13" t="s">
        <v>85</v>
      </c>
      <c r="G597" s="14">
        <v>2988798</v>
      </c>
      <c r="H597" s="13" t="s">
        <v>85</v>
      </c>
      <c r="I597" s="14">
        <v>2389802</v>
      </c>
      <c r="J597" s="13" t="s">
        <v>367</v>
      </c>
      <c r="K597" s="14">
        <v>92.32</v>
      </c>
      <c r="L597" s="14">
        <v>1261</v>
      </c>
      <c r="M597" s="14">
        <v>62</v>
      </c>
      <c r="N597" s="15">
        <v>0.0492</v>
      </c>
      <c r="O597" s="14">
        <v>1.49</v>
      </c>
      <c r="P597" s="14">
        <v>73.21</v>
      </c>
      <c r="Q597" s="14">
        <v>0</v>
      </c>
      <c r="R597" s="14">
        <v>0</v>
      </c>
      <c r="S597" s="14">
        <v>0</v>
      </c>
      <c r="T597" s="14">
        <v>1</v>
      </c>
      <c r="U597" s="14">
        <v>0</v>
      </c>
      <c r="V597" s="14">
        <v>1</v>
      </c>
      <c r="W597" s="14">
        <v>92.32</v>
      </c>
      <c r="X597" s="14">
        <v>4</v>
      </c>
      <c r="Y597" s="15">
        <v>0.0645</v>
      </c>
      <c r="Z597" s="14">
        <v>1</v>
      </c>
      <c r="AA597" s="14">
        <v>0</v>
      </c>
      <c r="AB597" s="14">
        <v>5</v>
      </c>
      <c r="AC597" s="14">
        <v>13</v>
      </c>
      <c r="AD597" s="14">
        <v>5</v>
      </c>
      <c r="AE597" s="14">
        <v>3</v>
      </c>
      <c r="AF597" s="14">
        <v>18.46</v>
      </c>
      <c r="AG597" s="14">
        <v>30.77</v>
      </c>
      <c r="AH597" t="str">
        <f>VLOOKUP(E:E,笔记匹配!A:U,3,FALSE)</f>
        <v>翡翠小米珠已经不多了❓听说你们都在找🧐🧐</v>
      </c>
    </row>
    <row r="598" spans="1:34">
      <c r="A598" s="13" t="s">
        <v>58</v>
      </c>
      <c r="B598" s="13" t="s">
        <v>156</v>
      </c>
      <c r="C598" s="14">
        <v>15235389</v>
      </c>
      <c r="D598" s="13" t="s">
        <v>74</v>
      </c>
      <c r="E598" s="13" t="s">
        <v>156</v>
      </c>
      <c r="F598" s="13" t="s">
        <v>86</v>
      </c>
      <c r="G598" s="14">
        <v>3012790</v>
      </c>
      <c r="H598" s="13" t="s">
        <v>86</v>
      </c>
      <c r="I598" s="14">
        <v>2410711</v>
      </c>
      <c r="J598" s="13" t="s">
        <v>367</v>
      </c>
      <c r="K598" s="14">
        <v>44.27</v>
      </c>
      <c r="L598" s="14">
        <v>1535</v>
      </c>
      <c r="M598" s="14">
        <v>142</v>
      </c>
      <c r="N598" s="15">
        <v>0.0925</v>
      </c>
      <c r="O598" s="14">
        <v>0.31</v>
      </c>
      <c r="P598" s="14">
        <v>28.84</v>
      </c>
      <c r="Q598" s="14">
        <v>0</v>
      </c>
      <c r="R598" s="14">
        <v>1</v>
      </c>
      <c r="S598" s="14">
        <v>2</v>
      </c>
      <c r="T598" s="14">
        <v>0</v>
      </c>
      <c r="U598" s="14">
        <v>0</v>
      </c>
      <c r="V598" s="14">
        <v>3</v>
      </c>
      <c r="W598" s="14">
        <v>14.76</v>
      </c>
      <c r="X598" s="14">
        <v>3</v>
      </c>
      <c r="Y598" s="15">
        <v>0.0211</v>
      </c>
      <c r="Z598" s="14">
        <v>0</v>
      </c>
      <c r="AA598" s="14">
        <v>0</v>
      </c>
      <c r="AB598" s="14">
        <v>4</v>
      </c>
      <c r="AC598" s="14">
        <v>10</v>
      </c>
      <c r="AD598" s="14">
        <v>4</v>
      </c>
      <c r="AE598" s="14">
        <v>2</v>
      </c>
      <c r="AF598" s="14">
        <v>11.07</v>
      </c>
      <c r="AG598" s="14">
        <v>22.14</v>
      </c>
      <c r="AH598" t="str">
        <f>VLOOKUP(E:E,笔记匹配!A:U,3,FALSE)</f>
        <v>这尊翡翠佛公的喜乐，谁见了谁欢喜🌱🙏</v>
      </c>
    </row>
    <row r="599" spans="1:34">
      <c r="A599" s="13" t="s">
        <v>58</v>
      </c>
      <c r="B599" s="13" t="s">
        <v>158</v>
      </c>
      <c r="C599" s="14">
        <v>16039498</v>
      </c>
      <c r="D599" s="13" t="s">
        <v>74</v>
      </c>
      <c r="E599" s="13" t="s">
        <v>158</v>
      </c>
      <c r="F599" s="13" t="s">
        <v>87</v>
      </c>
      <c r="G599" s="14">
        <v>3126882</v>
      </c>
      <c r="H599" s="13" t="s">
        <v>87</v>
      </c>
      <c r="I599" s="14">
        <v>2521382</v>
      </c>
      <c r="J599" s="13" t="s">
        <v>367</v>
      </c>
      <c r="K599" s="14">
        <v>91.63</v>
      </c>
      <c r="L599" s="14">
        <v>3616</v>
      </c>
      <c r="M599" s="14">
        <v>226</v>
      </c>
      <c r="N599" s="15">
        <v>0.0625</v>
      </c>
      <c r="O599" s="14">
        <v>0.41</v>
      </c>
      <c r="P599" s="14">
        <v>25.34</v>
      </c>
      <c r="Q599" s="14">
        <v>1</v>
      </c>
      <c r="R599" s="14">
        <v>2</v>
      </c>
      <c r="S599" s="14">
        <v>0</v>
      </c>
      <c r="T599" s="14">
        <v>0</v>
      </c>
      <c r="U599" s="14">
        <v>1</v>
      </c>
      <c r="V599" s="14">
        <v>4</v>
      </c>
      <c r="W599" s="14">
        <v>22.91</v>
      </c>
      <c r="X599" s="14">
        <v>2</v>
      </c>
      <c r="Y599" s="15">
        <v>0.0088</v>
      </c>
      <c r="Z599" s="14">
        <v>2</v>
      </c>
      <c r="AA599" s="14">
        <v>1</v>
      </c>
      <c r="AB599" s="14">
        <v>2</v>
      </c>
      <c r="AC599" s="14">
        <v>2</v>
      </c>
      <c r="AD599" s="14">
        <v>2</v>
      </c>
      <c r="AE599" s="14">
        <v>0</v>
      </c>
      <c r="AF599" s="14">
        <v>45.82</v>
      </c>
      <c r="AG599" s="14">
        <v>0</v>
      </c>
      <c r="AH599" t="str">
        <f>VLOOKUP(E:E,笔记匹配!A:U,3,FALSE)</f>
        <v>听说你们最近很喜欢小米珠📿翡翠手串哦💚</v>
      </c>
    </row>
    <row r="600" spans="1:34">
      <c r="A600" s="13" t="s">
        <v>58</v>
      </c>
      <c r="B600" s="13" t="s">
        <v>160</v>
      </c>
      <c r="C600" s="14">
        <v>18410732</v>
      </c>
      <c r="D600" s="13" t="s">
        <v>74</v>
      </c>
      <c r="E600" s="13" t="s">
        <v>160</v>
      </c>
      <c r="F600" s="13" t="s">
        <v>374</v>
      </c>
      <c r="G600" s="14">
        <v>3754285</v>
      </c>
      <c r="H600" s="13" t="s">
        <v>88</v>
      </c>
      <c r="I600" s="14">
        <v>3139499</v>
      </c>
      <c r="J600" s="13" t="s">
        <v>367</v>
      </c>
      <c r="K600" s="14">
        <v>17.7</v>
      </c>
      <c r="L600" s="14">
        <v>469</v>
      </c>
      <c r="M600" s="14">
        <v>32</v>
      </c>
      <c r="N600" s="15">
        <v>0.0682</v>
      </c>
      <c r="O600" s="14">
        <v>0.55</v>
      </c>
      <c r="P600" s="14">
        <v>37.74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5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t="str">
        <f>VLOOKUP(E:E,笔记匹配!A:U,3,FALSE)</f>
        <v>第一次买满绿翡翠怎么挑？高性价比🉐‼️</v>
      </c>
    </row>
    <row r="601" spans="1:34">
      <c r="A601" s="13" t="s">
        <v>58</v>
      </c>
      <c r="B601" s="13" t="s">
        <v>162</v>
      </c>
      <c r="C601" s="14">
        <v>18547170</v>
      </c>
      <c r="D601" s="13" t="s">
        <v>74</v>
      </c>
      <c r="E601" s="13" t="s">
        <v>162</v>
      </c>
      <c r="F601" s="13" t="s">
        <v>376</v>
      </c>
      <c r="G601" s="14">
        <v>3820901</v>
      </c>
      <c r="H601" s="13" t="s">
        <v>82</v>
      </c>
      <c r="I601" s="14">
        <v>3205913</v>
      </c>
      <c r="J601" s="13" t="s">
        <v>367</v>
      </c>
      <c r="K601" s="14">
        <v>15.03</v>
      </c>
      <c r="L601" s="14">
        <v>401</v>
      </c>
      <c r="M601" s="14">
        <v>42</v>
      </c>
      <c r="N601" s="15">
        <v>0.1047</v>
      </c>
      <c r="O601" s="14">
        <v>0.36</v>
      </c>
      <c r="P601" s="14">
        <v>37.48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5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t="str">
        <f>VLOOKUP(E:E,笔记匹配!A:U,3,FALSE)</f>
        <v>翡翠界的绝美仙仙耳坠都在这里‼️高级富贵</v>
      </c>
    </row>
    <row r="602" spans="1:34">
      <c r="A602" s="13" t="s">
        <v>58</v>
      </c>
      <c r="B602" s="13" t="s">
        <v>164</v>
      </c>
      <c r="C602" s="14">
        <v>19089034</v>
      </c>
      <c r="D602" s="13" t="s">
        <v>74</v>
      </c>
      <c r="E602" s="13" t="s">
        <v>164</v>
      </c>
      <c r="F602" s="13" t="s">
        <v>89</v>
      </c>
      <c r="G602" s="14">
        <v>4075191</v>
      </c>
      <c r="H602" s="13" t="s">
        <v>89</v>
      </c>
      <c r="I602" s="14">
        <v>3457726</v>
      </c>
      <c r="J602" s="13" t="s">
        <v>367</v>
      </c>
      <c r="K602" s="14">
        <v>15.2</v>
      </c>
      <c r="L602" s="14">
        <v>548</v>
      </c>
      <c r="M602" s="14">
        <v>44</v>
      </c>
      <c r="N602" s="15">
        <v>0.0803</v>
      </c>
      <c r="O602" s="14">
        <v>0.35</v>
      </c>
      <c r="P602" s="14">
        <v>27.74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5">
        <v>0</v>
      </c>
      <c r="Z602" s="14">
        <v>0</v>
      </c>
      <c r="AA602" s="14">
        <v>1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t="str">
        <f>VLOOKUP(E:E,笔记匹配!A:U,3,FALSE)</f>
        <v>翡翠福瓜的寓意，把美好祝福送给自己</v>
      </c>
    </row>
    <row r="603" spans="1:34">
      <c r="A603" s="13" t="s">
        <v>58</v>
      </c>
      <c r="B603" s="13" t="s">
        <v>166</v>
      </c>
      <c r="C603" s="14">
        <v>21062611</v>
      </c>
      <c r="D603" s="13" t="s">
        <v>74</v>
      </c>
      <c r="E603" s="13" t="s">
        <v>166</v>
      </c>
      <c r="F603" s="13" t="s">
        <v>90</v>
      </c>
      <c r="G603" s="14">
        <v>5049698</v>
      </c>
      <c r="H603" s="13" t="s">
        <v>90</v>
      </c>
      <c r="I603" s="14">
        <v>4273852</v>
      </c>
      <c r="J603" s="13" t="s">
        <v>367</v>
      </c>
      <c r="K603" s="14">
        <v>6.79</v>
      </c>
      <c r="L603" s="14">
        <v>348</v>
      </c>
      <c r="M603" s="14">
        <v>20</v>
      </c>
      <c r="N603" s="15">
        <v>0.0575</v>
      </c>
      <c r="O603" s="14">
        <v>0.34</v>
      </c>
      <c r="P603" s="14">
        <v>19.51</v>
      </c>
      <c r="Q603" s="14">
        <v>0</v>
      </c>
      <c r="R603" s="14">
        <v>1</v>
      </c>
      <c r="S603" s="14">
        <v>0</v>
      </c>
      <c r="T603" s="14">
        <v>1</v>
      </c>
      <c r="U603" s="14">
        <v>0</v>
      </c>
      <c r="V603" s="14">
        <v>2</v>
      </c>
      <c r="W603" s="14">
        <v>3.4</v>
      </c>
      <c r="X603" s="14">
        <v>0</v>
      </c>
      <c r="Y603" s="15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t="str">
        <f>VLOOKUP(E:E,笔记匹配!A:U,3,FALSE)</f>
        <v>性价比翡翠美货上新💖寓意都是如此美好💯</v>
      </c>
    </row>
    <row r="604" spans="1:34">
      <c r="A604" s="13" t="s">
        <v>58</v>
      </c>
      <c r="B604" s="13" t="s">
        <v>168</v>
      </c>
      <c r="C604" s="14">
        <v>21387260</v>
      </c>
      <c r="D604" s="13" t="s">
        <v>74</v>
      </c>
      <c r="E604" s="13" t="s">
        <v>168</v>
      </c>
      <c r="F604" s="13" t="s">
        <v>91</v>
      </c>
      <c r="G604" s="14">
        <v>5205079</v>
      </c>
      <c r="H604" s="13" t="s">
        <v>91</v>
      </c>
      <c r="I604" s="14">
        <v>4389047</v>
      </c>
      <c r="J604" s="13" t="s">
        <v>367</v>
      </c>
      <c r="K604" s="14">
        <v>10.25</v>
      </c>
      <c r="L604" s="14">
        <v>228</v>
      </c>
      <c r="M604" s="14">
        <v>25</v>
      </c>
      <c r="N604" s="15">
        <v>0.1096</v>
      </c>
      <c r="O604" s="14">
        <v>0.41</v>
      </c>
      <c r="P604" s="14">
        <v>44.96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5">
        <v>0</v>
      </c>
      <c r="Z604" s="14">
        <v>0</v>
      </c>
      <c r="AA604" s="14">
        <v>0</v>
      </c>
      <c r="AB604" s="14">
        <v>1</v>
      </c>
      <c r="AC604" s="14">
        <v>1</v>
      </c>
      <c r="AD604" s="14">
        <v>1</v>
      </c>
      <c r="AE604" s="14">
        <v>1</v>
      </c>
      <c r="AF604" s="14">
        <v>10.25</v>
      </c>
      <c r="AG604" s="14">
        <v>10.25</v>
      </c>
      <c r="AH604" t="str">
        <f>VLOOKUP(E:E,笔记匹配!A:U,3,FALSE)</f>
        <v>这家翡翠源头商家你还不知道吗‼️</v>
      </c>
    </row>
    <row r="605" spans="1:34">
      <c r="A605" s="13" t="s">
        <v>58</v>
      </c>
      <c r="B605" s="13" t="s">
        <v>170</v>
      </c>
      <c r="C605" s="14">
        <v>21810383</v>
      </c>
      <c r="D605" s="13" t="s">
        <v>74</v>
      </c>
      <c r="E605" s="13" t="s">
        <v>170</v>
      </c>
      <c r="F605" s="13" t="s">
        <v>75</v>
      </c>
      <c r="G605" s="14">
        <v>5396826</v>
      </c>
      <c r="H605" s="13" t="s">
        <v>75</v>
      </c>
      <c r="I605" s="14">
        <v>4535097</v>
      </c>
      <c r="J605" s="13" t="s">
        <v>367</v>
      </c>
      <c r="K605" s="14">
        <v>27.39</v>
      </c>
      <c r="L605" s="14">
        <v>830</v>
      </c>
      <c r="M605" s="14">
        <v>64</v>
      </c>
      <c r="N605" s="15">
        <v>0.0771</v>
      </c>
      <c r="O605" s="14">
        <v>0.43</v>
      </c>
      <c r="P605" s="14">
        <v>33</v>
      </c>
      <c r="Q605" s="14">
        <v>3</v>
      </c>
      <c r="R605" s="14">
        <v>0</v>
      </c>
      <c r="S605" s="14">
        <v>0</v>
      </c>
      <c r="T605" s="14">
        <v>0</v>
      </c>
      <c r="U605" s="14">
        <v>0</v>
      </c>
      <c r="V605" s="14">
        <v>3</v>
      </c>
      <c r="W605" s="14">
        <v>9.13</v>
      </c>
      <c r="X605" s="14">
        <v>0</v>
      </c>
      <c r="Y605" s="15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t="str">
        <f>VLOOKUP(E:E,笔记匹配!A:U,3,FALSE)</f>
        <v>喜欢蛋面的尽管来找我，应有尽有</v>
      </c>
    </row>
    <row r="606" spans="1:34">
      <c r="A606" s="13" t="s">
        <v>58</v>
      </c>
      <c r="B606" s="13" t="s">
        <v>172</v>
      </c>
      <c r="C606" s="14">
        <v>21810413</v>
      </c>
      <c r="D606" s="13" t="s">
        <v>74</v>
      </c>
      <c r="E606" s="13" t="s">
        <v>172</v>
      </c>
      <c r="F606" s="13" t="s">
        <v>92</v>
      </c>
      <c r="G606" s="14">
        <v>5396833</v>
      </c>
      <c r="H606" s="13" t="s">
        <v>92</v>
      </c>
      <c r="I606" s="14">
        <v>4535107</v>
      </c>
      <c r="J606" s="13" t="s">
        <v>367</v>
      </c>
      <c r="K606" s="14">
        <v>53.04</v>
      </c>
      <c r="L606" s="14">
        <v>1022</v>
      </c>
      <c r="M606" s="14">
        <v>83</v>
      </c>
      <c r="N606" s="15">
        <v>0.0812</v>
      </c>
      <c r="O606" s="14">
        <v>0.64</v>
      </c>
      <c r="P606" s="14">
        <v>51.9</v>
      </c>
      <c r="Q606" s="14">
        <v>3</v>
      </c>
      <c r="R606" s="14">
        <v>1</v>
      </c>
      <c r="S606" s="14">
        <v>0</v>
      </c>
      <c r="T606" s="14">
        <v>0</v>
      </c>
      <c r="U606" s="14">
        <v>0</v>
      </c>
      <c r="V606" s="14">
        <v>4</v>
      </c>
      <c r="W606" s="14">
        <v>13.26</v>
      </c>
      <c r="X606" s="14">
        <v>2</v>
      </c>
      <c r="Y606" s="15">
        <v>0.0241</v>
      </c>
      <c r="Z606" s="14">
        <v>0</v>
      </c>
      <c r="AA606" s="14">
        <v>0</v>
      </c>
      <c r="AB606" s="14">
        <v>2</v>
      </c>
      <c r="AC606" s="14">
        <v>2</v>
      </c>
      <c r="AD606" s="14">
        <v>2</v>
      </c>
      <c r="AE606" s="14">
        <v>0</v>
      </c>
      <c r="AF606" s="14">
        <v>26.52</v>
      </c>
      <c r="AG606" s="14">
        <v>0</v>
      </c>
      <c r="AH606" t="str">
        <f>VLOOKUP(E:E,笔记匹配!A:U,3,FALSE)</f>
        <v>福禄双全💕翡翠绿葫芦太适合女性了～</v>
      </c>
    </row>
    <row r="607" spans="1:34">
      <c r="A607" s="13" t="s">
        <v>58</v>
      </c>
      <c r="B607" s="13" t="s">
        <v>174</v>
      </c>
      <c r="C607" s="14">
        <v>23020424</v>
      </c>
      <c r="D607" s="13" t="s">
        <v>74</v>
      </c>
      <c r="E607" s="13" t="s">
        <v>174</v>
      </c>
      <c r="F607" s="13" t="s">
        <v>385</v>
      </c>
      <c r="G607" s="14">
        <v>5981098</v>
      </c>
      <c r="H607" s="13" t="s">
        <v>93</v>
      </c>
      <c r="I607" s="14">
        <v>4980950</v>
      </c>
      <c r="J607" s="13" t="s">
        <v>367</v>
      </c>
      <c r="K607" s="14">
        <v>56.69</v>
      </c>
      <c r="L607" s="14">
        <v>1443</v>
      </c>
      <c r="M607" s="14">
        <v>115</v>
      </c>
      <c r="N607" s="15">
        <v>0.0797</v>
      </c>
      <c r="O607" s="14">
        <v>0.49</v>
      </c>
      <c r="P607" s="14">
        <v>39.29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4</v>
      </c>
      <c r="Y607" s="15">
        <v>0.0348</v>
      </c>
      <c r="Z607" s="14">
        <v>1</v>
      </c>
      <c r="AA607" s="14">
        <v>0</v>
      </c>
      <c r="AB607" s="14">
        <v>4</v>
      </c>
      <c r="AC607" s="14">
        <v>5</v>
      </c>
      <c r="AD607" s="14">
        <v>4</v>
      </c>
      <c r="AE607" s="14">
        <v>1</v>
      </c>
      <c r="AF607" s="14">
        <v>14.17</v>
      </c>
      <c r="AG607" s="14">
        <v>56.69</v>
      </c>
      <c r="AH607" t="str">
        <f>VLOOKUP(E:E,笔记匹配!A:U,3,FALSE)</f>
        <v>年会宴会战袍缺少亮点❓只需一串翡翠珠链</v>
      </c>
    </row>
    <row r="608" spans="1:34">
      <c r="A608" s="13" t="s">
        <v>58</v>
      </c>
      <c r="B608" s="13" t="s">
        <v>176</v>
      </c>
      <c r="C608" s="14">
        <v>23479892</v>
      </c>
      <c r="D608" s="13" t="s">
        <v>74</v>
      </c>
      <c r="E608" s="13" t="s">
        <v>176</v>
      </c>
      <c r="F608" s="13" t="s">
        <v>83</v>
      </c>
      <c r="G608" s="14">
        <v>6212945</v>
      </c>
      <c r="H608" s="13" t="s">
        <v>83</v>
      </c>
      <c r="I608" s="14">
        <v>5155900</v>
      </c>
      <c r="J608" s="13" t="s">
        <v>367</v>
      </c>
      <c r="K608" s="14">
        <v>42.82</v>
      </c>
      <c r="L608" s="14">
        <v>2129</v>
      </c>
      <c r="M608" s="14">
        <v>131</v>
      </c>
      <c r="N608" s="15">
        <v>0.0615</v>
      </c>
      <c r="O608" s="14">
        <v>0.33</v>
      </c>
      <c r="P608" s="14">
        <v>20.11</v>
      </c>
      <c r="Q608" s="14">
        <v>1</v>
      </c>
      <c r="R608" s="14">
        <v>0</v>
      </c>
      <c r="S608" s="14">
        <v>0</v>
      </c>
      <c r="T608" s="14">
        <v>0</v>
      </c>
      <c r="U608" s="14">
        <v>0</v>
      </c>
      <c r="V608" s="14">
        <v>1</v>
      </c>
      <c r="W608" s="14">
        <v>42.82</v>
      </c>
      <c r="X608" s="14">
        <v>0</v>
      </c>
      <c r="Y608" s="15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t="str">
        <f>VLOOKUP(E:E,笔记匹配!A:U,3,FALSE)</f>
        <v>用千年等这一回，化身一道美的传说～</v>
      </c>
    </row>
    <row r="609" spans="1:34">
      <c r="A609" s="13" t="s">
        <v>58</v>
      </c>
      <c r="B609" s="13" t="s">
        <v>178</v>
      </c>
      <c r="C609" s="14">
        <v>25234140</v>
      </c>
      <c r="D609" s="13" t="s">
        <v>74</v>
      </c>
      <c r="E609" s="13" t="s">
        <v>178</v>
      </c>
      <c r="F609" s="13" t="s">
        <v>76</v>
      </c>
      <c r="G609" s="14">
        <v>6837092</v>
      </c>
      <c r="H609" s="13" t="s">
        <v>76</v>
      </c>
      <c r="I609" s="14">
        <v>5649724</v>
      </c>
      <c r="J609" s="13" t="s">
        <v>367</v>
      </c>
      <c r="K609" s="14">
        <v>180.59</v>
      </c>
      <c r="L609" s="14">
        <v>6880</v>
      </c>
      <c r="M609" s="14">
        <v>643</v>
      </c>
      <c r="N609" s="15">
        <v>0.0935</v>
      </c>
      <c r="O609" s="14">
        <v>0.28</v>
      </c>
      <c r="P609" s="14">
        <v>26.25</v>
      </c>
      <c r="Q609" s="14">
        <v>3</v>
      </c>
      <c r="R609" s="14">
        <v>2</v>
      </c>
      <c r="S609" s="14">
        <v>1</v>
      </c>
      <c r="T609" s="14">
        <v>1</v>
      </c>
      <c r="U609" s="14">
        <v>0</v>
      </c>
      <c r="V609" s="14">
        <v>7</v>
      </c>
      <c r="W609" s="14">
        <v>25.8</v>
      </c>
      <c r="X609" s="14">
        <v>8</v>
      </c>
      <c r="Y609" s="15">
        <v>0.0124</v>
      </c>
      <c r="Z609" s="14">
        <v>12</v>
      </c>
      <c r="AA609" s="14">
        <v>4</v>
      </c>
      <c r="AB609" s="14">
        <v>10</v>
      </c>
      <c r="AC609" s="14">
        <v>15</v>
      </c>
      <c r="AD609" s="14">
        <v>10</v>
      </c>
      <c r="AE609" s="14">
        <v>3</v>
      </c>
      <c r="AF609" s="14">
        <v>18.06</v>
      </c>
      <c r="AG609" s="14">
        <v>60.2</v>
      </c>
      <c r="AH609" t="str">
        <f>VLOOKUP(E:E,笔记匹配!A:U,3,FALSE)</f>
        <v>只需一眼，这份灵气甜美就深入人心</v>
      </c>
    </row>
    <row r="610" spans="1:34">
      <c r="A610" s="13" t="s">
        <v>58</v>
      </c>
      <c r="B610" s="13" t="s">
        <v>180</v>
      </c>
      <c r="C610" s="14">
        <v>25234221</v>
      </c>
      <c r="D610" s="13" t="s">
        <v>74</v>
      </c>
      <c r="E610" s="13" t="s">
        <v>180</v>
      </c>
      <c r="F610" s="13" t="s">
        <v>77</v>
      </c>
      <c r="G610" s="14">
        <v>6837125</v>
      </c>
      <c r="H610" s="13" t="s">
        <v>77</v>
      </c>
      <c r="I610" s="14">
        <v>5649750</v>
      </c>
      <c r="J610" s="13" t="s">
        <v>367</v>
      </c>
      <c r="K610" s="14">
        <v>25.47</v>
      </c>
      <c r="L610" s="14">
        <v>954</v>
      </c>
      <c r="M610" s="14">
        <v>54</v>
      </c>
      <c r="N610" s="15">
        <v>0.0566</v>
      </c>
      <c r="O610" s="14">
        <v>0.47</v>
      </c>
      <c r="P610" s="14">
        <v>26.7</v>
      </c>
      <c r="Q610" s="14">
        <v>1</v>
      </c>
      <c r="R610" s="14">
        <v>0</v>
      </c>
      <c r="S610" s="14">
        <v>0</v>
      </c>
      <c r="T610" s="14">
        <v>0</v>
      </c>
      <c r="U610" s="14">
        <v>0</v>
      </c>
      <c r="V610" s="14">
        <v>1</v>
      </c>
      <c r="W610" s="14">
        <v>25.47</v>
      </c>
      <c r="X610" s="14">
        <v>0</v>
      </c>
      <c r="Y610" s="15">
        <v>0</v>
      </c>
      <c r="Z610" s="14">
        <v>1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t="str">
        <f>VLOOKUP(E:E,笔记匹配!A:U,3,FALSE)</f>
        <v>笑意祥和的佛，福气满满💚大肚能容天下事</v>
      </c>
    </row>
    <row r="611" spans="1:34">
      <c r="A611" s="13" t="s">
        <v>58</v>
      </c>
      <c r="B611" s="13" t="s">
        <v>182</v>
      </c>
      <c r="C611" s="14">
        <v>25387709</v>
      </c>
      <c r="D611" s="13" t="s">
        <v>74</v>
      </c>
      <c r="E611" s="13" t="s">
        <v>182</v>
      </c>
      <c r="F611" s="13" t="s">
        <v>78</v>
      </c>
      <c r="G611" s="14">
        <v>6906754</v>
      </c>
      <c r="H611" s="13" t="s">
        <v>78</v>
      </c>
      <c r="I611" s="14">
        <v>5705035</v>
      </c>
      <c r="J611" s="13" t="s">
        <v>367</v>
      </c>
      <c r="K611" s="14">
        <v>111.89</v>
      </c>
      <c r="L611" s="14">
        <v>4670</v>
      </c>
      <c r="M611" s="14">
        <v>379</v>
      </c>
      <c r="N611" s="15">
        <v>0.0812</v>
      </c>
      <c r="O611" s="14">
        <v>0.3</v>
      </c>
      <c r="P611" s="14">
        <v>23.96</v>
      </c>
      <c r="Q611" s="14">
        <v>1</v>
      </c>
      <c r="R611" s="14">
        <v>0</v>
      </c>
      <c r="S611" s="14">
        <v>2</v>
      </c>
      <c r="T611" s="14">
        <v>2</v>
      </c>
      <c r="U611" s="14">
        <v>0</v>
      </c>
      <c r="V611" s="14">
        <v>5</v>
      </c>
      <c r="W611" s="14">
        <v>22.38</v>
      </c>
      <c r="X611" s="14">
        <v>2</v>
      </c>
      <c r="Y611" s="15">
        <v>0.0053</v>
      </c>
      <c r="Z611" s="14">
        <v>2</v>
      </c>
      <c r="AA611" s="14">
        <v>4</v>
      </c>
      <c r="AB611" s="14">
        <v>3</v>
      </c>
      <c r="AC611" s="14">
        <v>3</v>
      </c>
      <c r="AD611" s="14">
        <v>3</v>
      </c>
      <c r="AE611" s="14">
        <v>1</v>
      </c>
      <c r="AF611" s="14">
        <v>37.3</v>
      </c>
      <c r="AG611" s="14">
        <v>111.89</v>
      </c>
      <c r="AH611" t="str">
        <f>VLOOKUP(E:E,笔记匹配!A:U,3,FALSE)</f>
        <v>翡翠戒指💍明码实价‼️总有一款是你的心头爱</v>
      </c>
    </row>
    <row r="612" spans="1:34">
      <c r="A612" s="13" t="s">
        <v>59</v>
      </c>
      <c r="B612" s="13" t="s">
        <v>154</v>
      </c>
      <c r="C612" s="14">
        <v>15010998</v>
      </c>
      <c r="D612" s="13" t="s">
        <v>74</v>
      </c>
      <c r="E612" s="13" t="s">
        <v>154</v>
      </c>
      <c r="F612" s="13" t="s">
        <v>85</v>
      </c>
      <c r="G612" s="14">
        <v>2988798</v>
      </c>
      <c r="H612" s="13" t="s">
        <v>85</v>
      </c>
      <c r="I612" s="14">
        <v>2389802</v>
      </c>
      <c r="J612" s="13" t="s">
        <v>367</v>
      </c>
      <c r="K612" s="14">
        <v>93.77</v>
      </c>
      <c r="L612" s="14">
        <v>1535</v>
      </c>
      <c r="M612" s="14">
        <v>78</v>
      </c>
      <c r="N612" s="15">
        <v>0.0508</v>
      </c>
      <c r="O612" s="14">
        <v>1.2</v>
      </c>
      <c r="P612" s="14">
        <v>61.09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5</v>
      </c>
      <c r="Y612" s="15">
        <v>0.0641</v>
      </c>
      <c r="Z612" s="14">
        <v>1</v>
      </c>
      <c r="AA612" s="14">
        <v>0</v>
      </c>
      <c r="AB612" s="14">
        <v>4</v>
      </c>
      <c r="AC612" s="14">
        <v>16</v>
      </c>
      <c r="AD612" s="14">
        <v>4</v>
      </c>
      <c r="AE612" s="14">
        <v>4</v>
      </c>
      <c r="AF612" s="14">
        <v>23.44</v>
      </c>
      <c r="AG612" s="14">
        <v>23.44</v>
      </c>
      <c r="AH612" t="str">
        <f>VLOOKUP(E:E,笔记匹配!A:U,3,FALSE)</f>
        <v>翡翠小米珠已经不多了❓听说你们都在找🧐🧐</v>
      </c>
    </row>
    <row r="613" spans="1:34">
      <c r="A613" s="13" t="s">
        <v>59</v>
      </c>
      <c r="B613" s="13" t="s">
        <v>156</v>
      </c>
      <c r="C613" s="14">
        <v>15235389</v>
      </c>
      <c r="D613" s="13" t="s">
        <v>74</v>
      </c>
      <c r="E613" s="13" t="s">
        <v>156</v>
      </c>
      <c r="F613" s="13" t="s">
        <v>86</v>
      </c>
      <c r="G613" s="14">
        <v>3012790</v>
      </c>
      <c r="H613" s="13" t="s">
        <v>86</v>
      </c>
      <c r="I613" s="14">
        <v>2410711</v>
      </c>
      <c r="J613" s="13" t="s">
        <v>367</v>
      </c>
      <c r="K613" s="14">
        <v>42.79</v>
      </c>
      <c r="L613" s="14">
        <v>1951</v>
      </c>
      <c r="M613" s="14">
        <v>134</v>
      </c>
      <c r="N613" s="15">
        <v>0.0687</v>
      </c>
      <c r="O613" s="14">
        <v>0.32</v>
      </c>
      <c r="P613" s="14">
        <v>21.93</v>
      </c>
      <c r="Q613" s="14">
        <v>0</v>
      </c>
      <c r="R613" s="14">
        <v>0</v>
      </c>
      <c r="S613" s="14">
        <v>2</v>
      </c>
      <c r="T613" s="14">
        <v>0</v>
      </c>
      <c r="U613" s="14">
        <v>2</v>
      </c>
      <c r="V613" s="14">
        <v>4</v>
      </c>
      <c r="W613" s="14">
        <v>10.7</v>
      </c>
      <c r="X613" s="14">
        <v>3</v>
      </c>
      <c r="Y613" s="15">
        <v>0.0224</v>
      </c>
      <c r="Z613" s="14">
        <v>0</v>
      </c>
      <c r="AA613" s="14">
        <v>0</v>
      </c>
      <c r="AB613" s="14">
        <v>4</v>
      </c>
      <c r="AC613" s="14">
        <v>9</v>
      </c>
      <c r="AD613" s="14">
        <v>4</v>
      </c>
      <c r="AE613" s="14">
        <v>2</v>
      </c>
      <c r="AF613" s="14">
        <v>10.7</v>
      </c>
      <c r="AG613" s="14">
        <v>21.4</v>
      </c>
      <c r="AH613" t="str">
        <f>VLOOKUP(E:E,笔记匹配!A:U,3,FALSE)</f>
        <v>这尊翡翠佛公的喜乐，谁见了谁欢喜🌱🙏</v>
      </c>
    </row>
    <row r="614" spans="1:34">
      <c r="A614" s="13" t="s">
        <v>59</v>
      </c>
      <c r="B614" s="13" t="s">
        <v>158</v>
      </c>
      <c r="C614" s="14">
        <v>16039498</v>
      </c>
      <c r="D614" s="13" t="s">
        <v>74</v>
      </c>
      <c r="E614" s="13" t="s">
        <v>158</v>
      </c>
      <c r="F614" s="13" t="s">
        <v>87</v>
      </c>
      <c r="G614" s="14">
        <v>3126882</v>
      </c>
      <c r="H614" s="13" t="s">
        <v>87</v>
      </c>
      <c r="I614" s="14">
        <v>2521382</v>
      </c>
      <c r="J614" s="13" t="s">
        <v>367</v>
      </c>
      <c r="K614" s="14">
        <v>93.38</v>
      </c>
      <c r="L614" s="14">
        <v>3254</v>
      </c>
      <c r="M614" s="14">
        <v>201</v>
      </c>
      <c r="N614" s="15">
        <v>0.0618</v>
      </c>
      <c r="O614" s="14">
        <v>0.46</v>
      </c>
      <c r="P614" s="14">
        <v>28.7</v>
      </c>
      <c r="Q614" s="14">
        <v>4</v>
      </c>
      <c r="R614" s="14">
        <v>2</v>
      </c>
      <c r="S614" s="14">
        <v>1</v>
      </c>
      <c r="T614" s="14">
        <v>0</v>
      </c>
      <c r="U614" s="14">
        <v>1</v>
      </c>
      <c r="V614" s="14">
        <v>8</v>
      </c>
      <c r="W614" s="14">
        <v>11.67</v>
      </c>
      <c r="X614" s="14">
        <v>5</v>
      </c>
      <c r="Y614" s="15">
        <v>0.0249</v>
      </c>
      <c r="Z614" s="14">
        <v>0</v>
      </c>
      <c r="AA614" s="14">
        <v>2</v>
      </c>
      <c r="AB614" s="14">
        <v>5</v>
      </c>
      <c r="AC614" s="14">
        <v>7</v>
      </c>
      <c r="AD614" s="14">
        <v>5</v>
      </c>
      <c r="AE614" s="14">
        <v>1</v>
      </c>
      <c r="AF614" s="14">
        <v>18.68</v>
      </c>
      <c r="AG614" s="14">
        <v>93.38</v>
      </c>
      <c r="AH614" t="str">
        <f>VLOOKUP(E:E,笔记匹配!A:U,3,FALSE)</f>
        <v>听说你们最近很喜欢小米珠📿翡翠手串哦💚</v>
      </c>
    </row>
    <row r="615" spans="1:34">
      <c r="A615" s="13" t="s">
        <v>59</v>
      </c>
      <c r="B615" s="13" t="s">
        <v>160</v>
      </c>
      <c r="C615" s="14">
        <v>18410732</v>
      </c>
      <c r="D615" s="13" t="s">
        <v>74</v>
      </c>
      <c r="E615" s="13" t="s">
        <v>160</v>
      </c>
      <c r="F615" s="13" t="s">
        <v>374</v>
      </c>
      <c r="G615" s="14">
        <v>3754285</v>
      </c>
      <c r="H615" s="13" t="s">
        <v>88</v>
      </c>
      <c r="I615" s="14">
        <v>3139499</v>
      </c>
      <c r="J615" s="13" t="s">
        <v>367</v>
      </c>
      <c r="K615" s="14">
        <v>12.39</v>
      </c>
      <c r="L615" s="14">
        <v>480</v>
      </c>
      <c r="M615" s="14">
        <v>23</v>
      </c>
      <c r="N615" s="15">
        <v>0.0479</v>
      </c>
      <c r="O615" s="14">
        <v>0.54</v>
      </c>
      <c r="P615" s="14">
        <v>25.81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5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t="str">
        <f>VLOOKUP(E:E,笔记匹配!A:U,3,FALSE)</f>
        <v>第一次买满绿翡翠怎么挑？高性价比🉐‼️</v>
      </c>
    </row>
    <row r="616" spans="1:34">
      <c r="A616" s="13" t="s">
        <v>59</v>
      </c>
      <c r="B616" s="13" t="s">
        <v>162</v>
      </c>
      <c r="C616" s="14">
        <v>18547170</v>
      </c>
      <c r="D616" s="13" t="s">
        <v>74</v>
      </c>
      <c r="E616" s="13" t="s">
        <v>162</v>
      </c>
      <c r="F616" s="13" t="s">
        <v>376</v>
      </c>
      <c r="G616" s="14">
        <v>3820901</v>
      </c>
      <c r="H616" s="13" t="s">
        <v>82</v>
      </c>
      <c r="I616" s="14">
        <v>3205913</v>
      </c>
      <c r="J616" s="13" t="s">
        <v>367</v>
      </c>
      <c r="K616" s="14">
        <v>13.43</v>
      </c>
      <c r="L616" s="14">
        <v>441</v>
      </c>
      <c r="M616" s="14">
        <v>39</v>
      </c>
      <c r="N616" s="15">
        <v>0.0884</v>
      </c>
      <c r="O616" s="14">
        <v>0.34</v>
      </c>
      <c r="P616" s="14">
        <v>30.45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5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t="str">
        <f>VLOOKUP(E:E,笔记匹配!A:U,3,FALSE)</f>
        <v>翡翠界的绝美仙仙耳坠都在这里‼️高级富贵</v>
      </c>
    </row>
    <row r="617" spans="1:34">
      <c r="A617" s="13" t="s">
        <v>59</v>
      </c>
      <c r="B617" s="13" t="s">
        <v>164</v>
      </c>
      <c r="C617" s="14">
        <v>19089034</v>
      </c>
      <c r="D617" s="13" t="s">
        <v>74</v>
      </c>
      <c r="E617" s="13" t="s">
        <v>164</v>
      </c>
      <c r="F617" s="13" t="s">
        <v>89</v>
      </c>
      <c r="G617" s="14">
        <v>4075191</v>
      </c>
      <c r="H617" s="13" t="s">
        <v>89</v>
      </c>
      <c r="I617" s="14">
        <v>3457726</v>
      </c>
      <c r="J617" s="13" t="s">
        <v>367</v>
      </c>
      <c r="K617" s="14">
        <v>12.6</v>
      </c>
      <c r="L617" s="14">
        <v>723</v>
      </c>
      <c r="M617" s="14">
        <v>38</v>
      </c>
      <c r="N617" s="15">
        <v>0.0526</v>
      </c>
      <c r="O617" s="14">
        <v>0.33</v>
      </c>
      <c r="P617" s="14">
        <v>17.43</v>
      </c>
      <c r="Q617" s="14">
        <v>1</v>
      </c>
      <c r="R617" s="14">
        <v>0</v>
      </c>
      <c r="S617" s="14">
        <v>0</v>
      </c>
      <c r="T617" s="14">
        <v>1</v>
      </c>
      <c r="U617" s="14">
        <v>0</v>
      </c>
      <c r="V617" s="14">
        <v>2</v>
      </c>
      <c r="W617" s="14">
        <v>6.3</v>
      </c>
      <c r="X617" s="14">
        <v>0</v>
      </c>
      <c r="Y617" s="15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t="str">
        <f>VLOOKUP(E:E,笔记匹配!A:U,3,FALSE)</f>
        <v>翡翠福瓜的寓意，把美好祝福送给自己</v>
      </c>
    </row>
    <row r="618" spans="1:34">
      <c r="A618" s="13" t="s">
        <v>59</v>
      </c>
      <c r="B618" s="13" t="s">
        <v>166</v>
      </c>
      <c r="C618" s="14">
        <v>21062611</v>
      </c>
      <c r="D618" s="13" t="s">
        <v>74</v>
      </c>
      <c r="E618" s="13" t="s">
        <v>166</v>
      </c>
      <c r="F618" s="13" t="s">
        <v>90</v>
      </c>
      <c r="G618" s="14">
        <v>5049698</v>
      </c>
      <c r="H618" s="13" t="s">
        <v>90</v>
      </c>
      <c r="I618" s="14">
        <v>4273852</v>
      </c>
      <c r="J618" s="13" t="s">
        <v>367</v>
      </c>
      <c r="K618" s="14">
        <v>5.66</v>
      </c>
      <c r="L618" s="14">
        <v>287</v>
      </c>
      <c r="M618" s="14">
        <v>18</v>
      </c>
      <c r="N618" s="15">
        <v>0.0627</v>
      </c>
      <c r="O618" s="14">
        <v>0.31</v>
      </c>
      <c r="P618" s="14">
        <v>19.72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5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t="str">
        <f>VLOOKUP(E:E,笔记匹配!A:U,3,FALSE)</f>
        <v>性价比翡翠美货上新💖寓意都是如此美好💯</v>
      </c>
    </row>
    <row r="619" spans="1:34">
      <c r="A619" s="13" t="s">
        <v>59</v>
      </c>
      <c r="B619" s="13" t="s">
        <v>168</v>
      </c>
      <c r="C619" s="14">
        <v>21387260</v>
      </c>
      <c r="D619" s="13" t="s">
        <v>74</v>
      </c>
      <c r="E619" s="13" t="s">
        <v>168</v>
      </c>
      <c r="F619" s="13" t="s">
        <v>91</v>
      </c>
      <c r="G619" s="14">
        <v>5205079</v>
      </c>
      <c r="H619" s="13" t="s">
        <v>91</v>
      </c>
      <c r="I619" s="14">
        <v>4389047</v>
      </c>
      <c r="J619" s="13" t="s">
        <v>367</v>
      </c>
      <c r="K619" s="14">
        <v>9.02</v>
      </c>
      <c r="L619" s="14">
        <v>237</v>
      </c>
      <c r="M619" s="14">
        <v>22</v>
      </c>
      <c r="N619" s="15">
        <v>0.0928</v>
      </c>
      <c r="O619" s="14">
        <v>0.41</v>
      </c>
      <c r="P619" s="14">
        <v>38.06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5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t="str">
        <f>VLOOKUP(E:E,笔记匹配!A:U,3,FALSE)</f>
        <v>这家翡翠源头商家你还不知道吗‼️</v>
      </c>
    </row>
    <row r="620" spans="1:34">
      <c r="A620" s="13" t="s">
        <v>59</v>
      </c>
      <c r="B620" s="13" t="s">
        <v>170</v>
      </c>
      <c r="C620" s="14">
        <v>21810383</v>
      </c>
      <c r="D620" s="13" t="s">
        <v>74</v>
      </c>
      <c r="E620" s="13" t="s">
        <v>170</v>
      </c>
      <c r="F620" s="13" t="s">
        <v>75</v>
      </c>
      <c r="G620" s="14">
        <v>5396826</v>
      </c>
      <c r="H620" s="13" t="s">
        <v>75</v>
      </c>
      <c r="I620" s="14">
        <v>4535097</v>
      </c>
      <c r="J620" s="13" t="s">
        <v>367</v>
      </c>
      <c r="K620" s="14">
        <v>28.66</v>
      </c>
      <c r="L620" s="14">
        <v>1420</v>
      </c>
      <c r="M620" s="14">
        <v>63</v>
      </c>
      <c r="N620" s="15">
        <v>0.0444</v>
      </c>
      <c r="O620" s="14">
        <v>0.45</v>
      </c>
      <c r="P620" s="14">
        <v>20.18</v>
      </c>
      <c r="Q620" s="14">
        <v>2</v>
      </c>
      <c r="R620" s="14">
        <v>0</v>
      </c>
      <c r="S620" s="14">
        <v>0</v>
      </c>
      <c r="T620" s="14">
        <v>0</v>
      </c>
      <c r="U620" s="14">
        <v>0</v>
      </c>
      <c r="V620" s="14">
        <v>2</v>
      </c>
      <c r="W620" s="14">
        <v>14.33</v>
      </c>
      <c r="X620" s="14">
        <v>0</v>
      </c>
      <c r="Y620" s="15">
        <v>0</v>
      </c>
      <c r="Z620" s="14">
        <v>0</v>
      </c>
      <c r="AA620" s="14">
        <v>2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t="str">
        <f>VLOOKUP(E:E,笔记匹配!A:U,3,FALSE)</f>
        <v>喜欢蛋面的尽管来找我，应有尽有</v>
      </c>
    </row>
    <row r="621" spans="1:34">
      <c r="A621" s="13" t="s">
        <v>59</v>
      </c>
      <c r="B621" s="13" t="s">
        <v>172</v>
      </c>
      <c r="C621" s="14">
        <v>21810413</v>
      </c>
      <c r="D621" s="13" t="s">
        <v>74</v>
      </c>
      <c r="E621" s="13" t="s">
        <v>172</v>
      </c>
      <c r="F621" s="13" t="s">
        <v>92</v>
      </c>
      <c r="G621" s="14">
        <v>5396833</v>
      </c>
      <c r="H621" s="13" t="s">
        <v>92</v>
      </c>
      <c r="I621" s="14">
        <v>4535107</v>
      </c>
      <c r="J621" s="13" t="s">
        <v>367</v>
      </c>
      <c r="K621" s="14">
        <v>67.42</v>
      </c>
      <c r="L621" s="14">
        <v>1495</v>
      </c>
      <c r="M621" s="14">
        <v>113</v>
      </c>
      <c r="N621" s="15">
        <v>0.0756</v>
      </c>
      <c r="O621" s="14">
        <v>0.6</v>
      </c>
      <c r="P621" s="14">
        <v>45.1</v>
      </c>
      <c r="Q621" s="14">
        <v>3</v>
      </c>
      <c r="R621" s="14">
        <v>0</v>
      </c>
      <c r="S621" s="14">
        <v>1</v>
      </c>
      <c r="T621" s="14">
        <v>1</v>
      </c>
      <c r="U621" s="14">
        <v>0</v>
      </c>
      <c r="V621" s="14">
        <v>5</v>
      </c>
      <c r="W621" s="14">
        <v>13.48</v>
      </c>
      <c r="X621" s="14">
        <v>0</v>
      </c>
      <c r="Y621" s="15">
        <v>0</v>
      </c>
      <c r="Z621" s="14">
        <v>0</v>
      </c>
      <c r="AA621" s="14">
        <v>0</v>
      </c>
      <c r="AB621" s="14">
        <v>1</v>
      </c>
      <c r="AC621" s="14">
        <v>2</v>
      </c>
      <c r="AD621" s="14">
        <v>1</v>
      </c>
      <c r="AE621" s="14">
        <v>1</v>
      </c>
      <c r="AF621" s="14">
        <v>67.42</v>
      </c>
      <c r="AG621" s="14">
        <v>67.42</v>
      </c>
      <c r="AH621" t="str">
        <f>VLOOKUP(E:E,笔记匹配!A:U,3,FALSE)</f>
        <v>福禄双全💕翡翠绿葫芦太适合女性了～</v>
      </c>
    </row>
    <row r="622" spans="1:34">
      <c r="A622" s="13" t="s">
        <v>59</v>
      </c>
      <c r="B622" s="13" t="s">
        <v>174</v>
      </c>
      <c r="C622" s="14">
        <v>23020424</v>
      </c>
      <c r="D622" s="13" t="s">
        <v>74</v>
      </c>
      <c r="E622" s="13" t="s">
        <v>174</v>
      </c>
      <c r="F622" s="13" t="s">
        <v>385</v>
      </c>
      <c r="G622" s="14">
        <v>5981098</v>
      </c>
      <c r="H622" s="13" t="s">
        <v>93</v>
      </c>
      <c r="I622" s="14">
        <v>4980950</v>
      </c>
      <c r="J622" s="13" t="s">
        <v>367</v>
      </c>
      <c r="K622" s="14">
        <v>40.4</v>
      </c>
      <c r="L622" s="14">
        <v>1015</v>
      </c>
      <c r="M622" s="14">
        <v>76</v>
      </c>
      <c r="N622" s="15">
        <v>0.0749</v>
      </c>
      <c r="O622" s="14">
        <v>0.53</v>
      </c>
      <c r="P622" s="14">
        <v>39.8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5">
        <v>0</v>
      </c>
      <c r="Z622" s="14">
        <v>0</v>
      </c>
      <c r="AA622" s="14">
        <v>1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t="str">
        <f>VLOOKUP(E:E,笔记匹配!A:U,3,FALSE)</f>
        <v>年会宴会战袍缺少亮点❓只需一串翡翠珠链</v>
      </c>
    </row>
    <row r="623" spans="1:34">
      <c r="A623" s="13" t="s">
        <v>59</v>
      </c>
      <c r="B623" s="13" t="s">
        <v>176</v>
      </c>
      <c r="C623" s="14">
        <v>23479892</v>
      </c>
      <c r="D623" s="13" t="s">
        <v>74</v>
      </c>
      <c r="E623" s="13" t="s">
        <v>176</v>
      </c>
      <c r="F623" s="13" t="s">
        <v>83</v>
      </c>
      <c r="G623" s="14">
        <v>6212945</v>
      </c>
      <c r="H623" s="13" t="s">
        <v>83</v>
      </c>
      <c r="I623" s="14">
        <v>5155900</v>
      </c>
      <c r="J623" s="13" t="s">
        <v>367</v>
      </c>
      <c r="K623" s="14">
        <v>52.76</v>
      </c>
      <c r="L623" s="14">
        <v>2450</v>
      </c>
      <c r="M623" s="14">
        <v>169</v>
      </c>
      <c r="N623" s="15">
        <v>0.069</v>
      </c>
      <c r="O623" s="14">
        <v>0.31</v>
      </c>
      <c r="P623" s="14">
        <v>21.53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1</v>
      </c>
      <c r="W623" s="14">
        <v>52.76</v>
      </c>
      <c r="X623" s="14">
        <v>0</v>
      </c>
      <c r="Y623" s="15">
        <v>0</v>
      </c>
      <c r="Z623" s="14">
        <v>1</v>
      </c>
      <c r="AA623" s="14">
        <v>4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t="str">
        <f>VLOOKUP(E:E,笔记匹配!A:U,3,FALSE)</f>
        <v>用千年等这一回，化身一道美的传说～</v>
      </c>
    </row>
    <row r="624" spans="1:34">
      <c r="A624" s="13" t="s">
        <v>59</v>
      </c>
      <c r="B624" s="13" t="s">
        <v>178</v>
      </c>
      <c r="C624" s="14">
        <v>25234140</v>
      </c>
      <c r="D624" s="13" t="s">
        <v>74</v>
      </c>
      <c r="E624" s="13" t="s">
        <v>178</v>
      </c>
      <c r="F624" s="13" t="s">
        <v>76</v>
      </c>
      <c r="G624" s="14">
        <v>6837092</v>
      </c>
      <c r="H624" s="13" t="s">
        <v>76</v>
      </c>
      <c r="I624" s="14">
        <v>5649724</v>
      </c>
      <c r="J624" s="13" t="s">
        <v>367</v>
      </c>
      <c r="K624" s="14">
        <v>191.97</v>
      </c>
      <c r="L624" s="14">
        <v>9370</v>
      </c>
      <c r="M624" s="14">
        <v>668</v>
      </c>
      <c r="N624" s="15">
        <v>0.0713</v>
      </c>
      <c r="O624" s="14">
        <v>0.29</v>
      </c>
      <c r="P624" s="14">
        <v>20.49</v>
      </c>
      <c r="Q624" s="14">
        <v>5</v>
      </c>
      <c r="R624" s="14">
        <v>1</v>
      </c>
      <c r="S624" s="14">
        <v>0</v>
      </c>
      <c r="T624" s="14">
        <v>2</v>
      </c>
      <c r="U624" s="14">
        <v>0</v>
      </c>
      <c r="V624" s="14">
        <v>8</v>
      </c>
      <c r="W624" s="14">
        <v>24</v>
      </c>
      <c r="X624" s="14">
        <v>4</v>
      </c>
      <c r="Y624" s="15">
        <v>0.006</v>
      </c>
      <c r="Z624" s="14">
        <v>2</v>
      </c>
      <c r="AA624" s="14">
        <v>3</v>
      </c>
      <c r="AB624" s="14">
        <v>4</v>
      </c>
      <c r="AC624" s="14">
        <v>4</v>
      </c>
      <c r="AD624" s="14">
        <v>4</v>
      </c>
      <c r="AE624" s="14">
        <v>0</v>
      </c>
      <c r="AF624" s="14">
        <v>47.99</v>
      </c>
      <c r="AG624" s="14">
        <v>0</v>
      </c>
      <c r="AH624" t="str">
        <f>VLOOKUP(E:E,笔记匹配!A:U,3,FALSE)</f>
        <v>只需一眼，这份灵气甜美就深入人心</v>
      </c>
    </row>
    <row r="625" spans="1:34">
      <c r="A625" s="13" t="s">
        <v>59</v>
      </c>
      <c r="B625" s="13" t="s">
        <v>180</v>
      </c>
      <c r="C625" s="14">
        <v>25234221</v>
      </c>
      <c r="D625" s="13" t="s">
        <v>74</v>
      </c>
      <c r="E625" s="13" t="s">
        <v>180</v>
      </c>
      <c r="F625" s="13" t="s">
        <v>77</v>
      </c>
      <c r="G625" s="14">
        <v>6837125</v>
      </c>
      <c r="H625" s="13" t="s">
        <v>77</v>
      </c>
      <c r="I625" s="14">
        <v>5649750</v>
      </c>
      <c r="J625" s="13" t="s">
        <v>367</v>
      </c>
      <c r="K625" s="14">
        <v>36.85</v>
      </c>
      <c r="L625" s="14">
        <v>1171</v>
      </c>
      <c r="M625" s="14">
        <v>90</v>
      </c>
      <c r="N625" s="15">
        <v>0.0769</v>
      </c>
      <c r="O625" s="14">
        <v>0.41</v>
      </c>
      <c r="P625" s="14">
        <v>31.47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5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t="str">
        <f>VLOOKUP(E:E,笔记匹配!A:U,3,FALSE)</f>
        <v>笑意祥和的佛，福气满满💚大肚能容天下事</v>
      </c>
    </row>
    <row r="626" spans="1:34">
      <c r="A626" s="13" t="s">
        <v>59</v>
      </c>
      <c r="B626" s="13" t="s">
        <v>182</v>
      </c>
      <c r="C626" s="14">
        <v>25387709</v>
      </c>
      <c r="D626" s="13" t="s">
        <v>74</v>
      </c>
      <c r="E626" s="13" t="s">
        <v>182</v>
      </c>
      <c r="F626" s="13" t="s">
        <v>78</v>
      </c>
      <c r="G626" s="14">
        <v>6906754</v>
      </c>
      <c r="H626" s="13" t="s">
        <v>78</v>
      </c>
      <c r="I626" s="14">
        <v>5705035</v>
      </c>
      <c r="J626" s="13" t="s">
        <v>367</v>
      </c>
      <c r="K626" s="14">
        <v>110.43</v>
      </c>
      <c r="L626" s="14">
        <v>4647</v>
      </c>
      <c r="M626" s="14">
        <v>379</v>
      </c>
      <c r="N626" s="15">
        <v>0.0816</v>
      </c>
      <c r="O626" s="14">
        <v>0.29</v>
      </c>
      <c r="P626" s="14">
        <v>23.76</v>
      </c>
      <c r="Q626" s="14">
        <v>2</v>
      </c>
      <c r="R626" s="14">
        <v>2</v>
      </c>
      <c r="S626" s="14">
        <v>2</v>
      </c>
      <c r="T626" s="14">
        <v>0</v>
      </c>
      <c r="U626" s="14">
        <v>0</v>
      </c>
      <c r="V626" s="14">
        <v>6</v>
      </c>
      <c r="W626" s="14">
        <v>18.4</v>
      </c>
      <c r="X626" s="14">
        <v>1</v>
      </c>
      <c r="Y626" s="15">
        <v>0.0026</v>
      </c>
      <c r="Z626" s="14">
        <v>5</v>
      </c>
      <c r="AA626" s="14">
        <v>5</v>
      </c>
      <c r="AB626" s="14">
        <v>3</v>
      </c>
      <c r="AC626" s="14">
        <v>3</v>
      </c>
      <c r="AD626" s="14">
        <v>3</v>
      </c>
      <c r="AE626" s="14">
        <v>1</v>
      </c>
      <c r="AF626" s="14">
        <v>36.81</v>
      </c>
      <c r="AG626" s="14">
        <v>110.43</v>
      </c>
      <c r="AH626" t="str">
        <f>VLOOKUP(E:E,笔记匹配!A:U,3,FALSE)</f>
        <v>翡翠戒指💍明码实价‼️总有一款是你的心头爱</v>
      </c>
    </row>
    <row r="627" spans="1:34">
      <c r="A627" s="13" t="s">
        <v>60</v>
      </c>
      <c r="B627" s="13" t="s">
        <v>154</v>
      </c>
      <c r="C627" s="14">
        <v>15010998</v>
      </c>
      <c r="D627" s="13" t="s">
        <v>74</v>
      </c>
      <c r="E627" s="13" t="s">
        <v>154</v>
      </c>
      <c r="F627" s="13" t="s">
        <v>85</v>
      </c>
      <c r="G627" s="14">
        <v>2988798</v>
      </c>
      <c r="H627" s="13" t="s">
        <v>85</v>
      </c>
      <c r="I627" s="14">
        <v>2389802</v>
      </c>
      <c r="J627" s="13" t="s">
        <v>367</v>
      </c>
      <c r="K627" s="14">
        <v>90.4</v>
      </c>
      <c r="L627" s="14">
        <v>1535</v>
      </c>
      <c r="M627" s="14">
        <v>73</v>
      </c>
      <c r="N627" s="15">
        <v>0.0476</v>
      </c>
      <c r="O627" s="14">
        <v>1.24</v>
      </c>
      <c r="P627" s="14">
        <v>58.89</v>
      </c>
      <c r="Q627" s="14">
        <v>1</v>
      </c>
      <c r="R627" s="14">
        <v>1</v>
      </c>
      <c r="S627" s="14">
        <v>0</v>
      </c>
      <c r="T627" s="14">
        <v>1</v>
      </c>
      <c r="U627" s="14">
        <v>1</v>
      </c>
      <c r="V627" s="14">
        <v>4</v>
      </c>
      <c r="W627" s="14">
        <v>22.6</v>
      </c>
      <c r="X627" s="14">
        <v>7</v>
      </c>
      <c r="Y627" s="15">
        <v>0.0959</v>
      </c>
      <c r="Z627" s="14">
        <v>0</v>
      </c>
      <c r="AA627" s="14">
        <v>0</v>
      </c>
      <c r="AB627" s="14">
        <v>7</v>
      </c>
      <c r="AC627" s="14">
        <v>11</v>
      </c>
      <c r="AD627" s="14">
        <v>7</v>
      </c>
      <c r="AE627" s="14">
        <v>3</v>
      </c>
      <c r="AF627" s="14">
        <v>12.91</v>
      </c>
      <c r="AG627" s="14">
        <v>30.13</v>
      </c>
      <c r="AH627" t="str">
        <f>VLOOKUP(E:E,笔记匹配!A:U,3,FALSE)</f>
        <v>翡翠小米珠已经不多了❓听说你们都在找🧐🧐</v>
      </c>
    </row>
    <row r="628" spans="1:34">
      <c r="A628" s="13" t="s">
        <v>60</v>
      </c>
      <c r="B628" s="13" t="s">
        <v>156</v>
      </c>
      <c r="C628" s="14">
        <v>15235389</v>
      </c>
      <c r="D628" s="13" t="s">
        <v>74</v>
      </c>
      <c r="E628" s="13" t="s">
        <v>156</v>
      </c>
      <c r="F628" s="13" t="s">
        <v>86</v>
      </c>
      <c r="G628" s="14">
        <v>3012790</v>
      </c>
      <c r="H628" s="13" t="s">
        <v>86</v>
      </c>
      <c r="I628" s="14">
        <v>2410711</v>
      </c>
      <c r="J628" s="13" t="s">
        <v>367</v>
      </c>
      <c r="K628" s="14">
        <v>36.21</v>
      </c>
      <c r="L628" s="14">
        <v>1563</v>
      </c>
      <c r="M628" s="14">
        <v>112</v>
      </c>
      <c r="N628" s="15">
        <v>0.0717</v>
      </c>
      <c r="O628" s="14">
        <v>0.32</v>
      </c>
      <c r="P628" s="14">
        <v>23.17</v>
      </c>
      <c r="Q628" s="14">
        <v>2</v>
      </c>
      <c r="R628" s="14">
        <v>0</v>
      </c>
      <c r="S628" s="14">
        <v>0</v>
      </c>
      <c r="T628" s="14">
        <v>1</v>
      </c>
      <c r="U628" s="14">
        <v>1</v>
      </c>
      <c r="V628" s="14">
        <v>4</v>
      </c>
      <c r="W628" s="14">
        <v>9.05</v>
      </c>
      <c r="X628" s="14">
        <v>1</v>
      </c>
      <c r="Y628" s="15">
        <v>0.0089</v>
      </c>
      <c r="Z628" s="14">
        <v>1</v>
      </c>
      <c r="AA628" s="14">
        <v>0</v>
      </c>
      <c r="AB628" s="14">
        <v>1</v>
      </c>
      <c r="AC628" s="14">
        <v>1</v>
      </c>
      <c r="AD628" s="14">
        <v>1</v>
      </c>
      <c r="AE628" s="14">
        <v>0</v>
      </c>
      <c r="AF628" s="14">
        <v>36.21</v>
      </c>
      <c r="AG628" s="14">
        <v>0</v>
      </c>
      <c r="AH628" t="str">
        <f>VLOOKUP(E:E,笔记匹配!A:U,3,FALSE)</f>
        <v>这尊翡翠佛公的喜乐，谁见了谁欢喜🌱🙏</v>
      </c>
    </row>
    <row r="629" spans="1:34">
      <c r="A629" s="13" t="s">
        <v>60</v>
      </c>
      <c r="B629" s="13" t="s">
        <v>158</v>
      </c>
      <c r="C629" s="14">
        <v>16039498</v>
      </c>
      <c r="D629" s="13" t="s">
        <v>74</v>
      </c>
      <c r="E629" s="13" t="s">
        <v>158</v>
      </c>
      <c r="F629" s="13" t="s">
        <v>87</v>
      </c>
      <c r="G629" s="14">
        <v>3126882</v>
      </c>
      <c r="H629" s="13" t="s">
        <v>87</v>
      </c>
      <c r="I629" s="14">
        <v>2521382</v>
      </c>
      <c r="J629" s="13" t="s">
        <v>367</v>
      </c>
      <c r="K629" s="14">
        <v>81.23</v>
      </c>
      <c r="L629" s="14">
        <v>4186</v>
      </c>
      <c r="M629" s="14">
        <v>229</v>
      </c>
      <c r="N629" s="15">
        <v>0.0547</v>
      </c>
      <c r="O629" s="14">
        <v>0.35</v>
      </c>
      <c r="P629" s="14">
        <v>19.41</v>
      </c>
      <c r="Q629" s="14">
        <v>1</v>
      </c>
      <c r="R629" s="14">
        <v>3</v>
      </c>
      <c r="S629" s="14">
        <v>0</v>
      </c>
      <c r="T629" s="14">
        <v>0</v>
      </c>
      <c r="U629" s="14">
        <v>0</v>
      </c>
      <c r="V629" s="14">
        <v>4</v>
      </c>
      <c r="W629" s="14">
        <v>20.31</v>
      </c>
      <c r="X629" s="14">
        <v>2</v>
      </c>
      <c r="Y629" s="15">
        <v>0.0087</v>
      </c>
      <c r="Z629" s="14">
        <v>0</v>
      </c>
      <c r="AA629" s="14">
        <v>1</v>
      </c>
      <c r="AB629" s="14">
        <v>1</v>
      </c>
      <c r="AC629" s="14">
        <v>5</v>
      </c>
      <c r="AD629" s="14">
        <v>1</v>
      </c>
      <c r="AE629" s="14">
        <v>1</v>
      </c>
      <c r="AF629" s="14">
        <v>81.23</v>
      </c>
      <c r="AG629" s="14">
        <v>81.23</v>
      </c>
      <c r="AH629" t="str">
        <f>VLOOKUP(E:E,笔记匹配!A:U,3,FALSE)</f>
        <v>听说你们最近很喜欢小米珠📿翡翠手串哦💚</v>
      </c>
    </row>
    <row r="630" spans="1:34">
      <c r="A630" s="13" t="s">
        <v>60</v>
      </c>
      <c r="B630" s="13" t="s">
        <v>160</v>
      </c>
      <c r="C630" s="14">
        <v>18410732</v>
      </c>
      <c r="D630" s="13" t="s">
        <v>74</v>
      </c>
      <c r="E630" s="13" t="s">
        <v>160</v>
      </c>
      <c r="F630" s="13" t="s">
        <v>374</v>
      </c>
      <c r="G630" s="14">
        <v>3754285</v>
      </c>
      <c r="H630" s="13" t="s">
        <v>88</v>
      </c>
      <c r="I630" s="14">
        <v>3139499</v>
      </c>
      <c r="J630" s="13" t="s">
        <v>367</v>
      </c>
      <c r="K630" s="14">
        <v>17.89</v>
      </c>
      <c r="L630" s="14">
        <v>413</v>
      </c>
      <c r="M630" s="14">
        <v>27</v>
      </c>
      <c r="N630" s="15">
        <v>0.0654</v>
      </c>
      <c r="O630" s="14">
        <v>0.66</v>
      </c>
      <c r="P630" s="14">
        <v>43.32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5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t="str">
        <f>VLOOKUP(E:E,笔记匹配!A:U,3,FALSE)</f>
        <v>第一次买满绿翡翠怎么挑？高性价比🉐‼️</v>
      </c>
    </row>
    <row r="631" spans="1:34">
      <c r="A631" s="13" t="s">
        <v>60</v>
      </c>
      <c r="B631" s="13" t="s">
        <v>162</v>
      </c>
      <c r="C631" s="14">
        <v>18547170</v>
      </c>
      <c r="D631" s="13" t="s">
        <v>74</v>
      </c>
      <c r="E631" s="13" t="s">
        <v>162</v>
      </c>
      <c r="F631" s="13" t="s">
        <v>376</v>
      </c>
      <c r="G631" s="14">
        <v>3820901</v>
      </c>
      <c r="H631" s="13" t="s">
        <v>82</v>
      </c>
      <c r="I631" s="14">
        <v>3205913</v>
      </c>
      <c r="J631" s="13" t="s">
        <v>367</v>
      </c>
      <c r="K631" s="14">
        <v>10.94</v>
      </c>
      <c r="L631" s="14">
        <v>380</v>
      </c>
      <c r="M631" s="14">
        <v>36</v>
      </c>
      <c r="N631" s="15">
        <v>0.0947</v>
      </c>
      <c r="O631" s="14">
        <v>0.3</v>
      </c>
      <c r="P631" s="14">
        <v>28.79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5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t="str">
        <f>VLOOKUP(E:E,笔记匹配!A:U,3,FALSE)</f>
        <v>翡翠界的绝美仙仙耳坠都在这里‼️高级富贵</v>
      </c>
    </row>
    <row r="632" spans="1:34">
      <c r="A632" s="13" t="s">
        <v>60</v>
      </c>
      <c r="B632" s="13" t="s">
        <v>164</v>
      </c>
      <c r="C632" s="14">
        <v>19089034</v>
      </c>
      <c r="D632" s="13" t="s">
        <v>74</v>
      </c>
      <c r="E632" s="13" t="s">
        <v>164</v>
      </c>
      <c r="F632" s="13" t="s">
        <v>89</v>
      </c>
      <c r="G632" s="14">
        <v>4075191</v>
      </c>
      <c r="H632" s="13" t="s">
        <v>89</v>
      </c>
      <c r="I632" s="14">
        <v>3457726</v>
      </c>
      <c r="J632" s="13" t="s">
        <v>367</v>
      </c>
      <c r="K632" s="14">
        <v>15</v>
      </c>
      <c r="L632" s="14">
        <v>600</v>
      </c>
      <c r="M632" s="14">
        <v>35</v>
      </c>
      <c r="N632" s="15">
        <v>0.0583</v>
      </c>
      <c r="O632" s="14">
        <v>0.43</v>
      </c>
      <c r="P632" s="14">
        <v>25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15</v>
      </c>
      <c r="X632" s="14">
        <v>1</v>
      </c>
      <c r="Y632" s="15">
        <v>0.0286</v>
      </c>
      <c r="Z632" s="14">
        <v>0</v>
      </c>
      <c r="AA632" s="14">
        <v>0</v>
      </c>
      <c r="AB632" s="14">
        <v>1</v>
      </c>
      <c r="AC632" s="14">
        <v>1</v>
      </c>
      <c r="AD632" s="14">
        <v>1</v>
      </c>
      <c r="AE632" s="14">
        <v>0</v>
      </c>
      <c r="AF632" s="14">
        <v>15</v>
      </c>
      <c r="AG632" s="14">
        <v>0</v>
      </c>
      <c r="AH632" t="str">
        <f>VLOOKUP(E:E,笔记匹配!A:U,3,FALSE)</f>
        <v>翡翠福瓜的寓意，把美好祝福送给自己</v>
      </c>
    </row>
    <row r="633" spans="1:34">
      <c r="A633" s="13" t="s">
        <v>60</v>
      </c>
      <c r="B633" s="13" t="s">
        <v>166</v>
      </c>
      <c r="C633" s="14">
        <v>21062611</v>
      </c>
      <c r="D633" s="13" t="s">
        <v>74</v>
      </c>
      <c r="E633" s="13" t="s">
        <v>166</v>
      </c>
      <c r="F633" s="13" t="s">
        <v>90</v>
      </c>
      <c r="G633" s="14">
        <v>5049698</v>
      </c>
      <c r="H633" s="13" t="s">
        <v>90</v>
      </c>
      <c r="I633" s="14">
        <v>4273852</v>
      </c>
      <c r="J633" s="13" t="s">
        <v>367</v>
      </c>
      <c r="K633" s="14">
        <v>6.67</v>
      </c>
      <c r="L633" s="14">
        <v>287</v>
      </c>
      <c r="M633" s="14">
        <v>20</v>
      </c>
      <c r="N633" s="15">
        <v>0.0697</v>
      </c>
      <c r="O633" s="14">
        <v>0.33</v>
      </c>
      <c r="P633" s="14">
        <v>23.24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5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t="str">
        <f>VLOOKUP(E:E,笔记匹配!A:U,3,FALSE)</f>
        <v>性价比翡翠美货上新💖寓意都是如此美好💯</v>
      </c>
    </row>
    <row r="634" spans="1:34">
      <c r="A634" s="13" t="s">
        <v>60</v>
      </c>
      <c r="B634" s="13" t="s">
        <v>168</v>
      </c>
      <c r="C634" s="14">
        <v>21387260</v>
      </c>
      <c r="D634" s="13" t="s">
        <v>74</v>
      </c>
      <c r="E634" s="13" t="s">
        <v>168</v>
      </c>
      <c r="F634" s="13" t="s">
        <v>91</v>
      </c>
      <c r="G634" s="14">
        <v>5205079</v>
      </c>
      <c r="H634" s="13" t="s">
        <v>91</v>
      </c>
      <c r="I634" s="14">
        <v>4389047</v>
      </c>
      <c r="J634" s="13" t="s">
        <v>367</v>
      </c>
      <c r="K634" s="14">
        <v>12.8</v>
      </c>
      <c r="L634" s="14">
        <v>223</v>
      </c>
      <c r="M634" s="14">
        <v>30</v>
      </c>
      <c r="N634" s="15">
        <v>0.1345</v>
      </c>
      <c r="O634" s="14">
        <v>0.43</v>
      </c>
      <c r="P634" s="14">
        <v>57.4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5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t="str">
        <f>VLOOKUP(E:E,笔记匹配!A:U,3,FALSE)</f>
        <v>这家翡翠源头商家你还不知道吗‼️</v>
      </c>
    </row>
    <row r="635" spans="1:34">
      <c r="A635" s="13" t="s">
        <v>60</v>
      </c>
      <c r="B635" s="13" t="s">
        <v>170</v>
      </c>
      <c r="C635" s="14">
        <v>21810383</v>
      </c>
      <c r="D635" s="13" t="s">
        <v>74</v>
      </c>
      <c r="E635" s="13" t="s">
        <v>170</v>
      </c>
      <c r="F635" s="13" t="s">
        <v>75</v>
      </c>
      <c r="G635" s="14">
        <v>5396826</v>
      </c>
      <c r="H635" s="13" t="s">
        <v>75</v>
      </c>
      <c r="I635" s="14">
        <v>4535097</v>
      </c>
      <c r="J635" s="13" t="s">
        <v>367</v>
      </c>
      <c r="K635" s="14">
        <v>23.12</v>
      </c>
      <c r="L635" s="14">
        <v>787</v>
      </c>
      <c r="M635" s="14">
        <v>54</v>
      </c>
      <c r="N635" s="15">
        <v>0.0686</v>
      </c>
      <c r="O635" s="14">
        <v>0.43</v>
      </c>
      <c r="P635" s="14">
        <v>29.38</v>
      </c>
      <c r="Q635" s="14">
        <v>2</v>
      </c>
      <c r="R635" s="14">
        <v>0</v>
      </c>
      <c r="S635" s="14">
        <v>0</v>
      </c>
      <c r="T635" s="14">
        <v>0</v>
      </c>
      <c r="U635" s="14">
        <v>0</v>
      </c>
      <c r="V635" s="14">
        <v>2</v>
      </c>
      <c r="W635" s="14">
        <v>11.56</v>
      </c>
      <c r="X635" s="14">
        <v>0</v>
      </c>
      <c r="Y635" s="15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t="str">
        <f>VLOOKUP(E:E,笔记匹配!A:U,3,FALSE)</f>
        <v>喜欢蛋面的尽管来找我，应有尽有</v>
      </c>
    </row>
    <row r="636" spans="1:34">
      <c r="A636" s="13" t="s">
        <v>60</v>
      </c>
      <c r="B636" s="13" t="s">
        <v>172</v>
      </c>
      <c r="C636" s="14">
        <v>21810413</v>
      </c>
      <c r="D636" s="13" t="s">
        <v>74</v>
      </c>
      <c r="E636" s="13" t="s">
        <v>172</v>
      </c>
      <c r="F636" s="13" t="s">
        <v>92</v>
      </c>
      <c r="G636" s="14">
        <v>5396833</v>
      </c>
      <c r="H636" s="13" t="s">
        <v>92</v>
      </c>
      <c r="I636" s="14">
        <v>4535107</v>
      </c>
      <c r="J636" s="13" t="s">
        <v>367</v>
      </c>
      <c r="K636" s="14">
        <v>62.45</v>
      </c>
      <c r="L636" s="14">
        <v>1425</v>
      </c>
      <c r="M636" s="14">
        <v>101</v>
      </c>
      <c r="N636" s="15">
        <v>0.0709</v>
      </c>
      <c r="O636" s="14">
        <v>0.62</v>
      </c>
      <c r="P636" s="14">
        <v>43.82</v>
      </c>
      <c r="Q636" s="14">
        <v>1</v>
      </c>
      <c r="R636" s="14">
        <v>0</v>
      </c>
      <c r="S636" s="14">
        <v>1</v>
      </c>
      <c r="T636" s="14">
        <v>0</v>
      </c>
      <c r="U636" s="14">
        <v>0</v>
      </c>
      <c r="V636" s="14">
        <v>2</v>
      </c>
      <c r="W636" s="14">
        <v>31.22</v>
      </c>
      <c r="X636" s="14">
        <v>0</v>
      </c>
      <c r="Y636" s="15">
        <v>0</v>
      </c>
      <c r="Z636" s="14">
        <v>3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t="str">
        <f>VLOOKUP(E:E,笔记匹配!A:U,3,FALSE)</f>
        <v>福禄双全💕翡翠绿葫芦太适合女性了～</v>
      </c>
    </row>
    <row r="637" spans="1:34">
      <c r="A637" s="13" t="s">
        <v>60</v>
      </c>
      <c r="B637" s="13" t="s">
        <v>174</v>
      </c>
      <c r="C637" s="14">
        <v>23020424</v>
      </c>
      <c r="D637" s="13" t="s">
        <v>74</v>
      </c>
      <c r="E637" s="13" t="s">
        <v>174</v>
      </c>
      <c r="F637" s="13" t="s">
        <v>385</v>
      </c>
      <c r="G637" s="14">
        <v>5981098</v>
      </c>
      <c r="H637" s="13" t="s">
        <v>93</v>
      </c>
      <c r="I637" s="14">
        <v>4980950</v>
      </c>
      <c r="J637" s="13" t="s">
        <v>367</v>
      </c>
      <c r="K637" s="14">
        <v>52.23</v>
      </c>
      <c r="L637" s="14">
        <v>1195</v>
      </c>
      <c r="M637" s="14">
        <v>109</v>
      </c>
      <c r="N637" s="15">
        <v>0.0912</v>
      </c>
      <c r="O637" s="14">
        <v>0.48</v>
      </c>
      <c r="P637" s="14">
        <v>43.71</v>
      </c>
      <c r="Q637" s="14">
        <v>1</v>
      </c>
      <c r="R637" s="14">
        <v>1</v>
      </c>
      <c r="S637" s="14">
        <v>0</v>
      </c>
      <c r="T637" s="14">
        <v>1</v>
      </c>
      <c r="U637" s="14">
        <v>0</v>
      </c>
      <c r="V637" s="14">
        <v>3</v>
      </c>
      <c r="W637" s="14">
        <v>17.41</v>
      </c>
      <c r="X637" s="14">
        <v>2</v>
      </c>
      <c r="Y637" s="15">
        <v>0.0183</v>
      </c>
      <c r="Z637" s="14">
        <v>1</v>
      </c>
      <c r="AA637" s="14">
        <v>1</v>
      </c>
      <c r="AB637" s="14">
        <v>2</v>
      </c>
      <c r="AC637" s="14">
        <v>5</v>
      </c>
      <c r="AD637" s="14">
        <v>2</v>
      </c>
      <c r="AE637" s="14">
        <v>1</v>
      </c>
      <c r="AF637" s="14">
        <v>26.12</v>
      </c>
      <c r="AG637" s="14">
        <v>52.23</v>
      </c>
      <c r="AH637" t="str">
        <f>VLOOKUP(E:E,笔记匹配!A:U,3,FALSE)</f>
        <v>年会宴会战袍缺少亮点❓只需一串翡翠珠链</v>
      </c>
    </row>
    <row r="638" spans="1:34">
      <c r="A638" s="13" t="s">
        <v>60</v>
      </c>
      <c r="B638" s="13" t="s">
        <v>176</v>
      </c>
      <c r="C638" s="14">
        <v>23479892</v>
      </c>
      <c r="D638" s="13" t="s">
        <v>74</v>
      </c>
      <c r="E638" s="13" t="s">
        <v>176</v>
      </c>
      <c r="F638" s="13" t="s">
        <v>83</v>
      </c>
      <c r="G638" s="14">
        <v>6212945</v>
      </c>
      <c r="H638" s="13" t="s">
        <v>83</v>
      </c>
      <c r="I638" s="14">
        <v>5155900</v>
      </c>
      <c r="J638" s="13" t="s">
        <v>367</v>
      </c>
      <c r="K638" s="14">
        <v>65.74</v>
      </c>
      <c r="L638" s="14">
        <v>3487</v>
      </c>
      <c r="M638" s="14">
        <v>204</v>
      </c>
      <c r="N638" s="15">
        <v>0.0585</v>
      </c>
      <c r="O638" s="14">
        <v>0.32</v>
      </c>
      <c r="P638" s="14">
        <v>18.85</v>
      </c>
      <c r="Q638" s="14">
        <v>0</v>
      </c>
      <c r="R638" s="14">
        <v>0</v>
      </c>
      <c r="S638" s="14">
        <v>0</v>
      </c>
      <c r="T638" s="14">
        <v>1</v>
      </c>
      <c r="U638" s="14">
        <v>0</v>
      </c>
      <c r="V638" s="14">
        <v>1</v>
      </c>
      <c r="W638" s="14">
        <v>65.74</v>
      </c>
      <c r="X638" s="14">
        <v>2</v>
      </c>
      <c r="Y638" s="15">
        <v>0.0098</v>
      </c>
      <c r="Z638" s="14">
        <v>1</v>
      </c>
      <c r="AA638" s="14">
        <v>1</v>
      </c>
      <c r="AB638" s="14">
        <v>3</v>
      </c>
      <c r="AC638" s="14">
        <v>6</v>
      </c>
      <c r="AD638" s="14">
        <v>3</v>
      </c>
      <c r="AE638" s="14">
        <v>2</v>
      </c>
      <c r="AF638" s="14">
        <v>21.91</v>
      </c>
      <c r="AG638" s="14">
        <v>32.87</v>
      </c>
      <c r="AH638" t="str">
        <f>VLOOKUP(E:E,笔记匹配!A:U,3,FALSE)</f>
        <v>用千年等这一回，化身一道美的传说～</v>
      </c>
    </row>
    <row r="639" spans="1:34">
      <c r="A639" s="13" t="s">
        <v>60</v>
      </c>
      <c r="B639" s="13" t="s">
        <v>178</v>
      </c>
      <c r="C639" s="14">
        <v>25234140</v>
      </c>
      <c r="D639" s="13" t="s">
        <v>74</v>
      </c>
      <c r="E639" s="13" t="s">
        <v>178</v>
      </c>
      <c r="F639" s="13" t="s">
        <v>76</v>
      </c>
      <c r="G639" s="14">
        <v>6837092</v>
      </c>
      <c r="H639" s="13" t="s">
        <v>76</v>
      </c>
      <c r="I639" s="14">
        <v>5649724</v>
      </c>
      <c r="J639" s="13" t="s">
        <v>367</v>
      </c>
      <c r="K639" s="14">
        <v>168.9</v>
      </c>
      <c r="L639" s="14">
        <v>7870</v>
      </c>
      <c r="M639" s="14">
        <v>605</v>
      </c>
      <c r="N639" s="15">
        <v>0.0769</v>
      </c>
      <c r="O639" s="14">
        <v>0.28</v>
      </c>
      <c r="P639" s="14">
        <v>21.46</v>
      </c>
      <c r="Q639" s="14">
        <v>5</v>
      </c>
      <c r="R639" s="14">
        <v>0</v>
      </c>
      <c r="S639" s="14">
        <v>2</v>
      </c>
      <c r="T639" s="14">
        <v>0</v>
      </c>
      <c r="U639" s="14">
        <v>0</v>
      </c>
      <c r="V639" s="14">
        <v>7</v>
      </c>
      <c r="W639" s="14">
        <v>24.13</v>
      </c>
      <c r="X639" s="14">
        <v>12</v>
      </c>
      <c r="Y639" s="15">
        <v>0.0198</v>
      </c>
      <c r="Z639" s="14">
        <v>5</v>
      </c>
      <c r="AA639" s="14">
        <v>2</v>
      </c>
      <c r="AB639" s="14">
        <v>12</v>
      </c>
      <c r="AC639" s="14">
        <v>15</v>
      </c>
      <c r="AD639" s="14">
        <v>12</v>
      </c>
      <c r="AE639" s="14">
        <v>1</v>
      </c>
      <c r="AF639" s="14">
        <v>14.08</v>
      </c>
      <c r="AG639" s="14">
        <v>168.9</v>
      </c>
      <c r="AH639" t="str">
        <f>VLOOKUP(E:E,笔记匹配!A:U,3,FALSE)</f>
        <v>只需一眼，这份灵气甜美就深入人心</v>
      </c>
    </row>
    <row r="640" spans="1:34">
      <c r="A640" s="13" t="s">
        <v>60</v>
      </c>
      <c r="B640" s="13" t="s">
        <v>180</v>
      </c>
      <c r="C640" s="14">
        <v>25234221</v>
      </c>
      <c r="D640" s="13" t="s">
        <v>74</v>
      </c>
      <c r="E640" s="13" t="s">
        <v>180</v>
      </c>
      <c r="F640" s="13" t="s">
        <v>77</v>
      </c>
      <c r="G640" s="14">
        <v>6837125</v>
      </c>
      <c r="H640" s="13" t="s">
        <v>77</v>
      </c>
      <c r="I640" s="14">
        <v>5649750</v>
      </c>
      <c r="J640" s="13" t="s">
        <v>367</v>
      </c>
      <c r="K640" s="14">
        <v>32.61</v>
      </c>
      <c r="L640" s="14">
        <v>1168</v>
      </c>
      <c r="M640" s="14">
        <v>76</v>
      </c>
      <c r="N640" s="15">
        <v>0.0651</v>
      </c>
      <c r="O640" s="14">
        <v>0.43</v>
      </c>
      <c r="P640" s="14">
        <v>27.92</v>
      </c>
      <c r="Q640" s="14">
        <v>3</v>
      </c>
      <c r="R640" s="14">
        <v>0</v>
      </c>
      <c r="S640" s="14">
        <v>0</v>
      </c>
      <c r="T640" s="14">
        <v>1</v>
      </c>
      <c r="U640" s="14">
        <v>0</v>
      </c>
      <c r="V640" s="14">
        <v>4</v>
      </c>
      <c r="W640" s="14">
        <v>8.15</v>
      </c>
      <c r="X640" s="14">
        <v>2</v>
      </c>
      <c r="Y640" s="15">
        <v>0.0263</v>
      </c>
      <c r="Z640" s="14">
        <v>0</v>
      </c>
      <c r="AA640" s="14">
        <v>0</v>
      </c>
      <c r="AB640" s="14">
        <v>2</v>
      </c>
      <c r="AC640" s="14">
        <v>2</v>
      </c>
      <c r="AD640" s="14">
        <v>2</v>
      </c>
      <c r="AE640" s="14">
        <v>0</v>
      </c>
      <c r="AF640" s="14">
        <v>16.3</v>
      </c>
      <c r="AG640" s="14">
        <v>0</v>
      </c>
      <c r="AH640" t="str">
        <f>VLOOKUP(E:E,笔记匹配!A:U,3,FALSE)</f>
        <v>笑意祥和的佛，福气满满💚大肚能容天下事</v>
      </c>
    </row>
    <row r="641" spans="1:34">
      <c r="A641" s="13" t="s">
        <v>60</v>
      </c>
      <c r="B641" s="13" t="s">
        <v>182</v>
      </c>
      <c r="C641" s="14">
        <v>25387709</v>
      </c>
      <c r="D641" s="13" t="s">
        <v>74</v>
      </c>
      <c r="E641" s="13" t="s">
        <v>182</v>
      </c>
      <c r="F641" s="13" t="s">
        <v>78</v>
      </c>
      <c r="G641" s="14">
        <v>6906754</v>
      </c>
      <c r="H641" s="13" t="s">
        <v>78</v>
      </c>
      <c r="I641" s="14">
        <v>5705035</v>
      </c>
      <c r="J641" s="13" t="s">
        <v>367</v>
      </c>
      <c r="K641" s="14">
        <v>138.34</v>
      </c>
      <c r="L641" s="14">
        <v>6329</v>
      </c>
      <c r="M641" s="14">
        <v>482</v>
      </c>
      <c r="N641" s="15">
        <v>0.0762</v>
      </c>
      <c r="O641" s="14">
        <v>0.29</v>
      </c>
      <c r="P641" s="14">
        <v>21.86</v>
      </c>
      <c r="Q641" s="14">
        <v>1</v>
      </c>
      <c r="R641" s="14">
        <v>0</v>
      </c>
      <c r="S641" s="14">
        <v>2</v>
      </c>
      <c r="T641" s="14">
        <v>5</v>
      </c>
      <c r="U641" s="14">
        <v>0</v>
      </c>
      <c r="V641" s="14">
        <v>8</v>
      </c>
      <c r="W641" s="14">
        <v>17.29</v>
      </c>
      <c r="X641" s="14">
        <v>1</v>
      </c>
      <c r="Y641" s="15">
        <v>0.0021</v>
      </c>
      <c r="Z641" s="14">
        <v>6</v>
      </c>
      <c r="AA641" s="14">
        <v>6</v>
      </c>
      <c r="AB641" s="14">
        <v>1</v>
      </c>
      <c r="AC641" s="14">
        <v>1</v>
      </c>
      <c r="AD641" s="14">
        <v>1</v>
      </c>
      <c r="AE641" s="14">
        <v>0</v>
      </c>
      <c r="AF641" s="14">
        <v>138.34</v>
      </c>
      <c r="AG641" s="14">
        <v>0</v>
      </c>
      <c r="AH641" t="str">
        <f>VLOOKUP(E:E,笔记匹配!A:U,3,FALSE)</f>
        <v>翡翠戒指💍明码实价‼️总有一款是你的心头爱</v>
      </c>
    </row>
    <row r="642" spans="1:34">
      <c r="A642" s="13" t="s">
        <v>61</v>
      </c>
      <c r="B642" s="13" t="s">
        <v>154</v>
      </c>
      <c r="C642" s="14">
        <v>15010998</v>
      </c>
      <c r="D642" s="13" t="s">
        <v>74</v>
      </c>
      <c r="E642" s="13" t="s">
        <v>154</v>
      </c>
      <c r="F642" s="13" t="s">
        <v>85</v>
      </c>
      <c r="G642" s="14">
        <v>2988798</v>
      </c>
      <c r="H642" s="13" t="s">
        <v>85</v>
      </c>
      <c r="I642" s="14">
        <v>2389802</v>
      </c>
      <c r="J642" s="13" t="s">
        <v>367</v>
      </c>
      <c r="K642" s="14">
        <v>95.01</v>
      </c>
      <c r="L642" s="14">
        <v>1900</v>
      </c>
      <c r="M642" s="14">
        <v>84</v>
      </c>
      <c r="N642" s="15">
        <v>0.0442</v>
      </c>
      <c r="O642" s="14">
        <v>1.13</v>
      </c>
      <c r="P642" s="14">
        <v>50.01</v>
      </c>
      <c r="Q642" s="14">
        <v>0</v>
      </c>
      <c r="R642" s="14">
        <v>0</v>
      </c>
      <c r="S642" s="14">
        <v>0</v>
      </c>
      <c r="T642" s="14">
        <v>1</v>
      </c>
      <c r="U642" s="14">
        <v>0</v>
      </c>
      <c r="V642" s="14">
        <v>1</v>
      </c>
      <c r="W642" s="14">
        <v>95.01</v>
      </c>
      <c r="X642" s="14">
        <v>1</v>
      </c>
      <c r="Y642" s="15">
        <v>0.0119</v>
      </c>
      <c r="Z642" s="14">
        <v>1</v>
      </c>
      <c r="AA642" s="14">
        <v>0</v>
      </c>
      <c r="AB642" s="14">
        <v>1</v>
      </c>
      <c r="AC642" s="14">
        <v>4</v>
      </c>
      <c r="AD642" s="14">
        <v>1</v>
      </c>
      <c r="AE642" s="14">
        <v>1</v>
      </c>
      <c r="AF642" s="14">
        <v>95.01</v>
      </c>
      <c r="AG642" s="14">
        <v>95.01</v>
      </c>
      <c r="AH642" t="str">
        <f>VLOOKUP(E:E,笔记匹配!A:U,3,FALSE)</f>
        <v>翡翠小米珠已经不多了❓听说你们都在找🧐🧐</v>
      </c>
    </row>
    <row r="643" spans="1:34">
      <c r="A643" s="13" t="s">
        <v>61</v>
      </c>
      <c r="B643" s="13" t="s">
        <v>156</v>
      </c>
      <c r="C643" s="14">
        <v>15235389</v>
      </c>
      <c r="D643" s="13" t="s">
        <v>74</v>
      </c>
      <c r="E643" s="13" t="s">
        <v>156</v>
      </c>
      <c r="F643" s="13" t="s">
        <v>86</v>
      </c>
      <c r="G643" s="14">
        <v>3012790</v>
      </c>
      <c r="H643" s="13" t="s">
        <v>86</v>
      </c>
      <c r="I643" s="14">
        <v>2410711</v>
      </c>
      <c r="J643" s="13" t="s">
        <v>367</v>
      </c>
      <c r="K643" s="14">
        <v>40.27</v>
      </c>
      <c r="L643" s="14">
        <v>2105</v>
      </c>
      <c r="M643" s="14">
        <v>129</v>
      </c>
      <c r="N643" s="15">
        <v>0.0613</v>
      </c>
      <c r="O643" s="14">
        <v>0.31</v>
      </c>
      <c r="P643" s="14">
        <v>19.13</v>
      </c>
      <c r="Q643" s="14">
        <v>1</v>
      </c>
      <c r="R643" s="14">
        <v>0</v>
      </c>
      <c r="S643" s="14">
        <v>0</v>
      </c>
      <c r="T643" s="14">
        <v>1</v>
      </c>
      <c r="U643" s="14">
        <v>0</v>
      </c>
      <c r="V643" s="14">
        <v>2</v>
      </c>
      <c r="W643" s="14">
        <v>20.14</v>
      </c>
      <c r="X643" s="14">
        <v>1</v>
      </c>
      <c r="Y643" s="15">
        <v>0.0078</v>
      </c>
      <c r="Z643" s="14">
        <v>1</v>
      </c>
      <c r="AA643" s="14">
        <v>0</v>
      </c>
      <c r="AB643" s="14">
        <v>1</v>
      </c>
      <c r="AC643" s="14">
        <v>1</v>
      </c>
      <c r="AD643" s="14">
        <v>1</v>
      </c>
      <c r="AE643" s="14">
        <v>0</v>
      </c>
      <c r="AF643" s="14">
        <v>40.27</v>
      </c>
      <c r="AG643" s="14">
        <v>0</v>
      </c>
      <c r="AH643" t="str">
        <f>VLOOKUP(E:E,笔记匹配!A:U,3,FALSE)</f>
        <v>这尊翡翠佛公的喜乐，谁见了谁欢喜🌱🙏</v>
      </c>
    </row>
    <row r="644" spans="1:34">
      <c r="A644" s="13" t="s">
        <v>61</v>
      </c>
      <c r="B644" s="13" t="s">
        <v>158</v>
      </c>
      <c r="C644" s="14">
        <v>16039498</v>
      </c>
      <c r="D644" s="13" t="s">
        <v>74</v>
      </c>
      <c r="E644" s="13" t="s">
        <v>158</v>
      </c>
      <c r="F644" s="13" t="s">
        <v>87</v>
      </c>
      <c r="G644" s="14">
        <v>3126882</v>
      </c>
      <c r="H644" s="13" t="s">
        <v>87</v>
      </c>
      <c r="I644" s="14">
        <v>2521382</v>
      </c>
      <c r="J644" s="13" t="s">
        <v>367</v>
      </c>
      <c r="K644" s="14">
        <v>101.45</v>
      </c>
      <c r="L644" s="14">
        <v>2923</v>
      </c>
      <c r="M644" s="14">
        <v>205</v>
      </c>
      <c r="N644" s="15">
        <v>0.0701</v>
      </c>
      <c r="O644" s="14">
        <v>0.49</v>
      </c>
      <c r="P644" s="14">
        <v>34.71</v>
      </c>
      <c r="Q644" s="14">
        <v>2</v>
      </c>
      <c r="R644" s="14">
        <v>0</v>
      </c>
      <c r="S644" s="14">
        <v>0</v>
      </c>
      <c r="T644" s="14">
        <v>0</v>
      </c>
      <c r="U644" s="14">
        <v>0</v>
      </c>
      <c r="V644" s="14">
        <v>2</v>
      </c>
      <c r="W644" s="14">
        <v>50.72</v>
      </c>
      <c r="X644" s="14">
        <v>6</v>
      </c>
      <c r="Y644" s="15">
        <v>0.0293</v>
      </c>
      <c r="Z644" s="14">
        <v>1</v>
      </c>
      <c r="AA644" s="14">
        <v>0</v>
      </c>
      <c r="AB644" s="14">
        <v>6</v>
      </c>
      <c r="AC644" s="14">
        <v>10</v>
      </c>
      <c r="AD644" s="14">
        <v>6</v>
      </c>
      <c r="AE644" s="14">
        <v>2</v>
      </c>
      <c r="AF644" s="14">
        <v>16.91</v>
      </c>
      <c r="AG644" s="14">
        <v>50.72</v>
      </c>
      <c r="AH644" t="str">
        <f>VLOOKUP(E:E,笔记匹配!A:U,3,FALSE)</f>
        <v>听说你们最近很喜欢小米珠📿翡翠手串哦💚</v>
      </c>
    </row>
    <row r="645" spans="1:34">
      <c r="A645" s="13" t="s">
        <v>61</v>
      </c>
      <c r="B645" s="13" t="s">
        <v>160</v>
      </c>
      <c r="C645" s="14">
        <v>18410732</v>
      </c>
      <c r="D645" s="13" t="s">
        <v>74</v>
      </c>
      <c r="E645" s="13" t="s">
        <v>160</v>
      </c>
      <c r="F645" s="13" t="s">
        <v>374</v>
      </c>
      <c r="G645" s="14">
        <v>3754285</v>
      </c>
      <c r="H645" s="13" t="s">
        <v>88</v>
      </c>
      <c r="I645" s="14">
        <v>3139499</v>
      </c>
      <c r="J645" s="13" t="s">
        <v>367</v>
      </c>
      <c r="K645" s="14">
        <v>17.23</v>
      </c>
      <c r="L645" s="14">
        <v>473</v>
      </c>
      <c r="M645" s="14">
        <v>33</v>
      </c>
      <c r="N645" s="15">
        <v>0.0698</v>
      </c>
      <c r="O645" s="14">
        <v>0.52</v>
      </c>
      <c r="P645" s="14">
        <v>36.43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5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t="str">
        <f>VLOOKUP(E:E,笔记匹配!A:U,3,FALSE)</f>
        <v>第一次买满绿翡翠怎么挑？高性价比🉐‼️</v>
      </c>
    </row>
    <row r="646" spans="1:34">
      <c r="A646" s="13" t="s">
        <v>61</v>
      </c>
      <c r="B646" s="13" t="s">
        <v>162</v>
      </c>
      <c r="C646" s="14">
        <v>18547170</v>
      </c>
      <c r="D646" s="13" t="s">
        <v>74</v>
      </c>
      <c r="E646" s="13" t="s">
        <v>162</v>
      </c>
      <c r="F646" s="13" t="s">
        <v>376</v>
      </c>
      <c r="G646" s="14">
        <v>3820901</v>
      </c>
      <c r="H646" s="13" t="s">
        <v>82</v>
      </c>
      <c r="I646" s="14">
        <v>3205913</v>
      </c>
      <c r="J646" s="13" t="s">
        <v>367</v>
      </c>
      <c r="K646" s="14">
        <v>10.34</v>
      </c>
      <c r="L646" s="14">
        <v>311</v>
      </c>
      <c r="M646" s="14">
        <v>27</v>
      </c>
      <c r="N646" s="15">
        <v>0.0868</v>
      </c>
      <c r="O646" s="14">
        <v>0.38</v>
      </c>
      <c r="P646" s="14">
        <v>33.25</v>
      </c>
      <c r="Q646" s="14">
        <v>0</v>
      </c>
      <c r="R646" s="14">
        <v>0</v>
      </c>
      <c r="S646" s="14">
        <v>1</v>
      </c>
      <c r="T646" s="14">
        <v>0</v>
      </c>
      <c r="U646" s="14">
        <v>0</v>
      </c>
      <c r="V646" s="14">
        <v>1</v>
      </c>
      <c r="W646" s="14">
        <v>10.34</v>
      </c>
      <c r="X646" s="14">
        <v>0</v>
      </c>
      <c r="Y646" s="15">
        <v>0</v>
      </c>
      <c r="Z646" s="14">
        <v>1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t="str">
        <f>VLOOKUP(E:E,笔记匹配!A:U,3,FALSE)</f>
        <v>翡翠界的绝美仙仙耳坠都在这里‼️高级富贵</v>
      </c>
    </row>
    <row r="647" spans="1:34">
      <c r="A647" s="13" t="s">
        <v>61</v>
      </c>
      <c r="B647" s="13" t="s">
        <v>164</v>
      </c>
      <c r="C647" s="14">
        <v>19089034</v>
      </c>
      <c r="D647" s="13" t="s">
        <v>74</v>
      </c>
      <c r="E647" s="13" t="s">
        <v>164</v>
      </c>
      <c r="F647" s="13" t="s">
        <v>89</v>
      </c>
      <c r="G647" s="14">
        <v>4075191</v>
      </c>
      <c r="H647" s="13" t="s">
        <v>89</v>
      </c>
      <c r="I647" s="14">
        <v>3457726</v>
      </c>
      <c r="J647" s="13" t="s">
        <v>367</v>
      </c>
      <c r="K647" s="14">
        <v>13.43</v>
      </c>
      <c r="L647" s="14">
        <v>558</v>
      </c>
      <c r="M647" s="14">
        <v>37</v>
      </c>
      <c r="N647" s="15">
        <v>0.0663</v>
      </c>
      <c r="O647" s="14">
        <v>0.36</v>
      </c>
      <c r="P647" s="14">
        <v>24.07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5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t="str">
        <f>VLOOKUP(E:E,笔记匹配!A:U,3,FALSE)</f>
        <v>翡翠福瓜的寓意，把美好祝福送给自己</v>
      </c>
    </row>
    <row r="648" spans="1:34">
      <c r="A648" s="13" t="s">
        <v>61</v>
      </c>
      <c r="B648" s="13" t="s">
        <v>166</v>
      </c>
      <c r="C648" s="14">
        <v>21062611</v>
      </c>
      <c r="D648" s="13" t="s">
        <v>74</v>
      </c>
      <c r="E648" s="13" t="s">
        <v>166</v>
      </c>
      <c r="F648" s="13" t="s">
        <v>90</v>
      </c>
      <c r="G648" s="14">
        <v>5049698</v>
      </c>
      <c r="H648" s="13" t="s">
        <v>90</v>
      </c>
      <c r="I648" s="14">
        <v>4273852</v>
      </c>
      <c r="J648" s="13" t="s">
        <v>367</v>
      </c>
      <c r="K648" s="14">
        <v>7.62</v>
      </c>
      <c r="L648" s="14">
        <v>316</v>
      </c>
      <c r="M648" s="14">
        <v>23</v>
      </c>
      <c r="N648" s="15">
        <v>0.0728</v>
      </c>
      <c r="O648" s="14">
        <v>0.33</v>
      </c>
      <c r="P648" s="14">
        <v>24.11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5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t="str">
        <f>VLOOKUP(E:E,笔记匹配!A:U,3,FALSE)</f>
        <v>性价比翡翠美货上新💖寓意都是如此美好💯</v>
      </c>
    </row>
    <row r="649" spans="1:34">
      <c r="A649" s="13" t="s">
        <v>61</v>
      </c>
      <c r="B649" s="13" t="s">
        <v>168</v>
      </c>
      <c r="C649" s="14">
        <v>21387260</v>
      </c>
      <c r="D649" s="13" t="s">
        <v>74</v>
      </c>
      <c r="E649" s="13" t="s">
        <v>168</v>
      </c>
      <c r="F649" s="13" t="s">
        <v>91</v>
      </c>
      <c r="G649" s="14">
        <v>5205079</v>
      </c>
      <c r="H649" s="13" t="s">
        <v>91</v>
      </c>
      <c r="I649" s="14">
        <v>4389047</v>
      </c>
      <c r="J649" s="13" t="s">
        <v>367</v>
      </c>
      <c r="K649" s="14">
        <v>13.66</v>
      </c>
      <c r="L649" s="14">
        <v>274</v>
      </c>
      <c r="M649" s="14">
        <v>37</v>
      </c>
      <c r="N649" s="15">
        <v>0.135</v>
      </c>
      <c r="O649" s="14">
        <v>0.37</v>
      </c>
      <c r="P649" s="14">
        <v>49.85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5">
        <v>0</v>
      </c>
      <c r="Z649" s="14">
        <v>0</v>
      </c>
      <c r="AA649" s="14">
        <v>0</v>
      </c>
      <c r="AB649" s="14">
        <v>1</v>
      </c>
      <c r="AC649" s="14">
        <v>1</v>
      </c>
      <c r="AD649" s="14">
        <v>1</v>
      </c>
      <c r="AE649" s="14">
        <v>0</v>
      </c>
      <c r="AF649" s="14">
        <v>13.66</v>
      </c>
      <c r="AG649" s="14">
        <v>0</v>
      </c>
      <c r="AH649" t="str">
        <f>VLOOKUP(E:E,笔记匹配!A:U,3,FALSE)</f>
        <v>这家翡翠源头商家你还不知道吗‼️</v>
      </c>
    </row>
    <row r="650" spans="1:34">
      <c r="A650" s="13" t="s">
        <v>61</v>
      </c>
      <c r="B650" s="13" t="s">
        <v>170</v>
      </c>
      <c r="C650" s="14">
        <v>21810383</v>
      </c>
      <c r="D650" s="13" t="s">
        <v>74</v>
      </c>
      <c r="E650" s="13" t="s">
        <v>170</v>
      </c>
      <c r="F650" s="13" t="s">
        <v>75</v>
      </c>
      <c r="G650" s="14">
        <v>5396826</v>
      </c>
      <c r="H650" s="13" t="s">
        <v>75</v>
      </c>
      <c r="I650" s="14">
        <v>4535097</v>
      </c>
      <c r="J650" s="13" t="s">
        <v>367</v>
      </c>
      <c r="K650" s="14">
        <v>30.11</v>
      </c>
      <c r="L650" s="14">
        <v>740</v>
      </c>
      <c r="M650" s="14">
        <v>67</v>
      </c>
      <c r="N650" s="15">
        <v>0.0905</v>
      </c>
      <c r="O650" s="14">
        <v>0.45</v>
      </c>
      <c r="P650" s="14">
        <v>40.69</v>
      </c>
      <c r="Q650" s="14">
        <v>1</v>
      </c>
      <c r="R650" s="14">
        <v>0</v>
      </c>
      <c r="S650" s="14">
        <v>0</v>
      </c>
      <c r="T650" s="14">
        <v>1</v>
      </c>
      <c r="U650" s="14">
        <v>0</v>
      </c>
      <c r="V650" s="14">
        <v>2</v>
      </c>
      <c r="W650" s="14">
        <v>15.06</v>
      </c>
      <c r="X650" s="14">
        <v>1</v>
      </c>
      <c r="Y650" s="15">
        <v>0.0149</v>
      </c>
      <c r="Z650" s="14">
        <v>0</v>
      </c>
      <c r="AA650" s="14">
        <v>0</v>
      </c>
      <c r="AB650" s="14">
        <v>1</v>
      </c>
      <c r="AC650" s="14">
        <v>4</v>
      </c>
      <c r="AD650" s="14">
        <v>1</v>
      </c>
      <c r="AE650" s="14">
        <v>1</v>
      </c>
      <c r="AF650" s="14">
        <v>30.11</v>
      </c>
      <c r="AG650" s="14">
        <v>30.11</v>
      </c>
      <c r="AH650" t="str">
        <f>VLOOKUP(E:E,笔记匹配!A:U,3,FALSE)</f>
        <v>喜欢蛋面的尽管来找我，应有尽有</v>
      </c>
    </row>
    <row r="651" spans="1:34">
      <c r="A651" s="13" t="s">
        <v>61</v>
      </c>
      <c r="B651" s="13" t="s">
        <v>172</v>
      </c>
      <c r="C651" s="14">
        <v>21810413</v>
      </c>
      <c r="D651" s="13" t="s">
        <v>74</v>
      </c>
      <c r="E651" s="13" t="s">
        <v>172</v>
      </c>
      <c r="F651" s="13" t="s">
        <v>92</v>
      </c>
      <c r="G651" s="14">
        <v>5396833</v>
      </c>
      <c r="H651" s="13" t="s">
        <v>92</v>
      </c>
      <c r="I651" s="14">
        <v>4535107</v>
      </c>
      <c r="J651" s="13" t="s">
        <v>367</v>
      </c>
      <c r="K651" s="14">
        <v>60.36</v>
      </c>
      <c r="L651" s="14">
        <v>1455</v>
      </c>
      <c r="M651" s="14">
        <v>97</v>
      </c>
      <c r="N651" s="15">
        <v>0.0667</v>
      </c>
      <c r="O651" s="14">
        <v>0.62</v>
      </c>
      <c r="P651" s="14">
        <v>41.48</v>
      </c>
      <c r="Q651" s="14">
        <v>2</v>
      </c>
      <c r="R651" s="14">
        <v>2</v>
      </c>
      <c r="S651" s="14">
        <v>2</v>
      </c>
      <c r="T651" s="14">
        <v>2</v>
      </c>
      <c r="U651" s="14">
        <v>1</v>
      </c>
      <c r="V651" s="14">
        <v>9</v>
      </c>
      <c r="W651" s="14">
        <v>6.71</v>
      </c>
      <c r="X651" s="14">
        <v>1</v>
      </c>
      <c r="Y651" s="15">
        <v>0.0103</v>
      </c>
      <c r="Z651" s="14">
        <v>1</v>
      </c>
      <c r="AA651" s="14">
        <v>0</v>
      </c>
      <c r="AB651" s="14">
        <v>1</v>
      </c>
      <c r="AC651" s="14">
        <v>4</v>
      </c>
      <c r="AD651" s="14">
        <v>1</v>
      </c>
      <c r="AE651" s="14">
        <v>1</v>
      </c>
      <c r="AF651" s="14">
        <v>60.36</v>
      </c>
      <c r="AG651" s="14">
        <v>60.36</v>
      </c>
      <c r="AH651" t="str">
        <f>VLOOKUP(E:E,笔记匹配!A:U,3,FALSE)</f>
        <v>福禄双全💕翡翠绿葫芦太适合女性了～</v>
      </c>
    </row>
    <row r="652" spans="1:34">
      <c r="A652" s="13" t="s">
        <v>61</v>
      </c>
      <c r="B652" s="13" t="s">
        <v>174</v>
      </c>
      <c r="C652" s="14">
        <v>23020424</v>
      </c>
      <c r="D652" s="13" t="s">
        <v>74</v>
      </c>
      <c r="E652" s="13" t="s">
        <v>174</v>
      </c>
      <c r="F652" s="13" t="s">
        <v>385</v>
      </c>
      <c r="G652" s="14">
        <v>5981098</v>
      </c>
      <c r="H652" s="13" t="s">
        <v>93</v>
      </c>
      <c r="I652" s="14">
        <v>4980950</v>
      </c>
      <c r="J652" s="13" t="s">
        <v>367</v>
      </c>
      <c r="K652" s="14">
        <v>69.05</v>
      </c>
      <c r="L652" s="14">
        <v>1565</v>
      </c>
      <c r="M652" s="14">
        <v>133</v>
      </c>
      <c r="N652" s="15">
        <v>0.085</v>
      </c>
      <c r="O652" s="14">
        <v>0.52</v>
      </c>
      <c r="P652" s="14">
        <v>44.12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3</v>
      </c>
      <c r="Y652" s="15">
        <v>0.0226</v>
      </c>
      <c r="Z652" s="14">
        <v>0</v>
      </c>
      <c r="AA652" s="14">
        <v>1</v>
      </c>
      <c r="AB652" s="14">
        <v>3</v>
      </c>
      <c r="AC652" s="14">
        <v>3</v>
      </c>
      <c r="AD652" s="14">
        <v>3</v>
      </c>
      <c r="AE652" s="14">
        <v>0</v>
      </c>
      <c r="AF652" s="14">
        <v>23.02</v>
      </c>
      <c r="AG652" s="14">
        <v>0</v>
      </c>
      <c r="AH652" t="str">
        <f>VLOOKUP(E:E,笔记匹配!A:U,3,FALSE)</f>
        <v>年会宴会战袍缺少亮点❓只需一串翡翠珠链</v>
      </c>
    </row>
    <row r="653" spans="1:34">
      <c r="A653" s="13" t="s">
        <v>61</v>
      </c>
      <c r="B653" s="13" t="s">
        <v>176</v>
      </c>
      <c r="C653" s="14">
        <v>23479892</v>
      </c>
      <c r="D653" s="13" t="s">
        <v>74</v>
      </c>
      <c r="E653" s="13" t="s">
        <v>176</v>
      </c>
      <c r="F653" s="13" t="s">
        <v>83</v>
      </c>
      <c r="G653" s="14">
        <v>6212945</v>
      </c>
      <c r="H653" s="13" t="s">
        <v>83</v>
      </c>
      <c r="I653" s="14">
        <v>5155900</v>
      </c>
      <c r="J653" s="13" t="s">
        <v>367</v>
      </c>
      <c r="K653" s="14">
        <v>48.12</v>
      </c>
      <c r="L653" s="14">
        <v>2154</v>
      </c>
      <c r="M653" s="14">
        <v>151</v>
      </c>
      <c r="N653" s="15">
        <v>0.0701</v>
      </c>
      <c r="O653" s="14">
        <v>0.32</v>
      </c>
      <c r="P653" s="14">
        <v>22.34</v>
      </c>
      <c r="Q653" s="14">
        <v>0</v>
      </c>
      <c r="R653" s="14">
        <v>0</v>
      </c>
      <c r="S653" s="14">
        <v>0</v>
      </c>
      <c r="T653" s="14">
        <v>1</v>
      </c>
      <c r="U653" s="14">
        <v>0</v>
      </c>
      <c r="V653" s="14">
        <v>1</v>
      </c>
      <c r="W653" s="14">
        <v>48.12</v>
      </c>
      <c r="X653" s="14">
        <v>2</v>
      </c>
      <c r="Y653" s="15">
        <v>0.0132</v>
      </c>
      <c r="Z653" s="14">
        <v>1</v>
      </c>
      <c r="AA653" s="14">
        <v>2</v>
      </c>
      <c r="AB653" s="14">
        <v>2</v>
      </c>
      <c r="AC653" s="14">
        <v>5</v>
      </c>
      <c r="AD653" s="14">
        <v>2</v>
      </c>
      <c r="AE653" s="14">
        <v>1</v>
      </c>
      <c r="AF653" s="14">
        <v>24.06</v>
      </c>
      <c r="AG653" s="14">
        <v>48.12</v>
      </c>
      <c r="AH653" t="str">
        <f>VLOOKUP(E:E,笔记匹配!A:U,3,FALSE)</f>
        <v>用千年等这一回，化身一道美的传说～</v>
      </c>
    </row>
    <row r="654" spans="1:34">
      <c r="A654" s="13" t="s">
        <v>61</v>
      </c>
      <c r="B654" s="13" t="s">
        <v>178</v>
      </c>
      <c r="C654" s="14">
        <v>25234140</v>
      </c>
      <c r="D654" s="13" t="s">
        <v>74</v>
      </c>
      <c r="E654" s="13" t="s">
        <v>178</v>
      </c>
      <c r="F654" s="13" t="s">
        <v>76</v>
      </c>
      <c r="G654" s="14">
        <v>6837092</v>
      </c>
      <c r="H654" s="13" t="s">
        <v>76</v>
      </c>
      <c r="I654" s="14">
        <v>5649724</v>
      </c>
      <c r="J654" s="13" t="s">
        <v>367</v>
      </c>
      <c r="K654" s="14">
        <v>179.21</v>
      </c>
      <c r="L654" s="14">
        <v>7318</v>
      </c>
      <c r="M654" s="14">
        <v>665</v>
      </c>
      <c r="N654" s="15">
        <v>0.0909</v>
      </c>
      <c r="O654" s="14">
        <v>0.27</v>
      </c>
      <c r="P654" s="14">
        <v>24.49</v>
      </c>
      <c r="Q654" s="14">
        <v>5</v>
      </c>
      <c r="R654" s="14">
        <v>1</v>
      </c>
      <c r="S654" s="14">
        <v>0</v>
      </c>
      <c r="T654" s="14">
        <v>1</v>
      </c>
      <c r="U654" s="14">
        <v>1</v>
      </c>
      <c r="V654" s="14">
        <v>8</v>
      </c>
      <c r="W654" s="14">
        <v>22.4</v>
      </c>
      <c r="X654" s="14">
        <v>12</v>
      </c>
      <c r="Y654" s="15">
        <v>0.018</v>
      </c>
      <c r="Z654" s="14">
        <v>2</v>
      </c>
      <c r="AA654" s="14">
        <v>2</v>
      </c>
      <c r="AB654" s="14">
        <v>12</v>
      </c>
      <c r="AC654" s="14">
        <v>25</v>
      </c>
      <c r="AD654" s="14">
        <v>13</v>
      </c>
      <c r="AE654" s="14">
        <v>5</v>
      </c>
      <c r="AF654" s="14">
        <v>13.79</v>
      </c>
      <c r="AG654" s="14">
        <v>35.84</v>
      </c>
      <c r="AH654" t="str">
        <f>VLOOKUP(E:E,笔记匹配!A:U,3,FALSE)</f>
        <v>只需一眼，这份灵气甜美就深入人心</v>
      </c>
    </row>
    <row r="655" spans="1:34">
      <c r="A655" s="13" t="s">
        <v>61</v>
      </c>
      <c r="B655" s="13" t="s">
        <v>180</v>
      </c>
      <c r="C655" s="14">
        <v>25234221</v>
      </c>
      <c r="D655" s="13" t="s">
        <v>74</v>
      </c>
      <c r="E655" s="13" t="s">
        <v>180</v>
      </c>
      <c r="F655" s="13" t="s">
        <v>77</v>
      </c>
      <c r="G655" s="14">
        <v>6837125</v>
      </c>
      <c r="H655" s="13" t="s">
        <v>77</v>
      </c>
      <c r="I655" s="14">
        <v>5649750</v>
      </c>
      <c r="J655" s="13" t="s">
        <v>367</v>
      </c>
      <c r="K655" s="14">
        <v>18.67</v>
      </c>
      <c r="L655" s="14">
        <v>497</v>
      </c>
      <c r="M655" s="14">
        <v>41</v>
      </c>
      <c r="N655" s="15">
        <v>0.0825</v>
      </c>
      <c r="O655" s="14">
        <v>0.46</v>
      </c>
      <c r="P655" s="14">
        <v>37.57</v>
      </c>
      <c r="Q655" s="14">
        <v>3</v>
      </c>
      <c r="R655" s="14">
        <v>0</v>
      </c>
      <c r="S655" s="14">
        <v>0</v>
      </c>
      <c r="T655" s="14">
        <v>0</v>
      </c>
      <c r="U655" s="14">
        <v>0</v>
      </c>
      <c r="V655" s="14">
        <v>3</v>
      </c>
      <c r="W655" s="14">
        <v>6.22</v>
      </c>
      <c r="X655" s="14">
        <v>1</v>
      </c>
      <c r="Y655" s="15">
        <v>0.0244</v>
      </c>
      <c r="Z655" s="14">
        <v>0</v>
      </c>
      <c r="AA655" s="14">
        <v>0</v>
      </c>
      <c r="AB655" s="14">
        <v>1</v>
      </c>
      <c r="AC655" s="14">
        <v>1</v>
      </c>
      <c r="AD655" s="14">
        <v>1</v>
      </c>
      <c r="AE655" s="14">
        <v>0</v>
      </c>
      <c r="AF655" s="14">
        <v>18.67</v>
      </c>
      <c r="AG655" s="14">
        <v>0</v>
      </c>
      <c r="AH655" t="str">
        <f>VLOOKUP(E:E,笔记匹配!A:U,3,FALSE)</f>
        <v>笑意祥和的佛，福气满满💚大肚能容天下事</v>
      </c>
    </row>
    <row r="656" spans="1:34">
      <c r="A656" s="13" t="s">
        <v>61</v>
      </c>
      <c r="B656" s="13" t="s">
        <v>182</v>
      </c>
      <c r="C656" s="14">
        <v>25387709</v>
      </c>
      <c r="D656" s="13" t="s">
        <v>74</v>
      </c>
      <c r="E656" s="13" t="s">
        <v>182</v>
      </c>
      <c r="F656" s="13" t="s">
        <v>78</v>
      </c>
      <c r="G656" s="14">
        <v>6906754</v>
      </c>
      <c r="H656" s="13" t="s">
        <v>78</v>
      </c>
      <c r="I656" s="14">
        <v>5705035</v>
      </c>
      <c r="J656" s="13" t="s">
        <v>367</v>
      </c>
      <c r="K656" s="14">
        <v>97.98</v>
      </c>
      <c r="L656" s="14">
        <v>4235</v>
      </c>
      <c r="M656" s="14">
        <v>368</v>
      </c>
      <c r="N656" s="15">
        <v>0.0869</v>
      </c>
      <c r="O656" s="14">
        <v>0.27</v>
      </c>
      <c r="P656" s="14">
        <v>23.14</v>
      </c>
      <c r="Q656" s="14">
        <v>1</v>
      </c>
      <c r="R656" s="14">
        <v>0</v>
      </c>
      <c r="S656" s="14">
        <v>2</v>
      </c>
      <c r="T656" s="14">
        <v>1</v>
      </c>
      <c r="U656" s="14">
        <v>2</v>
      </c>
      <c r="V656" s="14">
        <v>6</v>
      </c>
      <c r="W656" s="14">
        <v>16.33</v>
      </c>
      <c r="X656" s="14">
        <v>1</v>
      </c>
      <c r="Y656" s="15">
        <v>0.0027</v>
      </c>
      <c r="Z656" s="14">
        <v>3</v>
      </c>
      <c r="AA656" s="14">
        <v>0</v>
      </c>
      <c r="AB656" s="14">
        <v>1</v>
      </c>
      <c r="AC656" s="14">
        <v>1</v>
      </c>
      <c r="AD656" s="14">
        <v>1</v>
      </c>
      <c r="AE656" s="14">
        <v>0</v>
      </c>
      <c r="AF656" s="14">
        <v>97.98</v>
      </c>
      <c r="AG656" s="14">
        <v>0</v>
      </c>
      <c r="AH656" t="str">
        <f>VLOOKUP(E:E,笔记匹配!A:U,3,FALSE)</f>
        <v>翡翠戒指💍明码实价‼️总有一款是你的心头爱</v>
      </c>
    </row>
    <row r="657" spans="1:34">
      <c r="A657" s="13" t="s">
        <v>62</v>
      </c>
      <c r="B657" s="13" t="s">
        <v>154</v>
      </c>
      <c r="C657" s="14">
        <v>15010998</v>
      </c>
      <c r="D657" s="13" t="s">
        <v>74</v>
      </c>
      <c r="E657" s="13" t="s">
        <v>154</v>
      </c>
      <c r="F657" s="13" t="s">
        <v>85</v>
      </c>
      <c r="G657" s="14">
        <v>2988798</v>
      </c>
      <c r="H657" s="13" t="s">
        <v>85</v>
      </c>
      <c r="I657" s="14">
        <v>2389802</v>
      </c>
      <c r="J657" s="13" t="s">
        <v>367</v>
      </c>
      <c r="K657" s="14">
        <v>89.66</v>
      </c>
      <c r="L657" s="14">
        <v>1984</v>
      </c>
      <c r="M657" s="14">
        <v>79</v>
      </c>
      <c r="N657" s="15">
        <v>0.0398</v>
      </c>
      <c r="O657" s="14">
        <v>1.13</v>
      </c>
      <c r="P657" s="14">
        <v>45.19</v>
      </c>
      <c r="Q657" s="14">
        <v>1</v>
      </c>
      <c r="R657" s="14">
        <v>0</v>
      </c>
      <c r="S657" s="14">
        <v>0</v>
      </c>
      <c r="T657" s="14">
        <v>1</v>
      </c>
      <c r="U657" s="14">
        <v>0</v>
      </c>
      <c r="V657" s="14">
        <v>2</v>
      </c>
      <c r="W657" s="14">
        <v>44.83</v>
      </c>
      <c r="X657" s="14">
        <v>2</v>
      </c>
      <c r="Y657" s="15">
        <v>0.0253</v>
      </c>
      <c r="Z657" s="14">
        <v>0</v>
      </c>
      <c r="AA657" s="14">
        <v>2</v>
      </c>
      <c r="AB657" s="14">
        <v>2</v>
      </c>
      <c r="AC657" s="14">
        <v>2</v>
      </c>
      <c r="AD657" s="14">
        <v>2</v>
      </c>
      <c r="AE657" s="14">
        <v>0</v>
      </c>
      <c r="AF657" s="14">
        <v>44.83</v>
      </c>
      <c r="AG657" s="14">
        <v>0</v>
      </c>
      <c r="AH657" t="str">
        <f>VLOOKUP(E:E,笔记匹配!A:U,3,FALSE)</f>
        <v>翡翠小米珠已经不多了❓听说你们都在找🧐🧐</v>
      </c>
    </row>
    <row r="658" spans="1:34">
      <c r="A658" s="13" t="s">
        <v>62</v>
      </c>
      <c r="B658" s="13" t="s">
        <v>156</v>
      </c>
      <c r="C658" s="14">
        <v>15235389</v>
      </c>
      <c r="D658" s="13" t="s">
        <v>74</v>
      </c>
      <c r="E658" s="13" t="s">
        <v>156</v>
      </c>
      <c r="F658" s="13" t="s">
        <v>86</v>
      </c>
      <c r="G658" s="14">
        <v>3012790</v>
      </c>
      <c r="H658" s="13" t="s">
        <v>86</v>
      </c>
      <c r="I658" s="14">
        <v>2410711</v>
      </c>
      <c r="J658" s="13" t="s">
        <v>367</v>
      </c>
      <c r="K658" s="14">
        <v>31.96</v>
      </c>
      <c r="L658" s="14">
        <v>1697</v>
      </c>
      <c r="M658" s="14">
        <v>96</v>
      </c>
      <c r="N658" s="15">
        <v>0.0566</v>
      </c>
      <c r="O658" s="14">
        <v>0.33</v>
      </c>
      <c r="P658" s="14">
        <v>18.83</v>
      </c>
      <c r="Q658" s="14">
        <v>1</v>
      </c>
      <c r="R658" s="14">
        <v>1</v>
      </c>
      <c r="S658" s="14">
        <v>1</v>
      </c>
      <c r="T658" s="14">
        <v>1</v>
      </c>
      <c r="U658" s="14">
        <v>0</v>
      </c>
      <c r="V658" s="14">
        <v>4</v>
      </c>
      <c r="W658" s="14">
        <v>7.99</v>
      </c>
      <c r="X658" s="14">
        <v>2</v>
      </c>
      <c r="Y658" s="15">
        <v>0.0208</v>
      </c>
      <c r="Z658" s="14">
        <v>1</v>
      </c>
      <c r="AA658" s="14">
        <v>0</v>
      </c>
      <c r="AB658" s="14">
        <v>2</v>
      </c>
      <c r="AC658" s="14">
        <v>2</v>
      </c>
      <c r="AD658" s="14">
        <v>2</v>
      </c>
      <c r="AE658" s="14">
        <v>0</v>
      </c>
      <c r="AF658" s="14">
        <v>15.98</v>
      </c>
      <c r="AG658" s="14">
        <v>0</v>
      </c>
      <c r="AH658" t="str">
        <f>VLOOKUP(E:E,笔记匹配!A:U,3,FALSE)</f>
        <v>这尊翡翠佛公的喜乐，谁见了谁欢喜🌱🙏</v>
      </c>
    </row>
    <row r="659" spans="1:34">
      <c r="A659" s="13" t="s">
        <v>62</v>
      </c>
      <c r="B659" s="13" t="s">
        <v>158</v>
      </c>
      <c r="C659" s="14">
        <v>16039498</v>
      </c>
      <c r="D659" s="13" t="s">
        <v>74</v>
      </c>
      <c r="E659" s="13" t="s">
        <v>158</v>
      </c>
      <c r="F659" s="13" t="s">
        <v>87</v>
      </c>
      <c r="G659" s="14">
        <v>3126882</v>
      </c>
      <c r="H659" s="13" t="s">
        <v>87</v>
      </c>
      <c r="I659" s="14">
        <v>2521382</v>
      </c>
      <c r="J659" s="13" t="s">
        <v>367</v>
      </c>
      <c r="K659" s="14">
        <v>100.57</v>
      </c>
      <c r="L659" s="14">
        <v>5458</v>
      </c>
      <c r="M659" s="14">
        <v>285</v>
      </c>
      <c r="N659" s="15">
        <v>0.0522</v>
      </c>
      <c r="O659" s="14">
        <v>0.35</v>
      </c>
      <c r="P659" s="14">
        <v>18.43</v>
      </c>
      <c r="Q659" s="14">
        <v>2</v>
      </c>
      <c r="R659" s="14">
        <v>1</v>
      </c>
      <c r="S659" s="14">
        <v>0</v>
      </c>
      <c r="T659" s="14">
        <v>2</v>
      </c>
      <c r="U659" s="14">
        <v>0</v>
      </c>
      <c r="V659" s="14">
        <v>5</v>
      </c>
      <c r="W659" s="14">
        <v>20.11</v>
      </c>
      <c r="X659" s="14">
        <v>3</v>
      </c>
      <c r="Y659" s="15">
        <v>0.0105</v>
      </c>
      <c r="Z659" s="14">
        <v>2</v>
      </c>
      <c r="AA659" s="14">
        <v>1</v>
      </c>
      <c r="AB659" s="14">
        <v>3</v>
      </c>
      <c r="AC659" s="14">
        <v>9</v>
      </c>
      <c r="AD659" s="14">
        <v>3</v>
      </c>
      <c r="AE659" s="14">
        <v>2</v>
      </c>
      <c r="AF659" s="14">
        <v>33.52</v>
      </c>
      <c r="AG659" s="14">
        <v>50.28</v>
      </c>
      <c r="AH659" t="str">
        <f>VLOOKUP(E:E,笔记匹配!A:U,3,FALSE)</f>
        <v>听说你们最近很喜欢小米珠📿翡翠手串哦💚</v>
      </c>
    </row>
    <row r="660" spans="1:34">
      <c r="A660" s="13" t="s">
        <v>62</v>
      </c>
      <c r="B660" s="13" t="s">
        <v>160</v>
      </c>
      <c r="C660" s="14">
        <v>18410732</v>
      </c>
      <c r="D660" s="13" t="s">
        <v>74</v>
      </c>
      <c r="E660" s="13" t="s">
        <v>160</v>
      </c>
      <c r="F660" s="13" t="s">
        <v>374</v>
      </c>
      <c r="G660" s="14">
        <v>3754285</v>
      </c>
      <c r="H660" s="13" t="s">
        <v>88</v>
      </c>
      <c r="I660" s="14">
        <v>3139499</v>
      </c>
      <c r="J660" s="13" t="s">
        <v>367</v>
      </c>
      <c r="K660" s="14">
        <v>31.46</v>
      </c>
      <c r="L660" s="14">
        <v>1223</v>
      </c>
      <c r="M660" s="14">
        <v>61</v>
      </c>
      <c r="N660" s="15">
        <v>0.0499</v>
      </c>
      <c r="O660" s="14">
        <v>0.52</v>
      </c>
      <c r="P660" s="14">
        <v>25.72</v>
      </c>
      <c r="Q660" s="14">
        <v>0</v>
      </c>
      <c r="R660" s="14">
        <v>0</v>
      </c>
      <c r="S660" s="14">
        <v>0</v>
      </c>
      <c r="T660" s="14">
        <v>-1</v>
      </c>
      <c r="U660" s="14">
        <v>0</v>
      </c>
      <c r="V660" s="14">
        <v>-1</v>
      </c>
      <c r="W660" s="14">
        <v>0</v>
      </c>
      <c r="X660" s="14">
        <v>0</v>
      </c>
      <c r="Y660" s="15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t="str">
        <f>VLOOKUP(E:E,笔记匹配!A:U,3,FALSE)</f>
        <v>第一次买满绿翡翠怎么挑？高性价比🉐‼️</v>
      </c>
    </row>
    <row r="661" spans="1:34">
      <c r="A661" s="13" t="s">
        <v>62</v>
      </c>
      <c r="B661" s="13" t="s">
        <v>162</v>
      </c>
      <c r="C661" s="14">
        <v>18547170</v>
      </c>
      <c r="D661" s="13" t="s">
        <v>74</v>
      </c>
      <c r="E661" s="13" t="s">
        <v>162</v>
      </c>
      <c r="F661" s="13" t="s">
        <v>376</v>
      </c>
      <c r="G661" s="14">
        <v>3820901</v>
      </c>
      <c r="H661" s="13" t="s">
        <v>82</v>
      </c>
      <c r="I661" s="14">
        <v>3205913</v>
      </c>
      <c r="J661" s="13" t="s">
        <v>367</v>
      </c>
      <c r="K661" s="14">
        <v>12.56</v>
      </c>
      <c r="L661" s="14">
        <v>585</v>
      </c>
      <c r="M661" s="14">
        <v>37</v>
      </c>
      <c r="N661" s="15">
        <v>0.0632</v>
      </c>
      <c r="O661" s="14">
        <v>0.34</v>
      </c>
      <c r="P661" s="14">
        <v>21.47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1</v>
      </c>
      <c r="Y661" s="15">
        <v>0.027</v>
      </c>
      <c r="Z661" s="14">
        <v>0</v>
      </c>
      <c r="AA661" s="14">
        <v>1</v>
      </c>
      <c r="AB661" s="14">
        <v>1</v>
      </c>
      <c r="AC661" s="14">
        <v>1</v>
      </c>
      <c r="AD661" s="14">
        <v>1</v>
      </c>
      <c r="AE661" s="14">
        <v>0</v>
      </c>
      <c r="AF661" s="14">
        <v>12.56</v>
      </c>
      <c r="AG661" s="14">
        <v>0</v>
      </c>
      <c r="AH661" t="str">
        <f>VLOOKUP(E:E,笔记匹配!A:U,3,FALSE)</f>
        <v>翡翠界的绝美仙仙耳坠都在这里‼️高级富贵</v>
      </c>
    </row>
    <row r="662" spans="1:34">
      <c r="A662" s="13" t="s">
        <v>62</v>
      </c>
      <c r="B662" s="13" t="s">
        <v>164</v>
      </c>
      <c r="C662" s="14">
        <v>19089034</v>
      </c>
      <c r="D662" s="13" t="s">
        <v>74</v>
      </c>
      <c r="E662" s="13" t="s">
        <v>164</v>
      </c>
      <c r="F662" s="13" t="s">
        <v>89</v>
      </c>
      <c r="G662" s="14">
        <v>4075191</v>
      </c>
      <c r="H662" s="13" t="s">
        <v>89</v>
      </c>
      <c r="I662" s="14">
        <v>3457726</v>
      </c>
      <c r="J662" s="13" t="s">
        <v>367</v>
      </c>
      <c r="K662" s="14">
        <v>15.02</v>
      </c>
      <c r="L662" s="14">
        <v>836</v>
      </c>
      <c r="M662" s="14">
        <v>41</v>
      </c>
      <c r="N662" s="15">
        <v>0.049</v>
      </c>
      <c r="O662" s="14">
        <v>0.37</v>
      </c>
      <c r="P662" s="14">
        <v>17.97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5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t="str">
        <f>VLOOKUP(E:E,笔记匹配!A:U,3,FALSE)</f>
        <v>翡翠福瓜的寓意，把美好祝福送给自己</v>
      </c>
    </row>
    <row r="663" spans="1:34">
      <c r="A663" s="13" t="s">
        <v>62</v>
      </c>
      <c r="B663" s="13" t="s">
        <v>166</v>
      </c>
      <c r="C663" s="14">
        <v>21062611</v>
      </c>
      <c r="D663" s="13" t="s">
        <v>74</v>
      </c>
      <c r="E663" s="13" t="s">
        <v>166</v>
      </c>
      <c r="F663" s="13" t="s">
        <v>90</v>
      </c>
      <c r="G663" s="14">
        <v>5049698</v>
      </c>
      <c r="H663" s="13" t="s">
        <v>90</v>
      </c>
      <c r="I663" s="14">
        <v>4273852</v>
      </c>
      <c r="J663" s="13" t="s">
        <v>367</v>
      </c>
      <c r="K663" s="14">
        <v>9.96</v>
      </c>
      <c r="L663" s="14">
        <v>328</v>
      </c>
      <c r="M663" s="14">
        <v>27</v>
      </c>
      <c r="N663" s="15">
        <v>0.0823</v>
      </c>
      <c r="O663" s="14">
        <v>0.37</v>
      </c>
      <c r="P663" s="14">
        <v>30.37</v>
      </c>
      <c r="Q663" s="14">
        <v>0</v>
      </c>
      <c r="R663" s="14">
        <v>1</v>
      </c>
      <c r="S663" s="14">
        <v>2</v>
      </c>
      <c r="T663" s="14">
        <v>0</v>
      </c>
      <c r="U663" s="14">
        <v>0</v>
      </c>
      <c r="V663" s="14">
        <v>3</v>
      </c>
      <c r="W663" s="14">
        <v>3.32</v>
      </c>
      <c r="X663" s="14">
        <v>3</v>
      </c>
      <c r="Y663" s="15">
        <v>0.1111</v>
      </c>
      <c r="Z663" s="14">
        <v>0</v>
      </c>
      <c r="AA663" s="14">
        <v>2</v>
      </c>
      <c r="AB663" s="14">
        <v>2</v>
      </c>
      <c r="AC663" s="14">
        <v>2</v>
      </c>
      <c r="AD663" s="14">
        <v>2</v>
      </c>
      <c r="AE663" s="14">
        <v>0</v>
      </c>
      <c r="AF663" s="14">
        <v>4.98</v>
      </c>
      <c r="AG663" s="14">
        <v>0</v>
      </c>
      <c r="AH663" t="str">
        <f>VLOOKUP(E:E,笔记匹配!A:U,3,FALSE)</f>
        <v>性价比翡翠美货上新💖寓意都是如此美好💯</v>
      </c>
    </row>
    <row r="664" spans="1:34">
      <c r="A664" s="13" t="s">
        <v>62</v>
      </c>
      <c r="B664" s="13" t="s">
        <v>168</v>
      </c>
      <c r="C664" s="14">
        <v>21387260</v>
      </c>
      <c r="D664" s="13" t="s">
        <v>74</v>
      </c>
      <c r="E664" s="13" t="s">
        <v>168</v>
      </c>
      <c r="F664" s="13" t="s">
        <v>91</v>
      </c>
      <c r="G664" s="14">
        <v>5205079</v>
      </c>
      <c r="H664" s="13" t="s">
        <v>91</v>
      </c>
      <c r="I664" s="14">
        <v>4389047</v>
      </c>
      <c r="J664" s="13" t="s">
        <v>367</v>
      </c>
      <c r="K664" s="14">
        <v>13.01</v>
      </c>
      <c r="L664" s="14">
        <v>313</v>
      </c>
      <c r="M664" s="14">
        <v>32</v>
      </c>
      <c r="N664" s="15">
        <v>0.1022</v>
      </c>
      <c r="O664" s="14">
        <v>0.41</v>
      </c>
      <c r="P664" s="14">
        <v>41.57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5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t="str">
        <f>VLOOKUP(E:E,笔记匹配!A:U,3,FALSE)</f>
        <v>这家翡翠源头商家你还不知道吗‼️</v>
      </c>
    </row>
    <row r="665" spans="1:34">
      <c r="A665" s="13" t="s">
        <v>62</v>
      </c>
      <c r="B665" s="13" t="s">
        <v>170</v>
      </c>
      <c r="C665" s="14">
        <v>21810383</v>
      </c>
      <c r="D665" s="13" t="s">
        <v>74</v>
      </c>
      <c r="E665" s="13" t="s">
        <v>170</v>
      </c>
      <c r="F665" s="13" t="s">
        <v>75</v>
      </c>
      <c r="G665" s="14">
        <v>5396826</v>
      </c>
      <c r="H665" s="13" t="s">
        <v>75</v>
      </c>
      <c r="I665" s="14">
        <v>4535097</v>
      </c>
      <c r="J665" s="13" t="s">
        <v>367</v>
      </c>
      <c r="K665" s="14">
        <v>25.04</v>
      </c>
      <c r="L665" s="14">
        <v>996</v>
      </c>
      <c r="M665" s="14">
        <v>49</v>
      </c>
      <c r="N665" s="15">
        <v>0.0492</v>
      </c>
      <c r="O665" s="14">
        <v>0.51</v>
      </c>
      <c r="P665" s="14">
        <v>25.14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2</v>
      </c>
      <c r="Y665" s="15">
        <v>0.0408</v>
      </c>
      <c r="Z665" s="14">
        <v>0</v>
      </c>
      <c r="AA665" s="14">
        <v>0</v>
      </c>
      <c r="AB665" s="14">
        <v>2</v>
      </c>
      <c r="AC665" s="14">
        <v>2</v>
      </c>
      <c r="AD665" s="14">
        <v>2</v>
      </c>
      <c r="AE665" s="14">
        <v>0</v>
      </c>
      <c r="AF665" s="14">
        <v>12.52</v>
      </c>
      <c r="AG665" s="14">
        <v>0</v>
      </c>
      <c r="AH665" t="str">
        <f>VLOOKUP(E:E,笔记匹配!A:U,3,FALSE)</f>
        <v>喜欢蛋面的尽管来找我，应有尽有</v>
      </c>
    </row>
    <row r="666" spans="1:34">
      <c r="A666" s="13" t="s">
        <v>62</v>
      </c>
      <c r="B666" s="13" t="s">
        <v>172</v>
      </c>
      <c r="C666" s="14">
        <v>21810413</v>
      </c>
      <c r="D666" s="13" t="s">
        <v>74</v>
      </c>
      <c r="E666" s="13" t="s">
        <v>172</v>
      </c>
      <c r="F666" s="13" t="s">
        <v>92</v>
      </c>
      <c r="G666" s="14">
        <v>5396833</v>
      </c>
      <c r="H666" s="13" t="s">
        <v>92</v>
      </c>
      <c r="I666" s="14">
        <v>4535107</v>
      </c>
      <c r="J666" s="13" t="s">
        <v>367</v>
      </c>
      <c r="K666" s="14">
        <v>105.06</v>
      </c>
      <c r="L666" s="14">
        <v>2801</v>
      </c>
      <c r="M666" s="14">
        <v>177</v>
      </c>
      <c r="N666" s="15">
        <v>0.0632</v>
      </c>
      <c r="O666" s="14">
        <v>0.59</v>
      </c>
      <c r="P666" s="14">
        <v>37.51</v>
      </c>
      <c r="Q666" s="14">
        <v>2</v>
      </c>
      <c r="R666" s="14">
        <v>0</v>
      </c>
      <c r="S666" s="14">
        <v>3</v>
      </c>
      <c r="T666" s="14">
        <v>1</v>
      </c>
      <c r="U666" s="14">
        <v>0</v>
      </c>
      <c r="V666" s="14">
        <v>6</v>
      </c>
      <c r="W666" s="14">
        <v>17.51</v>
      </c>
      <c r="X666" s="14">
        <v>0</v>
      </c>
      <c r="Y666" s="15">
        <v>0</v>
      </c>
      <c r="Z666" s="14">
        <v>0</v>
      </c>
      <c r="AA666" s="14">
        <v>0</v>
      </c>
      <c r="AB666" s="14">
        <v>1</v>
      </c>
      <c r="AC666" s="14">
        <v>3</v>
      </c>
      <c r="AD666" s="14">
        <v>1</v>
      </c>
      <c r="AE666" s="14">
        <v>1</v>
      </c>
      <c r="AF666" s="14">
        <v>105.06</v>
      </c>
      <c r="AG666" s="14">
        <v>105.06</v>
      </c>
      <c r="AH666" t="str">
        <f>VLOOKUP(E:E,笔记匹配!A:U,3,FALSE)</f>
        <v>福禄双全💕翡翠绿葫芦太适合女性了～</v>
      </c>
    </row>
    <row r="667" spans="1:34">
      <c r="A667" s="13" t="s">
        <v>62</v>
      </c>
      <c r="B667" s="13" t="s">
        <v>174</v>
      </c>
      <c r="C667" s="14">
        <v>23020424</v>
      </c>
      <c r="D667" s="13" t="s">
        <v>74</v>
      </c>
      <c r="E667" s="13" t="s">
        <v>174</v>
      </c>
      <c r="F667" s="13" t="s">
        <v>385</v>
      </c>
      <c r="G667" s="14">
        <v>5981098</v>
      </c>
      <c r="H667" s="13" t="s">
        <v>93</v>
      </c>
      <c r="I667" s="14">
        <v>4980950</v>
      </c>
      <c r="J667" s="13" t="s">
        <v>367</v>
      </c>
      <c r="K667" s="14">
        <v>42.55</v>
      </c>
      <c r="L667" s="14">
        <v>1394</v>
      </c>
      <c r="M667" s="14">
        <v>85</v>
      </c>
      <c r="N667" s="15">
        <v>0.061</v>
      </c>
      <c r="O667" s="14">
        <v>0.5</v>
      </c>
      <c r="P667" s="14">
        <v>30.52</v>
      </c>
      <c r="Q667" s="14">
        <v>0</v>
      </c>
      <c r="R667" s="14">
        <v>1</v>
      </c>
      <c r="S667" s="14">
        <v>0</v>
      </c>
      <c r="T667" s="14">
        <v>2</v>
      </c>
      <c r="U667" s="14">
        <v>0</v>
      </c>
      <c r="V667" s="14">
        <v>3</v>
      </c>
      <c r="W667" s="14">
        <v>14.18</v>
      </c>
      <c r="X667" s="14">
        <v>1</v>
      </c>
      <c r="Y667" s="15">
        <v>0.0118</v>
      </c>
      <c r="Z667" s="14">
        <v>0</v>
      </c>
      <c r="AA667" s="14">
        <v>0</v>
      </c>
      <c r="AB667" s="14">
        <v>1</v>
      </c>
      <c r="AC667" s="14">
        <v>1</v>
      </c>
      <c r="AD667" s="14">
        <v>1</v>
      </c>
      <c r="AE667" s="14">
        <v>0</v>
      </c>
      <c r="AF667" s="14">
        <v>42.55</v>
      </c>
      <c r="AG667" s="14">
        <v>0</v>
      </c>
      <c r="AH667" t="str">
        <f>VLOOKUP(E:E,笔记匹配!A:U,3,FALSE)</f>
        <v>年会宴会战袍缺少亮点❓只需一串翡翠珠链</v>
      </c>
    </row>
    <row r="668" spans="1:34">
      <c r="A668" s="13" t="s">
        <v>62</v>
      </c>
      <c r="B668" s="13" t="s">
        <v>176</v>
      </c>
      <c r="C668" s="14">
        <v>23479892</v>
      </c>
      <c r="D668" s="13" t="s">
        <v>74</v>
      </c>
      <c r="E668" s="13" t="s">
        <v>176</v>
      </c>
      <c r="F668" s="13" t="s">
        <v>83</v>
      </c>
      <c r="G668" s="14">
        <v>6212945</v>
      </c>
      <c r="H668" s="13" t="s">
        <v>83</v>
      </c>
      <c r="I668" s="14">
        <v>5155900</v>
      </c>
      <c r="J668" s="13" t="s">
        <v>367</v>
      </c>
      <c r="K668" s="14">
        <v>68.17</v>
      </c>
      <c r="L668" s="14">
        <v>3491</v>
      </c>
      <c r="M668" s="14">
        <v>218</v>
      </c>
      <c r="N668" s="15">
        <v>0.0624</v>
      </c>
      <c r="O668" s="14">
        <v>0.31</v>
      </c>
      <c r="P668" s="14">
        <v>19.53</v>
      </c>
      <c r="Q668" s="14">
        <v>1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68.17</v>
      </c>
      <c r="X668" s="14">
        <v>3</v>
      </c>
      <c r="Y668" s="15">
        <v>0.0138</v>
      </c>
      <c r="Z668" s="14">
        <v>0</v>
      </c>
      <c r="AA668" s="14">
        <v>3</v>
      </c>
      <c r="AB668" s="14">
        <v>3</v>
      </c>
      <c r="AC668" s="14">
        <v>3</v>
      </c>
      <c r="AD668" s="14">
        <v>3</v>
      </c>
      <c r="AE668" s="14">
        <v>0</v>
      </c>
      <c r="AF668" s="14">
        <v>22.72</v>
      </c>
      <c r="AG668" s="14">
        <v>0</v>
      </c>
      <c r="AH668" t="str">
        <f>VLOOKUP(E:E,笔记匹配!A:U,3,FALSE)</f>
        <v>用千年等这一回，化身一道美的传说～</v>
      </c>
    </row>
    <row r="669" spans="1:34">
      <c r="A669" s="13" t="s">
        <v>62</v>
      </c>
      <c r="B669" s="13" t="s">
        <v>178</v>
      </c>
      <c r="C669" s="14">
        <v>25234140</v>
      </c>
      <c r="D669" s="13" t="s">
        <v>74</v>
      </c>
      <c r="E669" s="13" t="s">
        <v>178</v>
      </c>
      <c r="F669" s="13" t="s">
        <v>76</v>
      </c>
      <c r="G669" s="14">
        <v>6837092</v>
      </c>
      <c r="H669" s="13" t="s">
        <v>76</v>
      </c>
      <c r="I669" s="14">
        <v>5649724</v>
      </c>
      <c r="J669" s="13" t="s">
        <v>367</v>
      </c>
      <c r="K669" s="14">
        <v>170.89</v>
      </c>
      <c r="L669" s="14">
        <v>9534</v>
      </c>
      <c r="M669" s="14">
        <v>688</v>
      </c>
      <c r="N669" s="15">
        <v>0.0722</v>
      </c>
      <c r="O669" s="14">
        <v>0.25</v>
      </c>
      <c r="P669" s="14">
        <v>17.92</v>
      </c>
      <c r="Q669" s="14">
        <v>1</v>
      </c>
      <c r="R669" s="14">
        <v>1</v>
      </c>
      <c r="S669" s="14">
        <v>0</v>
      </c>
      <c r="T669" s="14">
        <v>1</v>
      </c>
      <c r="U669" s="14">
        <v>1</v>
      </c>
      <c r="V669" s="14">
        <v>4</v>
      </c>
      <c r="W669" s="14">
        <v>42.72</v>
      </c>
      <c r="X669" s="14">
        <v>5</v>
      </c>
      <c r="Y669" s="15">
        <v>0.0073</v>
      </c>
      <c r="Z669" s="14">
        <v>5</v>
      </c>
      <c r="AA669" s="14">
        <v>7</v>
      </c>
      <c r="AB669" s="14">
        <v>5</v>
      </c>
      <c r="AC669" s="14">
        <v>8</v>
      </c>
      <c r="AD669" s="14">
        <v>5</v>
      </c>
      <c r="AE669" s="14">
        <v>1</v>
      </c>
      <c r="AF669" s="14">
        <v>34.18</v>
      </c>
      <c r="AG669" s="14">
        <v>170.89</v>
      </c>
      <c r="AH669" t="str">
        <f>VLOOKUP(E:E,笔记匹配!A:U,3,FALSE)</f>
        <v>只需一眼，这份灵气甜美就深入人心</v>
      </c>
    </row>
    <row r="670" spans="1:34">
      <c r="A670" s="13" t="s">
        <v>62</v>
      </c>
      <c r="B670" s="13" t="s">
        <v>180</v>
      </c>
      <c r="C670" s="14">
        <v>25234221</v>
      </c>
      <c r="D670" s="13" t="s">
        <v>74</v>
      </c>
      <c r="E670" s="13" t="s">
        <v>180</v>
      </c>
      <c r="F670" s="13" t="s">
        <v>77</v>
      </c>
      <c r="G670" s="14">
        <v>6837125</v>
      </c>
      <c r="H670" s="13" t="s">
        <v>77</v>
      </c>
      <c r="I670" s="14">
        <v>5649750</v>
      </c>
      <c r="J670" s="13" t="s">
        <v>367</v>
      </c>
      <c r="K670" s="14">
        <v>27.75</v>
      </c>
      <c r="L670" s="14">
        <v>989</v>
      </c>
      <c r="M670" s="14">
        <v>75</v>
      </c>
      <c r="N670" s="15">
        <v>0.0758</v>
      </c>
      <c r="O670" s="14">
        <v>0.37</v>
      </c>
      <c r="P670" s="14">
        <v>28.06</v>
      </c>
      <c r="Q670" s="14">
        <v>1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27.75</v>
      </c>
      <c r="X670" s="14">
        <v>0</v>
      </c>
      <c r="Y670" s="15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t="str">
        <f>VLOOKUP(E:E,笔记匹配!A:U,3,FALSE)</f>
        <v>笑意祥和的佛，福气满满💚大肚能容天下事</v>
      </c>
    </row>
    <row r="671" spans="1:34">
      <c r="A671" s="13" t="s">
        <v>62</v>
      </c>
      <c r="B671" s="13" t="s">
        <v>182</v>
      </c>
      <c r="C671" s="14">
        <v>25387709</v>
      </c>
      <c r="D671" s="13" t="s">
        <v>74</v>
      </c>
      <c r="E671" s="13" t="s">
        <v>182</v>
      </c>
      <c r="F671" s="13" t="s">
        <v>78</v>
      </c>
      <c r="G671" s="14">
        <v>6906754</v>
      </c>
      <c r="H671" s="13" t="s">
        <v>78</v>
      </c>
      <c r="I671" s="14">
        <v>5705035</v>
      </c>
      <c r="J671" s="13" t="s">
        <v>367</v>
      </c>
      <c r="K671" s="14">
        <v>70.66</v>
      </c>
      <c r="L671" s="14">
        <v>3657</v>
      </c>
      <c r="M671" s="14">
        <v>299</v>
      </c>
      <c r="N671" s="15">
        <v>0.0818</v>
      </c>
      <c r="O671" s="14">
        <v>0.24</v>
      </c>
      <c r="P671" s="14">
        <v>19.32</v>
      </c>
      <c r="Q671" s="14">
        <v>2</v>
      </c>
      <c r="R671" s="14">
        <v>2</v>
      </c>
      <c r="S671" s="14">
        <v>3</v>
      </c>
      <c r="T671" s="14">
        <v>1</v>
      </c>
      <c r="U671" s="14">
        <v>0</v>
      </c>
      <c r="V671" s="14">
        <v>8</v>
      </c>
      <c r="W671" s="14">
        <v>8.83</v>
      </c>
      <c r="X671" s="14">
        <v>2</v>
      </c>
      <c r="Y671" s="15">
        <v>0.0067</v>
      </c>
      <c r="Z671" s="14">
        <v>1</v>
      </c>
      <c r="AA671" s="14">
        <v>4</v>
      </c>
      <c r="AB671" s="14">
        <v>2</v>
      </c>
      <c r="AC671" s="14">
        <v>2</v>
      </c>
      <c r="AD671" s="14">
        <v>2</v>
      </c>
      <c r="AE671" s="14">
        <v>0</v>
      </c>
      <c r="AF671" s="14">
        <v>35.33</v>
      </c>
      <c r="AG671" s="14">
        <v>0</v>
      </c>
      <c r="AH671" t="str">
        <f>VLOOKUP(E:E,笔记匹配!A:U,3,FALSE)</f>
        <v>翡翠戒指💍明码实价‼️总有一款是你的心头爱</v>
      </c>
    </row>
    <row r="672" spans="1:34">
      <c r="A672" s="13" t="s">
        <v>63</v>
      </c>
      <c r="B672" s="13" t="s">
        <v>154</v>
      </c>
      <c r="C672" s="14">
        <v>15010998</v>
      </c>
      <c r="D672" s="13" t="s">
        <v>74</v>
      </c>
      <c r="E672" s="13" t="s">
        <v>154</v>
      </c>
      <c r="F672" s="13" t="s">
        <v>85</v>
      </c>
      <c r="G672" s="14">
        <v>2988798</v>
      </c>
      <c r="H672" s="13" t="s">
        <v>85</v>
      </c>
      <c r="I672" s="14">
        <v>2389802</v>
      </c>
      <c r="J672" s="13" t="s">
        <v>367</v>
      </c>
      <c r="K672" s="14">
        <v>99.26</v>
      </c>
      <c r="L672" s="14">
        <v>2173</v>
      </c>
      <c r="M672" s="14">
        <v>84</v>
      </c>
      <c r="N672" s="15">
        <v>0.0387</v>
      </c>
      <c r="O672" s="14">
        <v>1.18</v>
      </c>
      <c r="P672" s="14">
        <v>45.68</v>
      </c>
      <c r="Q672" s="14">
        <v>1</v>
      </c>
      <c r="R672" s="14">
        <v>0</v>
      </c>
      <c r="S672" s="14">
        <v>0</v>
      </c>
      <c r="T672" s="14">
        <v>0</v>
      </c>
      <c r="U672" s="14">
        <v>0</v>
      </c>
      <c r="V672" s="14">
        <v>1</v>
      </c>
      <c r="W672" s="14">
        <v>99.26</v>
      </c>
      <c r="X672" s="14">
        <v>3</v>
      </c>
      <c r="Y672" s="15">
        <v>0.0357</v>
      </c>
      <c r="Z672" s="14">
        <v>0</v>
      </c>
      <c r="AA672" s="14">
        <v>1</v>
      </c>
      <c r="AB672" s="14">
        <v>3</v>
      </c>
      <c r="AC672" s="14">
        <v>8</v>
      </c>
      <c r="AD672" s="14">
        <v>3</v>
      </c>
      <c r="AE672" s="14">
        <v>2</v>
      </c>
      <c r="AF672" s="14">
        <v>33.09</v>
      </c>
      <c r="AG672" s="14">
        <v>49.63</v>
      </c>
      <c r="AH672" t="str">
        <f>VLOOKUP(E:E,笔记匹配!A:U,3,FALSE)</f>
        <v>翡翠小米珠已经不多了❓听说你们都在找🧐🧐</v>
      </c>
    </row>
    <row r="673" spans="1:34">
      <c r="A673" s="13" t="s">
        <v>63</v>
      </c>
      <c r="B673" s="13" t="s">
        <v>156</v>
      </c>
      <c r="C673" s="14">
        <v>15235389</v>
      </c>
      <c r="D673" s="13" t="s">
        <v>74</v>
      </c>
      <c r="E673" s="13" t="s">
        <v>156</v>
      </c>
      <c r="F673" s="13" t="s">
        <v>86</v>
      </c>
      <c r="G673" s="14">
        <v>3012790</v>
      </c>
      <c r="H673" s="13" t="s">
        <v>86</v>
      </c>
      <c r="I673" s="14">
        <v>2410711</v>
      </c>
      <c r="J673" s="13" t="s">
        <v>367</v>
      </c>
      <c r="K673" s="14">
        <v>42.56</v>
      </c>
      <c r="L673" s="14">
        <v>2053</v>
      </c>
      <c r="M673" s="14">
        <v>136</v>
      </c>
      <c r="N673" s="15">
        <v>0.0662</v>
      </c>
      <c r="O673" s="14">
        <v>0.31</v>
      </c>
      <c r="P673" s="14">
        <v>20.73</v>
      </c>
      <c r="Q673" s="14">
        <v>1</v>
      </c>
      <c r="R673" s="14">
        <v>0</v>
      </c>
      <c r="S673" s="14">
        <v>0</v>
      </c>
      <c r="T673" s="14">
        <v>1</v>
      </c>
      <c r="U673" s="14">
        <v>0</v>
      </c>
      <c r="V673" s="14">
        <v>2</v>
      </c>
      <c r="W673" s="14">
        <v>21.28</v>
      </c>
      <c r="X673" s="14">
        <v>2</v>
      </c>
      <c r="Y673" s="15">
        <v>0.0147</v>
      </c>
      <c r="Z673" s="14">
        <v>6</v>
      </c>
      <c r="AA673" s="14">
        <v>0</v>
      </c>
      <c r="AB673" s="14">
        <v>2</v>
      </c>
      <c r="AC673" s="14">
        <v>2</v>
      </c>
      <c r="AD673" s="14">
        <v>2</v>
      </c>
      <c r="AE673" s="14">
        <v>0</v>
      </c>
      <c r="AF673" s="14">
        <v>21.28</v>
      </c>
      <c r="AG673" s="14">
        <v>0</v>
      </c>
      <c r="AH673" t="str">
        <f>VLOOKUP(E:E,笔记匹配!A:U,3,FALSE)</f>
        <v>这尊翡翠佛公的喜乐，谁见了谁欢喜🌱🙏</v>
      </c>
    </row>
    <row r="674" spans="1:34">
      <c r="A674" s="13" t="s">
        <v>63</v>
      </c>
      <c r="B674" s="13" t="s">
        <v>158</v>
      </c>
      <c r="C674" s="14">
        <v>16039498</v>
      </c>
      <c r="D674" s="13" t="s">
        <v>74</v>
      </c>
      <c r="E674" s="13" t="s">
        <v>158</v>
      </c>
      <c r="F674" s="13" t="s">
        <v>87</v>
      </c>
      <c r="G674" s="14">
        <v>3126882</v>
      </c>
      <c r="H674" s="13" t="s">
        <v>87</v>
      </c>
      <c r="I674" s="14">
        <v>2521382</v>
      </c>
      <c r="J674" s="13" t="s">
        <v>367</v>
      </c>
      <c r="K674" s="14">
        <v>97.29</v>
      </c>
      <c r="L674" s="14">
        <v>4127</v>
      </c>
      <c r="M674" s="14">
        <v>283</v>
      </c>
      <c r="N674" s="15">
        <v>0.0686</v>
      </c>
      <c r="O674" s="14">
        <v>0.34</v>
      </c>
      <c r="P674" s="14">
        <v>23.57</v>
      </c>
      <c r="Q674" s="14">
        <v>1</v>
      </c>
      <c r="R674" s="14">
        <v>4</v>
      </c>
      <c r="S674" s="14">
        <v>0</v>
      </c>
      <c r="T674" s="14">
        <v>2</v>
      </c>
      <c r="U674" s="14">
        <v>0</v>
      </c>
      <c r="V674" s="14">
        <v>7</v>
      </c>
      <c r="W674" s="14">
        <v>13.9</v>
      </c>
      <c r="X674" s="14">
        <v>5</v>
      </c>
      <c r="Y674" s="15">
        <v>0.0177</v>
      </c>
      <c r="Z674" s="14">
        <v>0</v>
      </c>
      <c r="AA674" s="14">
        <v>2</v>
      </c>
      <c r="AB674" s="14">
        <v>5</v>
      </c>
      <c r="AC674" s="14">
        <v>11</v>
      </c>
      <c r="AD674" s="14">
        <v>5</v>
      </c>
      <c r="AE674" s="14">
        <v>3</v>
      </c>
      <c r="AF674" s="14">
        <v>19.46</v>
      </c>
      <c r="AG674" s="14">
        <v>32.43</v>
      </c>
      <c r="AH674" t="str">
        <f>VLOOKUP(E:E,笔记匹配!A:U,3,FALSE)</f>
        <v>听说你们最近很喜欢小米珠📿翡翠手串哦💚</v>
      </c>
    </row>
    <row r="675" spans="1:34">
      <c r="A675" s="13" t="s">
        <v>63</v>
      </c>
      <c r="B675" s="13" t="s">
        <v>160</v>
      </c>
      <c r="C675" s="14">
        <v>18410732</v>
      </c>
      <c r="D675" s="13" t="s">
        <v>74</v>
      </c>
      <c r="E675" s="13" t="s">
        <v>160</v>
      </c>
      <c r="F675" s="13" t="s">
        <v>374</v>
      </c>
      <c r="G675" s="14">
        <v>3754285</v>
      </c>
      <c r="H675" s="13" t="s">
        <v>88</v>
      </c>
      <c r="I675" s="14">
        <v>3139499</v>
      </c>
      <c r="J675" s="13" t="s">
        <v>367</v>
      </c>
      <c r="K675" s="14">
        <v>30.09</v>
      </c>
      <c r="L675" s="14">
        <v>652</v>
      </c>
      <c r="M675" s="14">
        <v>53</v>
      </c>
      <c r="N675" s="15">
        <v>0.0813</v>
      </c>
      <c r="O675" s="14">
        <v>0.57</v>
      </c>
      <c r="P675" s="14">
        <v>46.15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5">
        <v>0</v>
      </c>
      <c r="Z675" s="14">
        <v>1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t="str">
        <f>VLOOKUP(E:E,笔记匹配!A:U,3,FALSE)</f>
        <v>第一次买满绿翡翠怎么挑？高性价比🉐‼️</v>
      </c>
    </row>
    <row r="676" spans="1:34">
      <c r="A676" s="13" t="s">
        <v>63</v>
      </c>
      <c r="B676" s="13" t="s">
        <v>162</v>
      </c>
      <c r="C676" s="14">
        <v>18547170</v>
      </c>
      <c r="D676" s="13" t="s">
        <v>74</v>
      </c>
      <c r="E676" s="13" t="s">
        <v>162</v>
      </c>
      <c r="F676" s="13" t="s">
        <v>376</v>
      </c>
      <c r="G676" s="14">
        <v>3820901</v>
      </c>
      <c r="H676" s="13" t="s">
        <v>82</v>
      </c>
      <c r="I676" s="14">
        <v>3205913</v>
      </c>
      <c r="J676" s="13" t="s">
        <v>367</v>
      </c>
      <c r="K676" s="14">
        <v>17.91</v>
      </c>
      <c r="L676" s="14">
        <v>932</v>
      </c>
      <c r="M676" s="14">
        <v>57</v>
      </c>
      <c r="N676" s="15">
        <v>0.0612</v>
      </c>
      <c r="O676" s="14">
        <v>0.31</v>
      </c>
      <c r="P676" s="14">
        <v>19.22</v>
      </c>
      <c r="Q676" s="14">
        <v>2</v>
      </c>
      <c r="R676" s="14">
        <v>1</v>
      </c>
      <c r="S676" s="14">
        <v>0</v>
      </c>
      <c r="T676" s="14">
        <v>0</v>
      </c>
      <c r="U676" s="14">
        <v>0</v>
      </c>
      <c r="V676" s="14">
        <v>3</v>
      </c>
      <c r="W676" s="14">
        <v>5.97</v>
      </c>
      <c r="X676" s="14">
        <v>3</v>
      </c>
      <c r="Y676" s="15">
        <v>0.0526</v>
      </c>
      <c r="Z676" s="14">
        <v>0</v>
      </c>
      <c r="AA676" s="14">
        <v>0</v>
      </c>
      <c r="AB676" s="14">
        <v>2</v>
      </c>
      <c r="AC676" s="14">
        <v>4</v>
      </c>
      <c r="AD676" s="14">
        <v>3</v>
      </c>
      <c r="AE676" s="14">
        <v>1</v>
      </c>
      <c r="AF676" s="14">
        <v>5.97</v>
      </c>
      <c r="AG676" s="14">
        <v>17.91</v>
      </c>
      <c r="AH676" t="str">
        <f>VLOOKUP(E:E,笔记匹配!A:U,3,FALSE)</f>
        <v>翡翠界的绝美仙仙耳坠都在这里‼️高级富贵</v>
      </c>
    </row>
    <row r="677" spans="1:34">
      <c r="A677" s="13" t="s">
        <v>63</v>
      </c>
      <c r="B677" s="13" t="s">
        <v>164</v>
      </c>
      <c r="C677" s="14">
        <v>19089034</v>
      </c>
      <c r="D677" s="13" t="s">
        <v>74</v>
      </c>
      <c r="E677" s="13" t="s">
        <v>164</v>
      </c>
      <c r="F677" s="13" t="s">
        <v>89</v>
      </c>
      <c r="G677" s="14">
        <v>4075191</v>
      </c>
      <c r="H677" s="13" t="s">
        <v>89</v>
      </c>
      <c r="I677" s="14">
        <v>3457726</v>
      </c>
      <c r="J677" s="13" t="s">
        <v>367</v>
      </c>
      <c r="K677" s="14">
        <v>18.47</v>
      </c>
      <c r="L677" s="14">
        <v>858</v>
      </c>
      <c r="M677" s="14">
        <v>58</v>
      </c>
      <c r="N677" s="15">
        <v>0.0676</v>
      </c>
      <c r="O677" s="14">
        <v>0.32</v>
      </c>
      <c r="P677" s="14">
        <v>21.53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1</v>
      </c>
      <c r="W677" s="14">
        <v>18.47</v>
      </c>
      <c r="X677" s="14">
        <v>0</v>
      </c>
      <c r="Y677" s="15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t="str">
        <f>VLOOKUP(E:E,笔记匹配!A:U,3,FALSE)</f>
        <v>翡翠福瓜的寓意，把美好祝福送给自己</v>
      </c>
    </row>
    <row r="678" spans="1:34">
      <c r="A678" s="13" t="s">
        <v>63</v>
      </c>
      <c r="B678" s="13" t="s">
        <v>166</v>
      </c>
      <c r="C678" s="14">
        <v>21062611</v>
      </c>
      <c r="D678" s="13" t="s">
        <v>74</v>
      </c>
      <c r="E678" s="13" t="s">
        <v>166</v>
      </c>
      <c r="F678" s="13" t="s">
        <v>90</v>
      </c>
      <c r="G678" s="14">
        <v>5049698</v>
      </c>
      <c r="H678" s="13" t="s">
        <v>90</v>
      </c>
      <c r="I678" s="14">
        <v>4273852</v>
      </c>
      <c r="J678" s="13" t="s">
        <v>367</v>
      </c>
      <c r="K678" s="14">
        <v>11.11</v>
      </c>
      <c r="L678" s="14">
        <v>439</v>
      </c>
      <c r="M678" s="14">
        <v>33</v>
      </c>
      <c r="N678" s="15">
        <v>0.0752</v>
      </c>
      <c r="O678" s="14">
        <v>0.34</v>
      </c>
      <c r="P678" s="14">
        <v>25.31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2</v>
      </c>
      <c r="Y678" s="15">
        <v>0.0606</v>
      </c>
      <c r="Z678" s="14">
        <v>0</v>
      </c>
      <c r="AA678" s="14">
        <v>0</v>
      </c>
      <c r="AB678" s="14">
        <v>1</v>
      </c>
      <c r="AC678" s="14">
        <v>1</v>
      </c>
      <c r="AD678" s="14">
        <v>1</v>
      </c>
      <c r="AE678" s="14">
        <v>0</v>
      </c>
      <c r="AF678" s="14">
        <v>11.11</v>
      </c>
      <c r="AG678" s="14">
        <v>0</v>
      </c>
      <c r="AH678" t="str">
        <f>VLOOKUP(E:E,笔记匹配!A:U,3,FALSE)</f>
        <v>性价比翡翠美货上新💖寓意都是如此美好💯</v>
      </c>
    </row>
    <row r="679" spans="1:34">
      <c r="A679" s="13" t="s">
        <v>63</v>
      </c>
      <c r="B679" s="13" t="s">
        <v>168</v>
      </c>
      <c r="C679" s="14">
        <v>21387260</v>
      </c>
      <c r="D679" s="13" t="s">
        <v>74</v>
      </c>
      <c r="E679" s="13" t="s">
        <v>168</v>
      </c>
      <c r="F679" s="13" t="s">
        <v>91</v>
      </c>
      <c r="G679" s="14">
        <v>5205079</v>
      </c>
      <c r="H679" s="13" t="s">
        <v>91</v>
      </c>
      <c r="I679" s="14">
        <v>4389047</v>
      </c>
      <c r="J679" s="13" t="s">
        <v>367</v>
      </c>
      <c r="K679" s="14">
        <v>15.5</v>
      </c>
      <c r="L679" s="14">
        <v>393</v>
      </c>
      <c r="M679" s="14">
        <v>40</v>
      </c>
      <c r="N679" s="15">
        <v>0.1018</v>
      </c>
      <c r="O679" s="14">
        <v>0.39</v>
      </c>
      <c r="P679" s="14">
        <v>39.44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1</v>
      </c>
      <c r="W679" s="14">
        <v>15.5</v>
      </c>
      <c r="X679" s="14">
        <v>0</v>
      </c>
      <c r="Y679" s="15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t="str">
        <f>VLOOKUP(E:E,笔记匹配!A:U,3,FALSE)</f>
        <v>这家翡翠源头商家你还不知道吗‼️</v>
      </c>
    </row>
    <row r="680" spans="1:34">
      <c r="A680" s="13" t="s">
        <v>63</v>
      </c>
      <c r="B680" s="13" t="s">
        <v>170</v>
      </c>
      <c r="C680" s="14">
        <v>21810383</v>
      </c>
      <c r="D680" s="13" t="s">
        <v>74</v>
      </c>
      <c r="E680" s="13" t="s">
        <v>170</v>
      </c>
      <c r="F680" s="13" t="s">
        <v>75</v>
      </c>
      <c r="G680" s="14">
        <v>5396826</v>
      </c>
      <c r="H680" s="13" t="s">
        <v>75</v>
      </c>
      <c r="I680" s="14">
        <v>4535097</v>
      </c>
      <c r="J680" s="13" t="s">
        <v>367</v>
      </c>
      <c r="K680" s="14">
        <v>33.45</v>
      </c>
      <c r="L680" s="14">
        <v>1025</v>
      </c>
      <c r="M680" s="14">
        <v>73</v>
      </c>
      <c r="N680" s="15">
        <v>0.0712</v>
      </c>
      <c r="O680" s="14">
        <v>0.46</v>
      </c>
      <c r="P680" s="14">
        <v>32.63</v>
      </c>
      <c r="Q680" s="14">
        <v>0</v>
      </c>
      <c r="R680" s="14">
        <v>1</v>
      </c>
      <c r="S680" s="14">
        <v>0</v>
      </c>
      <c r="T680" s="14">
        <v>0</v>
      </c>
      <c r="U680" s="14">
        <v>0</v>
      </c>
      <c r="V680" s="14">
        <v>1</v>
      </c>
      <c r="W680" s="14">
        <v>33.45</v>
      </c>
      <c r="X680" s="14">
        <v>2</v>
      </c>
      <c r="Y680" s="15">
        <v>0.0274</v>
      </c>
      <c r="Z680" s="14">
        <v>0</v>
      </c>
      <c r="AA680" s="14">
        <v>0</v>
      </c>
      <c r="AB680" s="14">
        <v>1</v>
      </c>
      <c r="AC680" s="14">
        <v>1</v>
      </c>
      <c r="AD680" s="14">
        <v>1</v>
      </c>
      <c r="AE680" s="14">
        <v>0</v>
      </c>
      <c r="AF680" s="14">
        <v>33.45</v>
      </c>
      <c r="AG680" s="14">
        <v>0</v>
      </c>
      <c r="AH680" t="str">
        <f>VLOOKUP(E:E,笔记匹配!A:U,3,FALSE)</f>
        <v>喜欢蛋面的尽管来找我，应有尽有</v>
      </c>
    </row>
    <row r="681" spans="1:34">
      <c r="A681" s="13" t="s">
        <v>63</v>
      </c>
      <c r="B681" s="13" t="s">
        <v>172</v>
      </c>
      <c r="C681" s="14">
        <v>21810413</v>
      </c>
      <c r="D681" s="13" t="s">
        <v>74</v>
      </c>
      <c r="E681" s="13" t="s">
        <v>172</v>
      </c>
      <c r="F681" s="13" t="s">
        <v>92</v>
      </c>
      <c r="G681" s="14">
        <v>5396833</v>
      </c>
      <c r="H681" s="13" t="s">
        <v>92</v>
      </c>
      <c r="I681" s="14">
        <v>4535107</v>
      </c>
      <c r="J681" s="13" t="s">
        <v>367</v>
      </c>
      <c r="K681" s="14">
        <v>46.09</v>
      </c>
      <c r="L681" s="14">
        <v>1118</v>
      </c>
      <c r="M681" s="14">
        <v>89</v>
      </c>
      <c r="N681" s="15">
        <v>0.0796</v>
      </c>
      <c r="O681" s="14">
        <v>0.52</v>
      </c>
      <c r="P681" s="14">
        <v>41.23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5">
        <v>0</v>
      </c>
      <c r="Z681" s="14">
        <v>2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t="str">
        <f>VLOOKUP(E:E,笔记匹配!A:U,3,FALSE)</f>
        <v>福禄双全💕翡翠绿葫芦太适合女性了～</v>
      </c>
    </row>
    <row r="682" spans="1:34">
      <c r="A682" s="13" t="s">
        <v>63</v>
      </c>
      <c r="B682" s="13" t="s">
        <v>174</v>
      </c>
      <c r="C682" s="14">
        <v>23020424</v>
      </c>
      <c r="D682" s="13" t="s">
        <v>74</v>
      </c>
      <c r="E682" s="13" t="s">
        <v>174</v>
      </c>
      <c r="F682" s="13" t="s">
        <v>385</v>
      </c>
      <c r="G682" s="14">
        <v>5981098</v>
      </c>
      <c r="H682" s="13" t="s">
        <v>93</v>
      </c>
      <c r="I682" s="14">
        <v>4980950</v>
      </c>
      <c r="J682" s="13" t="s">
        <v>367</v>
      </c>
      <c r="K682" s="14">
        <v>56.81</v>
      </c>
      <c r="L682" s="14">
        <v>1772</v>
      </c>
      <c r="M682" s="14">
        <v>110</v>
      </c>
      <c r="N682" s="15">
        <v>0.0621</v>
      </c>
      <c r="O682" s="14">
        <v>0.52</v>
      </c>
      <c r="P682" s="14">
        <v>32.06</v>
      </c>
      <c r="Q682" s="14">
        <v>1</v>
      </c>
      <c r="R682" s="14">
        <v>0</v>
      </c>
      <c r="S682" s="14">
        <v>0</v>
      </c>
      <c r="T682" s="14">
        <v>1</v>
      </c>
      <c r="U682" s="14">
        <v>0</v>
      </c>
      <c r="V682" s="14">
        <v>2</v>
      </c>
      <c r="W682" s="14">
        <v>28.4</v>
      </c>
      <c r="X682" s="14">
        <v>0</v>
      </c>
      <c r="Y682" s="15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t="str">
        <f>VLOOKUP(E:E,笔记匹配!A:U,3,FALSE)</f>
        <v>年会宴会战袍缺少亮点❓只需一串翡翠珠链</v>
      </c>
    </row>
    <row r="683" spans="1:34">
      <c r="A683" s="13" t="s">
        <v>63</v>
      </c>
      <c r="B683" s="13" t="s">
        <v>176</v>
      </c>
      <c r="C683" s="14">
        <v>23479892</v>
      </c>
      <c r="D683" s="13" t="s">
        <v>74</v>
      </c>
      <c r="E683" s="13" t="s">
        <v>176</v>
      </c>
      <c r="F683" s="13" t="s">
        <v>83</v>
      </c>
      <c r="G683" s="14">
        <v>6212945</v>
      </c>
      <c r="H683" s="13" t="s">
        <v>83</v>
      </c>
      <c r="I683" s="14">
        <v>5155900</v>
      </c>
      <c r="J683" s="13" t="s">
        <v>367</v>
      </c>
      <c r="K683" s="14">
        <v>71.57</v>
      </c>
      <c r="L683" s="14">
        <v>4236</v>
      </c>
      <c r="M683" s="14">
        <v>233</v>
      </c>
      <c r="N683" s="15">
        <v>0.055</v>
      </c>
      <c r="O683" s="14">
        <v>0.31</v>
      </c>
      <c r="P683" s="14">
        <v>16.9</v>
      </c>
      <c r="Q683" s="14">
        <v>2</v>
      </c>
      <c r="R683" s="14">
        <v>0</v>
      </c>
      <c r="S683" s="14">
        <v>0</v>
      </c>
      <c r="T683" s="14">
        <v>2</v>
      </c>
      <c r="U683" s="14">
        <v>1</v>
      </c>
      <c r="V683" s="14">
        <v>5</v>
      </c>
      <c r="W683" s="14">
        <v>14.31</v>
      </c>
      <c r="X683" s="14">
        <v>4</v>
      </c>
      <c r="Y683" s="15">
        <v>0.0172</v>
      </c>
      <c r="Z683" s="14">
        <v>2</v>
      </c>
      <c r="AA683" s="14">
        <v>5</v>
      </c>
      <c r="AB683" s="14">
        <v>3</v>
      </c>
      <c r="AC683" s="14">
        <v>6</v>
      </c>
      <c r="AD683" s="14">
        <v>3</v>
      </c>
      <c r="AE683" s="14">
        <v>2</v>
      </c>
      <c r="AF683" s="14">
        <v>23.86</v>
      </c>
      <c r="AG683" s="14">
        <v>35.78</v>
      </c>
      <c r="AH683" t="str">
        <f>VLOOKUP(E:E,笔记匹配!A:U,3,FALSE)</f>
        <v>用千年等这一回，化身一道美的传说～</v>
      </c>
    </row>
    <row r="684" spans="1:34">
      <c r="A684" s="13" t="s">
        <v>63</v>
      </c>
      <c r="B684" s="13" t="s">
        <v>178</v>
      </c>
      <c r="C684" s="14">
        <v>25234140</v>
      </c>
      <c r="D684" s="13" t="s">
        <v>74</v>
      </c>
      <c r="E684" s="13" t="s">
        <v>178</v>
      </c>
      <c r="F684" s="13" t="s">
        <v>76</v>
      </c>
      <c r="G684" s="14">
        <v>6837092</v>
      </c>
      <c r="H684" s="13" t="s">
        <v>76</v>
      </c>
      <c r="I684" s="14">
        <v>5649724</v>
      </c>
      <c r="J684" s="13" t="s">
        <v>367</v>
      </c>
      <c r="K684" s="14">
        <v>182.07</v>
      </c>
      <c r="L684" s="14">
        <v>10020</v>
      </c>
      <c r="M684" s="14">
        <v>688</v>
      </c>
      <c r="N684" s="15">
        <v>0.0687</v>
      </c>
      <c r="O684" s="14">
        <v>0.26</v>
      </c>
      <c r="P684" s="14">
        <v>18.17</v>
      </c>
      <c r="Q684" s="14">
        <v>4</v>
      </c>
      <c r="R684" s="14">
        <v>2</v>
      </c>
      <c r="S684" s="14">
        <v>2</v>
      </c>
      <c r="T684" s="14">
        <v>1</v>
      </c>
      <c r="U684" s="14">
        <v>0</v>
      </c>
      <c r="V684" s="14">
        <v>9</v>
      </c>
      <c r="W684" s="14">
        <v>20.23</v>
      </c>
      <c r="X684" s="14">
        <v>8</v>
      </c>
      <c r="Y684" s="15">
        <v>0.0116</v>
      </c>
      <c r="Z684" s="14">
        <v>3</v>
      </c>
      <c r="AA684" s="14">
        <v>9</v>
      </c>
      <c r="AB684" s="14">
        <v>8</v>
      </c>
      <c r="AC684" s="14">
        <v>11</v>
      </c>
      <c r="AD684" s="14">
        <v>8</v>
      </c>
      <c r="AE684" s="14">
        <v>2</v>
      </c>
      <c r="AF684" s="14">
        <v>22.76</v>
      </c>
      <c r="AG684" s="14">
        <v>91.04</v>
      </c>
      <c r="AH684" t="str">
        <f>VLOOKUP(E:E,笔记匹配!A:U,3,FALSE)</f>
        <v>只需一眼，这份灵气甜美就深入人心</v>
      </c>
    </row>
    <row r="685" spans="1:34">
      <c r="A685" s="13" t="s">
        <v>63</v>
      </c>
      <c r="B685" s="13" t="s">
        <v>180</v>
      </c>
      <c r="C685" s="14">
        <v>25234221</v>
      </c>
      <c r="D685" s="13" t="s">
        <v>74</v>
      </c>
      <c r="E685" s="13" t="s">
        <v>180</v>
      </c>
      <c r="F685" s="13" t="s">
        <v>77</v>
      </c>
      <c r="G685" s="14">
        <v>6837125</v>
      </c>
      <c r="H685" s="13" t="s">
        <v>77</v>
      </c>
      <c r="I685" s="14">
        <v>5649750</v>
      </c>
      <c r="J685" s="13" t="s">
        <v>367</v>
      </c>
      <c r="K685" s="14">
        <v>23.86</v>
      </c>
      <c r="L685" s="14">
        <v>911</v>
      </c>
      <c r="M685" s="14">
        <v>56</v>
      </c>
      <c r="N685" s="15">
        <v>0.0615</v>
      </c>
      <c r="O685" s="14">
        <v>0.43</v>
      </c>
      <c r="P685" s="14">
        <v>26.19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1</v>
      </c>
      <c r="W685" s="14">
        <v>23.86</v>
      </c>
      <c r="X685" s="14">
        <v>0</v>
      </c>
      <c r="Y685" s="15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t="str">
        <f>VLOOKUP(E:E,笔记匹配!A:U,3,FALSE)</f>
        <v>笑意祥和的佛，福气满满💚大肚能容天下事</v>
      </c>
    </row>
    <row r="686" spans="1:34">
      <c r="A686" s="13" t="s">
        <v>63</v>
      </c>
      <c r="B686" s="13" t="s">
        <v>182</v>
      </c>
      <c r="C686" s="14">
        <v>25387709</v>
      </c>
      <c r="D686" s="13" t="s">
        <v>74</v>
      </c>
      <c r="E686" s="13" t="s">
        <v>182</v>
      </c>
      <c r="F686" s="13" t="s">
        <v>78</v>
      </c>
      <c r="G686" s="14">
        <v>6906754</v>
      </c>
      <c r="H686" s="13" t="s">
        <v>78</v>
      </c>
      <c r="I686" s="14">
        <v>5705035</v>
      </c>
      <c r="J686" s="13" t="s">
        <v>367</v>
      </c>
      <c r="K686" s="14">
        <v>61.21</v>
      </c>
      <c r="L686" s="14">
        <v>3138</v>
      </c>
      <c r="M686" s="14">
        <v>261</v>
      </c>
      <c r="N686" s="15">
        <v>0.0832</v>
      </c>
      <c r="O686" s="14">
        <v>0.23</v>
      </c>
      <c r="P686" s="14">
        <v>19.51</v>
      </c>
      <c r="Q686" s="14">
        <v>2</v>
      </c>
      <c r="R686" s="14">
        <v>3</v>
      </c>
      <c r="S686" s="14">
        <v>0</v>
      </c>
      <c r="T686" s="14">
        <v>1</v>
      </c>
      <c r="U686" s="14">
        <v>0</v>
      </c>
      <c r="V686" s="14">
        <v>6</v>
      </c>
      <c r="W686" s="14">
        <v>10.2</v>
      </c>
      <c r="X686" s="14">
        <v>1</v>
      </c>
      <c r="Y686" s="15">
        <v>0.0038</v>
      </c>
      <c r="Z686" s="14">
        <v>6</v>
      </c>
      <c r="AA686" s="14">
        <v>2</v>
      </c>
      <c r="AB686" s="14">
        <v>1</v>
      </c>
      <c r="AC686" s="14">
        <v>4</v>
      </c>
      <c r="AD686" s="14">
        <v>1</v>
      </c>
      <c r="AE686" s="14">
        <v>1</v>
      </c>
      <c r="AF686" s="14">
        <v>61.21</v>
      </c>
      <c r="AG686" s="14">
        <v>61.21</v>
      </c>
      <c r="AH686" t="str">
        <f>VLOOKUP(E:E,笔记匹配!A:U,3,FALSE)</f>
        <v>翡翠戒指💍明码实价‼️总有一款是你的心头爱</v>
      </c>
    </row>
    <row r="687" spans="1:34">
      <c r="A687" s="13" t="s">
        <v>64</v>
      </c>
      <c r="B687" s="13" t="s">
        <v>154</v>
      </c>
      <c r="C687" s="14">
        <v>15010998</v>
      </c>
      <c r="D687" s="13" t="s">
        <v>74</v>
      </c>
      <c r="E687" s="13" t="s">
        <v>154</v>
      </c>
      <c r="F687" s="13" t="s">
        <v>85</v>
      </c>
      <c r="G687" s="14">
        <v>2988798</v>
      </c>
      <c r="H687" s="13" t="s">
        <v>85</v>
      </c>
      <c r="I687" s="14">
        <v>2389802</v>
      </c>
      <c r="J687" s="13" t="s">
        <v>367</v>
      </c>
      <c r="K687" s="14">
        <v>94.94</v>
      </c>
      <c r="L687" s="14">
        <v>2658</v>
      </c>
      <c r="M687" s="14">
        <v>102</v>
      </c>
      <c r="N687" s="15">
        <v>0.0384</v>
      </c>
      <c r="O687" s="14">
        <v>0.93</v>
      </c>
      <c r="P687" s="14">
        <v>35.72</v>
      </c>
      <c r="Q687" s="14">
        <v>0</v>
      </c>
      <c r="R687" s="14">
        <v>1</v>
      </c>
      <c r="S687" s="14">
        <v>1</v>
      </c>
      <c r="T687" s="14">
        <v>0</v>
      </c>
      <c r="U687" s="14">
        <v>0</v>
      </c>
      <c r="V687" s="14">
        <v>2</v>
      </c>
      <c r="W687" s="14">
        <v>47.47</v>
      </c>
      <c r="X687" s="14">
        <v>1</v>
      </c>
      <c r="Y687" s="15">
        <v>0.0098</v>
      </c>
      <c r="Z687" s="14">
        <v>0</v>
      </c>
      <c r="AA687" s="14">
        <v>0</v>
      </c>
      <c r="AB687" s="14">
        <v>1</v>
      </c>
      <c r="AC687" s="14">
        <v>1</v>
      </c>
      <c r="AD687" s="14">
        <v>1</v>
      </c>
      <c r="AE687" s="14">
        <v>0</v>
      </c>
      <c r="AF687" s="14">
        <v>94.94</v>
      </c>
      <c r="AG687" s="14">
        <v>0</v>
      </c>
      <c r="AH687" t="str">
        <f>VLOOKUP(E:E,笔记匹配!A:U,3,FALSE)</f>
        <v>翡翠小米珠已经不多了❓听说你们都在找🧐🧐</v>
      </c>
    </row>
    <row r="688" spans="1:34">
      <c r="A688" s="13" t="s">
        <v>64</v>
      </c>
      <c r="B688" s="13" t="s">
        <v>156</v>
      </c>
      <c r="C688" s="14">
        <v>15235389</v>
      </c>
      <c r="D688" s="13" t="s">
        <v>74</v>
      </c>
      <c r="E688" s="13" t="s">
        <v>156</v>
      </c>
      <c r="F688" s="13" t="s">
        <v>86</v>
      </c>
      <c r="G688" s="14">
        <v>3012790</v>
      </c>
      <c r="H688" s="13" t="s">
        <v>86</v>
      </c>
      <c r="I688" s="14">
        <v>2410711</v>
      </c>
      <c r="J688" s="13" t="s">
        <v>367</v>
      </c>
      <c r="K688" s="14">
        <v>54.73</v>
      </c>
      <c r="L688" s="14">
        <v>3048</v>
      </c>
      <c r="M688" s="14">
        <v>173</v>
      </c>
      <c r="N688" s="15">
        <v>0.0568</v>
      </c>
      <c r="O688" s="14">
        <v>0.32</v>
      </c>
      <c r="P688" s="14">
        <v>17.96</v>
      </c>
      <c r="Q688" s="14">
        <v>1</v>
      </c>
      <c r="R688" s="14">
        <v>1</v>
      </c>
      <c r="S688" s="14">
        <v>1</v>
      </c>
      <c r="T688" s="14">
        <v>0</v>
      </c>
      <c r="U688" s="14">
        <v>1</v>
      </c>
      <c r="V688" s="14">
        <v>4</v>
      </c>
      <c r="W688" s="14">
        <v>13.68</v>
      </c>
      <c r="X688" s="14">
        <v>5</v>
      </c>
      <c r="Y688" s="15">
        <v>0.0289</v>
      </c>
      <c r="Z688" s="14">
        <v>0</v>
      </c>
      <c r="AA688" s="14">
        <v>0</v>
      </c>
      <c r="AB688" s="14">
        <v>1</v>
      </c>
      <c r="AC688" s="14">
        <v>2</v>
      </c>
      <c r="AD688" s="14">
        <v>1</v>
      </c>
      <c r="AE688" s="14">
        <v>1</v>
      </c>
      <c r="AF688" s="14">
        <v>54.73</v>
      </c>
      <c r="AG688" s="14">
        <v>54.73</v>
      </c>
      <c r="AH688" t="str">
        <f>VLOOKUP(E:E,笔记匹配!A:U,3,FALSE)</f>
        <v>这尊翡翠佛公的喜乐，谁见了谁欢喜🌱🙏</v>
      </c>
    </row>
    <row r="689" spans="1:34">
      <c r="A689" s="13" t="s">
        <v>64</v>
      </c>
      <c r="B689" s="13" t="s">
        <v>158</v>
      </c>
      <c r="C689" s="14">
        <v>16039498</v>
      </c>
      <c r="D689" s="13" t="s">
        <v>74</v>
      </c>
      <c r="E689" s="13" t="s">
        <v>158</v>
      </c>
      <c r="F689" s="13" t="s">
        <v>87</v>
      </c>
      <c r="G689" s="14">
        <v>3126882</v>
      </c>
      <c r="H689" s="13" t="s">
        <v>87</v>
      </c>
      <c r="I689" s="14">
        <v>2521382</v>
      </c>
      <c r="J689" s="13" t="s">
        <v>367</v>
      </c>
      <c r="K689" s="14">
        <v>102.1</v>
      </c>
      <c r="L689" s="14">
        <v>5824</v>
      </c>
      <c r="M689" s="14">
        <v>309</v>
      </c>
      <c r="N689" s="15">
        <v>0.0531</v>
      </c>
      <c r="O689" s="14">
        <v>0.33</v>
      </c>
      <c r="P689" s="14">
        <v>17.53</v>
      </c>
      <c r="Q689" s="14">
        <v>0</v>
      </c>
      <c r="R689" s="14">
        <v>1</v>
      </c>
      <c r="S689" s="14">
        <v>0</v>
      </c>
      <c r="T689" s="14">
        <v>0</v>
      </c>
      <c r="U689" s="14">
        <v>2</v>
      </c>
      <c r="V689" s="14">
        <v>3</v>
      </c>
      <c r="W689" s="14">
        <v>34.03</v>
      </c>
      <c r="X689" s="14">
        <v>6</v>
      </c>
      <c r="Y689" s="15">
        <v>0.0194</v>
      </c>
      <c r="Z689" s="14">
        <v>3</v>
      </c>
      <c r="AA689" s="14">
        <v>2</v>
      </c>
      <c r="AB689" s="14">
        <v>6</v>
      </c>
      <c r="AC689" s="14">
        <v>8</v>
      </c>
      <c r="AD689" s="14">
        <v>6</v>
      </c>
      <c r="AE689" s="14">
        <v>1</v>
      </c>
      <c r="AF689" s="14">
        <v>17.02</v>
      </c>
      <c r="AG689" s="14">
        <v>102.1</v>
      </c>
      <c r="AH689" t="str">
        <f>VLOOKUP(E:E,笔记匹配!A:U,3,FALSE)</f>
        <v>听说你们最近很喜欢小米珠📿翡翠手串哦💚</v>
      </c>
    </row>
    <row r="690" spans="1:34">
      <c r="A690" s="13" t="s">
        <v>64</v>
      </c>
      <c r="B690" s="13" t="s">
        <v>160</v>
      </c>
      <c r="C690" s="14">
        <v>18410732</v>
      </c>
      <c r="D690" s="13" t="s">
        <v>74</v>
      </c>
      <c r="E690" s="13" t="s">
        <v>160</v>
      </c>
      <c r="F690" s="13" t="s">
        <v>374</v>
      </c>
      <c r="G690" s="14">
        <v>3754285</v>
      </c>
      <c r="H690" s="13" t="s">
        <v>88</v>
      </c>
      <c r="I690" s="14">
        <v>3139499</v>
      </c>
      <c r="J690" s="13" t="s">
        <v>367</v>
      </c>
      <c r="K690" s="14">
        <v>27.72</v>
      </c>
      <c r="L690" s="14">
        <v>743</v>
      </c>
      <c r="M690" s="14">
        <v>58</v>
      </c>
      <c r="N690" s="15">
        <v>0.0781</v>
      </c>
      <c r="O690" s="14">
        <v>0.48</v>
      </c>
      <c r="P690" s="14">
        <v>37.31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5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t="str">
        <f>VLOOKUP(E:E,笔记匹配!A:U,3,FALSE)</f>
        <v>第一次买满绿翡翠怎么挑？高性价比🉐‼️</v>
      </c>
    </row>
    <row r="691" spans="1:34">
      <c r="A691" s="13" t="s">
        <v>64</v>
      </c>
      <c r="B691" s="13" t="s">
        <v>162</v>
      </c>
      <c r="C691" s="14">
        <v>18547170</v>
      </c>
      <c r="D691" s="13" t="s">
        <v>74</v>
      </c>
      <c r="E691" s="13" t="s">
        <v>162</v>
      </c>
      <c r="F691" s="13" t="s">
        <v>376</v>
      </c>
      <c r="G691" s="14">
        <v>3820901</v>
      </c>
      <c r="H691" s="13" t="s">
        <v>82</v>
      </c>
      <c r="I691" s="14">
        <v>3205913</v>
      </c>
      <c r="J691" s="13" t="s">
        <v>367</v>
      </c>
      <c r="K691" s="14">
        <v>20.07</v>
      </c>
      <c r="L691" s="14">
        <v>1040</v>
      </c>
      <c r="M691" s="14">
        <v>66</v>
      </c>
      <c r="N691" s="15">
        <v>0.0635</v>
      </c>
      <c r="O691" s="14">
        <v>0.3</v>
      </c>
      <c r="P691" s="14">
        <v>19.3</v>
      </c>
      <c r="Q691" s="14">
        <v>1</v>
      </c>
      <c r="R691" s="14">
        <v>0</v>
      </c>
      <c r="S691" s="14">
        <v>0</v>
      </c>
      <c r="T691" s="14">
        <v>1</v>
      </c>
      <c r="U691" s="14">
        <v>0</v>
      </c>
      <c r="V691" s="14">
        <v>2</v>
      </c>
      <c r="W691" s="14">
        <v>10.04</v>
      </c>
      <c r="X691" s="14">
        <v>0</v>
      </c>
      <c r="Y691" s="15">
        <v>0</v>
      </c>
      <c r="Z691" s="14">
        <v>2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t="str">
        <f>VLOOKUP(E:E,笔记匹配!A:U,3,FALSE)</f>
        <v>翡翠界的绝美仙仙耳坠都在这里‼️高级富贵</v>
      </c>
    </row>
    <row r="692" spans="1:34">
      <c r="A692" s="13" t="s">
        <v>64</v>
      </c>
      <c r="B692" s="13" t="s">
        <v>164</v>
      </c>
      <c r="C692" s="14">
        <v>19089034</v>
      </c>
      <c r="D692" s="13" t="s">
        <v>74</v>
      </c>
      <c r="E692" s="13" t="s">
        <v>164</v>
      </c>
      <c r="F692" s="13" t="s">
        <v>89</v>
      </c>
      <c r="G692" s="14">
        <v>4075191</v>
      </c>
      <c r="H692" s="13" t="s">
        <v>89</v>
      </c>
      <c r="I692" s="14">
        <v>3457726</v>
      </c>
      <c r="J692" s="13" t="s">
        <v>367</v>
      </c>
      <c r="K692" s="14">
        <v>23.09</v>
      </c>
      <c r="L692" s="14">
        <v>1070</v>
      </c>
      <c r="M692" s="14">
        <v>66</v>
      </c>
      <c r="N692" s="15">
        <v>0.0617</v>
      </c>
      <c r="O692" s="14">
        <v>0.35</v>
      </c>
      <c r="P692" s="14">
        <v>21.58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5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t="str">
        <f>VLOOKUP(E:E,笔记匹配!A:U,3,FALSE)</f>
        <v>翡翠福瓜的寓意，把美好祝福送给自己</v>
      </c>
    </row>
    <row r="693" spans="1:34">
      <c r="A693" s="13" t="s">
        <v>64</v>
      </c>
      <c r="B693" s="13" t="s">
        <v>166</v>
      </c>
      <c r="C693" s="14">
        <v>21062611</v>
      </c>
      <c r="D693" s="13" t="s">
        <v>74</v>
      </c>
      <c r="E693" s="13" t="s">
        <v>166</v>
      </c>
      <c r="F693" s="13" t="s">
        <v>90</v>
      </c>
      <c r="G693" s="14">
        <v>5049698</v>
      </c>
      <c r="H693" s="13" t="s">
        <v>90</v>
      </c>
      <c r="I693" s="14">
        <v>4273852</v>
      </c>
      <c r="J693" s="13" t="s">
        <v>367</v>
      </c>
      <c r="K693" s="14">
        <v>17.77</v>
      </c>
      <c r="L693" s="14">
        <v>541</v>
      </c>
      <c r="M693" s="14">
        <v>44</v>
      </c>
      <c r="N693" s="15">
        <v>0.0813</v>
      </c>
      <c r="O693" s="14">
        <v>0.4</v>
      </c>
      <c r="P693" s="14">
        <v>32.85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5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t="str">
        <f>VLOOKUP(E:E,笔记匹配!A:U,3,FALSE)</f>
        <v>性价比翡翠美货上新💖寓意都是如此美好💯</v>
      </c>
    </row>
    <row r="694" spans="1:34">
      <c r="A694" s="13" t="s">
        <v>64</v>
      </c>
      <c r="B694" s="13" t="s">
        <v>168</v>
      </c>
      <c r="C694" s="14">
        <v>21387260</v>
      </c>
      <c r="D694" s="13" t="s">
        <v>74</v>
      </c>
      <c r="E694" s="13" t="s">
        <v>168</v>
      </c>
      <c r="F694" s="13" t="s">
        <v>91</v>
      </c>
      <c r="G694" s="14">
        <v>5205079</v>
      </c>
      <c r="H694" s="13" t="s">
        <v>91</v>
      </c>
      <c r="I694" s="14">
        <v>4389047</v>
      </c>
      <c r="J694" s="13" t="s">
        <v>367</v>
      </c>
      <c r="K694" s="14">
        <v>16.69</v>
      </c>
      <c r="L694" s="14">
        <v>513</v>
      </c>
      <c r="M694" s="14">
        <v>40</v>
      </c>
      <c r="N694" s="15">
        <v>0.078</v>
      </c>
      <c r="O694" s="14">
        <v>0.42</v>
      </c>
      <c r="P694" s="14">
        <v>32.53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1</v>
      </c>
      <c r="W694" s="14">
        <v>16.69</v>
      </c>
      <c r="X694" s="14">
        <v>0</v>
      </c>
      <c r="Y694" s="15">
        <v>0</v>
      </c>
      <c r="Z694" s="14">
        <v>7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t="str">
        <f>VLOOKUP(E:E,笔记匹配!A:U,3,FALSE)</f>
        <v>这家翡翠源头商家你还不知道吗‼️</v>
      </c>
    </row>
    <row r="695" spans="1:34">
      <c r="A695" s="13" t="s">
        <v>64</v>
      </c>
      <c r="B695" s="13" t="s">
        <v>170</v>
      </c>
      <c r="C695" s="14">
        <v>21810383</v>
      </c>
      <c r="D695" s="13" t="s">
        <v>74</v>
      </c>
      <c r="E695" s="13" t="s">
        <v>170</v>
      </c>
      <c r="F695" s="13" t="s">
        <v>75</v>
      </c>
      <c r="G695" s="14">
        <v>5396826</v>
      </c>
      <c r="H695" s="13" t="s">
        <v>75</v>
      </c>
      <c r="I695" s="14">
        <v>4535097</v>
      </c>
      <c r="J695" s="13" t="s">
        <v>367</v>
      </c>
      <c r="K695" s="14">
        <v>28.49</v>
      </c>
      <c r="L695" s="14">
        <v>1085</v>
      </c>
      <c r="M695" s="14">
        <v>62</v>
      </c>
      <c r="N695" s="15">
        <v>0.0571</v>
      </c>
      <c r="O695" s="14">
        <v>0.46</v>
      </c>
      <c r="P695" s="14">
        <v>26.26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1</v>
      </c>
      <c r="W695" s="14">
        <v>28.49</v>
      </c>
      <c r="X695" s="14">
        <v>2</v>
      </c>
      <c r="Y695" s="15">
        <v>0.0323</v>
      </c>
      <c r="Z695" s="14">
        <v>1</v>
      </c>
      <c r="AA695" s="14">
        <v>7</v>
      </c>
      <c r="AB695" s="14">
        <v>2</v>
      </c>
      <c r="AC695" s="14">
        <v>2</v>
      </c>
      <c r="AD695" s="14">
        <v>2</v>
      </c>
      <c r="AE695" s="14">
        <v>0</v>
      </c>
      <c r="AF695" s="14">
        <v>14.24</v>
      </c>
      <c r="AG695" s="14">
        <v>0</v>
      </c>
      <c r="AH695" t="str">
        <f>VLOOKUP(E:E,笔记匹配!A:U,3,FALSE)</f>
        <v>喜欢蛋面的尽管来找我，应有尽有</v>
      </c>
    </row>
    <row r="696" spans="1:34">
      <c r="A696" s="13" t="s">
        <v>64</v>
      </c>
      <c r="B696" s="13" t="s">
        <v>172</v>
      </c>
      <c r="C696" s="14">
        <v>21810413</v>
      </c>
      <c r="D696" s="13" t="s">
        <v>74</v>
      </c>
      <c r="E696" s="13" t="s">
        <v>172</v>
      </c>
      <c r="F696" s="13" t="s">
        <v>92</v>
      </c>
      <c r="G696" s="14">
        <v>5396833</v>
      </c>
      <c r="H696" s="13" t="s">
        <v>92</v>
      </c>
      <c r="I696" s="14">
        <v>4535107</v>
      </c>
      <c r="J696" s="13" t="s">
        <v>367</v>
      </c>
      <c r="K696" s="14">
        <v>23.02</v>
      </c>
      <c r="L696" s="14">
        <v>656</v>
      </c>
      <c r="M696" s="14">
        <v>51</v>
      </c>
      <c r="N696" s="15">
        <v>0.0777</v>
      </c>
      <c r="O696" s="14">
        <v>0.45</v>
      </c>
      <c r="P696" s="14">
        <v>35.09</v>
      </c>
      <c r="Q696" s="14">
        <v>1</v>
      </c>
      <c r="R696" s="14">
        <v>0</v>
      </c>
      <c r="S696" s="14">
        <v>0</v>
      </c>
      <c r="T696" s="14">
        <v>0</v>
      </c>
      <c r="U696" s="14">
        <v>0</v>
      </c>
      <c r="V696" s="14">
        <v>1</v>
      </c>
      <c r="W696" s="14">
        <v>23.02</v>
      </c>
      <c r="X696" s="14">
        <v>0</v>
      </c>
      <c r="Y696" s="15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t="str">
        <f>VLOOKUP(E:E,笔记匹配!A:U,3,FALSE)</f>
        <v>福禄双全💕翡翠绿葫芦太适合女性了～</v>
      </c>
    </row>
    <row r="697" spans="1:34">
      <c r="A697" s="13" t="s">
        <v>64</v>
      </c>
      <c r="B697" s="13" t="s">
        <v>174</v>
      </c>
      <c r="C697" s="14">
        <v>23020424</v>
      </c>
      <c r="D697" s="13" t="s">
        <v>74</v>
      </c>
      <c r="E697" s="13" t="s">
        <v>174</v>
      </c>
      <c r="F697" s="13" t="s">
        <v>385</v>
      </c>
      <c r="G697" s="14">
        <v>5981098</v>
      </c>
      <c r="H697" s="13" t="s">
        <v>93</v>
      </c>
      <c r="I697" s="14">
        <v>4980950</v>
      </c>
      <c r="J697" s="13" t="s">
        <v>367</v>
      </c>
      <c r="K697" s="14">
        <v>51.1</v>
      </c>
      <c r="L697" s="14">
        <v>1389</v>
      </c>
      <c r="M697" s="14">
        <v>96</v>
      </c>
      <c r="N697" s="15">
        <v>0.0691</v>
      </c>
      <c r="O697" s="14">
        <v>0.53</v>
      </c>
      <c r="P697" s="14">
        <v>36.79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1</v>
      </c>
      <c r="W697" s="14">
        <v>51.1</v>
      </c>
      <c r="X697" s="14">
        <v>2</v>
      </c>
      <c r="Y697" s="15">
        <v>0.0208</v>
      </c>
      <c r="Z697" s="14">
        <v>0</v>
      </c>
      <c r="AA697" s="14">
        <v>5</v>
      </c>
      <c r="AB697" s="14">
        <v>2</v>
      </c>
      <c r="AC697" s="14">
        <v>4</v>
      </c>
      <c r="AD697" s="14">
        <v>2</v>
      </c>
      <c r="AE697" s="14">
        <v>1</v>
      </c>
      <c r="AF697" s="14">
        <v>25.55</v>
      </c>
      <c r="AG697" s="14">
        <v>51.1</v>
      </c>
      <c r="AH697" t="str">
        <f>VLOOKUP(E:E,笔记匹配!A:U,3,FALSE)</f>
        <v>年会宴会战袍缺少亮点❓只需一串翡翠珠链</v>
      </c>
    </row>
    <row r="698" spans="1:34">
      <c r="A698" s="13" t="s">
        <v>64</v>
      </c>
      <c r="B698" s="13" t="s">
        <v>176</v>
      </c>
      <c r="C698" s="14">
        <v>23479892</v>
      </c>
      <c r="D698" s="13" t="s">
        <v>74</v>
      </c>
      <c r="E698" s="13" t="s">
        <v>176</v>
      </c>
      <c r="F698" s="13" t="s">
        <v>83</v>
      </c>
      <c r="G698" s="14">
        <v>6212945</v>
      </c>
      <c r="H698" s="13" t="s">
        <v>83</v>
      </c>
      <c r="I698" s="14">
        <v>5155900</v>
      </c>
      <c r="J698" s="13" t="s">
        <v>367</v>
      </c>
      <c r="K698" s="14">
        <v>81.68</v>
      </c>
      <c r="L698" s="14">
        <v>5006</v>
      </c>
      <c r="M698" s="14">
        <v>260</v>
      </c>
      <c r="N698" s="15">
        <v>0.0519</v>
      </c>
      <c r="O698" s="14">
        <v>0.31</v>
      </c>
      <c r="P698" s="14">
        <v>16.32</v>
      </c>
      <c r="Q698" s="14">
        <v>1</v>
      </c>
      <c r="R698" s="14">
        <v>0</v>
      </c>
      <c r="S698" s="14">
        <v>1</v>
      </c>
      <c r="T698" s="14">
        <v>1</v>
      </c>
      <c r="U698" s="14">
        <v>0</v>
      </c>
      <c r="V698" s="14">
        <v>3</v>
      </c>
      <c r="W698" s="14">
        <v>27.23</v>
      </c>
      <c r="X698" s="14">
        <v>1</v>
      </c>
      <c r="Y698" s="15">
        <v>0.0038</v>
      </c>
      <c r="Z698" s="14">
        <v>0</v>
      </c>
      <c r="AA698" s="14">
        <v>3</v>
      </c>
      <c r="AB698" s="14">
        <v>1</v>
      </c>
      <c r="AC698" s="14">
        <v>3</v>
      </c>
      <c r="AD698" s="14">
        <v>1</v>
      </c>
      <c r="AE698" s="14">
        <v>1</v>
      </c>
      <c r="AF698" s="14">
        <v>81.68</v>
      </c>
      <c r="AG698" s="14">
        <v>81.68</v>
      </c>
      <c r="AH698" t="str">
        <f>VLOOKUP(E:E,笔记匹配!A:U,3,FALSE)</f>
        <v>用千年等这一回，化身一道美的传说～</v>
      </c>
    </row>
    <row r="699" spans="1:34">
      <c r="A699" s="13" t="s">
        <v>64</v>
      </c>
      <c r="B699" s="13" t="s">
        <v>178</v>
      </c>
      <c r="C699" s="14">
        <v>25234140</v>
      </c>
      <c r="D699" s="13" t="s">
        <v>74</v>
      </c>
      <c r="E699" s="13" t="s">
        <v>178</v>
      </c>
      <c r="F699" s="13" t="s">
        <v>76</v>
      </c>
      <c r="G699" s="14">
        <v>6837092</v>
      </c>
      <c r="H699" s="13" t="s">
        <v>76</v>
      </c>
      <c r="I699" s="14">
        <v>5649724</v>
      </c>
      <c r="J699" s="13" t="s">
        <v>367</v>
      </c>
      <c r="K699" s="14">
        <v>182.54</v>
      </c>
      <c r="L699" s="14">
        <v>10695</v>
      </c>
      <c r="M699" s="14">
        <v>640</v>
      </c>
      <c r="N699" s="15">
        <v>0.0598</v>
      </c>
      <c r="O699" s="14">
        <v>0.29</v>
      </c>
      <c r="P699" s="14">
        <v>17.07</v>
      </c>
      <c r="Q699" s="14">
        <v>1</v>
      </c>
      <c r="R699" s="14">
        <v>1</v>
      </c>
      <c r="S699" s="14">
        <v>1</v>
      </c>
      <c r="T699" s="14">
        <v>0</v>
      </c>
      <c r="U699" s="14">
        <v>0</v>
      </c>
      <c r="V699" s="14">
        <v>3</v>
      </c>
      <c r="W699" s="14">
        <v>60.85</v>
      </c>
      <c r="X699" s="14">
        <v>9</v>
      </c>
      <c r="Y699" s="15">
        <v>0.0141</v>
      </c>
      <c r="Z699" s="14">
        <v>7</v>
      </c>
      <c r="AA699" s="14">
        <v>3</v>
      </c>
      <c r="AB699" s="14">
        <v>9</v>
      </c>
      <c r="AC699" s="14">
        <v>13</v>
      </c>
      <c r="AD699" s="14">
        <v>9</v>
      </c>
      <c r="AE699" s="14">
        <v>3</v>
      </c>
      <c r="AF699" s="14">
        <v>20.28</v>
      </c>
      <c r="AG699" s="14">
        <v>60.85</v>
      </c>
      <c r="AH699" t="str">
        <f>VLOOKUP(E:E,笔记匹配!A:U,3,FALSE)</f>
        <v>只需一眼，这份灵气甜美就深入人心</v>
      </c>
    </row>
    <row r="700" spans="1:34">
      <c r="A700" s="13" t="s">
        <v>64</v>
      </c>
      <c r="B700" s="13" t="s">
        <v>180</v>
      </c>
      <c r="C700" s="14">
        <v>25234221</v>
      </c>
      <c r="D700" s="13" t="s">
        <v>74</v>
      </c>
      <c r="E700" s="13" t="s">
        <v>180</v>
      </c>
      <c r="F700" s="13" t="s">
        <v>77</v>
      </c>
      <c r="G700" s="14">
        <v>6837125</v>
      </c>
      <c r="H700" s="13" t="s">
        <v>77</v>
      </c>
      <c r="I700" s="14">
        <v>5649750</v>
      </c>
      <c r="J700" s="13" t="s">
        <v>367</v>
      </c>
      <c r="K700" s="14">
        <v>29.17</v>
      </c>
      <c r="L700" s="14">
        <v>1007</v>
      </c>
      <c r="M700" s="14">
        <v>71</v>
      </c>
      <c r="N700" s="15">
        <v>0.0705</v>
      </c>
      <c r="O700" s="14">
        <v>0.41</v>
      </c>
      <c r="P700" s="14">
        <v>28.97</v>
      </c>
      <c r="Q700" s="14">
        <v>1</v>
      </c>
      <c r="R700" s="14">
        <v>1</v>
      </c>
      <c r="S700" s="14">
        <v>0</v>
      </c>
      <c r="T700" s="14">
        <v>0</v>
      </c>
      <c r="U700" s="14">
        <v>0</v>
      </c>
      <c r="V700" s="14">
        <v>2</v>
      </c>
      <c r="W700" s="14">
        <v>14.58</v>
      </c>
      <c r="X700" s="14">
        <v>0</v>
      </c>
      <c r="Y700" s="15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t="str">
        <f>VLOOKUP(E:E,笔记匹配!A:U,3,FALSE)</f>
        <v>笑意祥和的佛，福气满满💚大肚能容天下事</v>
      </c>
    </row>
    <row r="701" spans="1:34">
      <c r="A701" s="13" t="s">
        <v>64</v>
      </c>
      <c r="B701" s="13" t="s">
        <v>182</v>
      </c>
      <c r="C701" s="14">
        <v>25387709</v>
      </c>
      <c r="D701" s="13" t="s">
        <v>74</v>
      </c>
      <c r="E701" s="13" t="s">
        <v>182</v>
      </c>
      <c r="F701" s="13" t="s">
        <v>78</v>
      </c>
      <c r="G701" s="14">
        <v>6906754</v>
      </c>
      <c r="H701" s="13" t="s">
        <v>78</v>
      </c>
      <c r="I701" s="14">
        <v>5705035</v>
      </c>
      <c r="J701" s="13" t="s">
        <v>367</v>
      </c>
      <c r="K701" s="14">
        <v>52.07</v>
      </c>
      <c r="L701" s="14">
        <v>3012</v>
      </c>
      <c r="M701" s="14">
        <v>233</v>
      </c>
      <c r="N701" s="15">
        <v>0.0774</v>
      </c>
      <c r="O701" s="14">
        <v>0.22</v>
      </c>
      <c r="P701" s="14">
        <v>17.29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1</v>
      </c>
      <c r="W701" s="14">
        <v>52.07</v>
      </c>
      <c r="X701" s="14">
        <v>2</v>
      </c>
      <c r="Y701" s="15">
        <v>0.0086</v>
      </c>
      <c r="Z701" s="14">
        <v>1</v>
      </c>
      <c r="AA701" s="14">
        <v>3</v>
      </c>
      <c r="AB701" s="14">
        <v>2</v>
      </c>
      <c r="AC701" s="14">
        <v>2</v>
      </c>
      <c r="AD701" s="14">
        <v>2</v>
      </c>
      <c r="AE701" s="14">
        <v>0</v>
      </c>
      <c r="AF701" s="14">
        <v>26.04</v>
      </c>
      <c r="AG701" s="14">
        <v>0</v>
      </c>
      <c r="AH701" t="str">
        <f>VLOOKUP(E:E,笔记匹配!A:U,3,FALSE)</f>
        <v>翡翠戒指💍明码实价‼️总有一款是你的心头爱</v>
      </c>
    </row>
    <row r="702" spans="1:34">
      <c r="A702" s="16" t="s">
        <v>65</v>
      </c>
      <c r="B702" s="16" t="s">
        <v>154</v>
      </c>
      <c r="C702" s="17">
        <v>15010998</v>
      </c>
      <c r="D702" s="16" t="s">
        <v>74</v>
      </c>
      <c r="E702" s="16" t="s">
        <v>154</v>
      </c>
      <c r="F702" s="16" t="s">
        <v>85</v>
      </c>
      <c r="G702" s="17">
        <v>2988798</v>
      </c>
      <c r="H702" s="16" t="s">
        <v>85</v>
      </c>
      <c r="I702" s="17">
        <v>2389802</v>
      </c>
      <c r="J702" s="16" t="s">
        <v>367</v>
      </c>
      <c r="K702" s="17">
        <v>92.5</v>
      </c>
      <c r="L702" s="17">
        <v>2397</v>
      </c>
      <c r="M702" s="17">
        <v>88</v>
      </c>
      <c r="N702" s="18">
        <v>0.0367</v>
      </c>
      <c r="O702" s="17">
        <v>1.05</v>
      </c>
      <c r="P702" s="17">
        <v>38.59</v>
      </c>
      <c r="Q702" s="17">
        <v>0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8">
        <v>0</v>
      </c>
      <c r="Z702" s="17">
        <v>3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t="str">
        <f>VLOOKUP(E:E,笔记匹配!A:U,3,FALSE)</f>
        <v>翡翠小米珠已经不多了❓听说你们都在找🧐🧐</v>
      </c>
    </row>
    <row r="703" spans="1:34">
      <c r="A703" s="16" t="s">
        <v>65</v>
      </c>
      <c r="B703" s="16" t="s">
        <v>156</v>
      </c>
      <c r="C703" s="17">
        <v>15235389</v>
      </c>
      <c r="D703" s="16" t="s">
        <v>74</v>
      </c>
      <c r="E703" s="16" t="s">
        <v>156</v>
      </c>
      <c r="F703" s="16" t="s">
        <v>86</v>
      </c>
      <c r="G703" s="17">
        <v>3012790</v>
      </c>
      <c r="H703" s="16" t="s">
        <v>86</v>
      </c>
      <c r="I703" s="17">
        <v>2410711</v>
      </c>
      <c r="J703" s="16" t="s">
        <v>367</v>
      </c>
      <c r="K703" s="17">
        <v>30.34</v>
      </c>
      <c r="L703" s="17">
        <v>1591</v>
      </c>
      <c r="M703" s="17">
        <v>100</v>
      </c>
      <c r="N703" s="18">
        <v>0.0629</v>
      </c>
      <c r="O703" s="17">
        <v>0.3</v>
      </c>
      <c r="P703" s="17">
        <v>19.07</v>
      </c>
      <c r="Q703" s="17">
        <v>2</v>
      </c>
      <c r="R703" s="17">
        <v>0</v>
      </c>
      <c r="S703" s="17">
        <v>1</v>
      </c>
      <c r="T703" s="17">
        <v>0</v>
      </c>
      <c r="U703" s="17">
        <v>0</v>
      </c>
      <c r="V703" s="17">
        <v>3</v>
      </c>
      <c r="W703" s="17">
        <v>10.11</v>
      </c>
      <c r="X703" s="17">
        <v>0</v>
      </c>
      <c r="Y703" s="18">
        <v>0</v>
      </c>
      <c r="Z703" s="17">
        <v>0</v>
      </c>
      <c r="AA703" s="17">
        <v>1</v>
      </c>
      <c r="AB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t="str">
        <f>VLOOKUP(E:E,笔记匹配!A:U,3,FALSE)</f>
        <v>这尊翡翠佛公的喜乐，谁见了谁欢喜🌱🙏</v>
      </c>
    </row>
    <row r="704" spans="1:34">
      <c r="A704" s="16" t="s">
        <v>65</v>
      </c>
      <c r="B704" s="16" t="s">
        <v>158</v>
      </c>
      <c r="C704" s="17">
        <v>16039498</v>
      </c>
      <c r="D704" s="16" t="s">
        <v>74</v>
      </c>
      <c r="E704" s="16" t="s">
        <v>158</v>
      </c>
      <c r="F704" s="16" t="s">
        <v>87</v>
      </c>
      <c r="G704" s="17">
        <v>3126882</v>
      </c>
      <c r="H704" s="16" t="s">
        <v>87</v>
      </c>
      <c r="I704" s="17">
        <v>2521382</v>
      </c>
      <c r="J704" s="16" t="s">
        <v>367</v>
      </c>
      <c r="K704" s="17">
        <v>97.98</v>
      </c>
      <c r="L704" s="17">
        <v>4254</v>
      </c>
      <c r="M704" s="17">
        <v>236</v>
      </c>
      <c r="N704" s="18">
        <v>0.0555</v>
      </c>
      <c r="O704" s="17">
        <v>0.42</v>
      </c>
      <c r="P704" s="17">
        <v>23.03</v>
      </c>
      <c r="Q704" s="17">
        <v>2</v>
      </c>
      <c r="R704" s="17">
        <v>0</v>
      </c>
      <c r="S704" s="17">
        <v>0</v>
      </c>
      <c r="T704" s="17">
        <v>0</v>
      </c>
      <c r="U704" s="17">
        <v>0</v>
      </c>
      <c r="V704" s="17">
        <v>2</v>
      </c>
      <c r="W704" s="17">
        <v>48.99</v>
      </c>
      <c r="X704" s="17">
        <v>5</v>
      </c>
      <c r="Y704" s="18">
        <v>0.0212</v>
      </c>
      <c r="Z704" s="17">
        <v>2</v>
      </c>
      <c r="AA704" s="17">
        <v>1</v>
      </c>
      <c r="AB704" s="17">
        <v>5</v>
      </c>
      <c r="AC704" s="17">
        <v>8</v>
      </c>
      <c r="AD704" s="17">
        <v>5</v>
      </c>
      <c r="AE704" s="17">
        <v>2</v>
      </c>
      <c r="AF704" s="17">
        <v>19.6</v>
      </c>
      <c r="AG704" s="17">
        <v>48.99</v>
      </c>
      <c r="AH704" t="str">
        <f>VLOOKUP(E:E,笔记匹配!A:U,3,FALSE)</f>
        <v>听说你们最近很喜欢小米珠📿翡翠手串哦💚</v>
      </c>
    </row>
    <row r="705" spans="1:34">
      <c r="A705" s="16" t="s">
        <v>65</v>
      </c>
      <c r="B705" s="16" t="s">
        <v>160</v>
      </c>
      <c r="C705" s="17">
        <v>18410732</v>
      </c>
      <c r="D705" s="16" t="s">
        <v>74</v>
      </c>
      <c r="E705" s="16" t="s">
        <v>160</v>
      </c>
      <c r="F705" s="16" t="s">
        <v>374</v>
      </c>
      <c r="G705" s="17">
        <v>3754285</v>
      </c>
      <c r="H705" s="16" t="s">
        <v>88</v>
      </c>
      <c r="I705" s="17">
        <v>3139499</v>
      </c>
      <c r="J705" s="16" t="s">
        <v>367</v>
      </c>
      <c r="K705" s="17">
        <v>18.34</v>
      </c>
      <c r="L705" s="17">
        <v>625</v>
      </c>
      <c r="M705" s="17">
        <v>36</v>
      </c>
      <c r="N705" s="18">
        <v>0.0576</v>
      </c>
      <c r="O705" s="17">
        <v>0.51</v>
      </c>
      <c r="P705" s="17">
        <v>29.34</v>
      </c>
      <c r="Q705" s="17">
        <v>0</v>
      </c>
      <c r="R705" s="17">
        <v>0</v>
      </c>
      <c r="S705" s="17">
        <v>0</v>
      </c>
      <c r="T705" s="17">
        <v>1</v>
      </c>
      <c r="U705" s="17">
        <v>0</v>
      </c>
      <c r="V705" s="17">
        <v>1</v>
      </c>
      <c r="W705" s="17">
        <v>18.34</v>
      </c>
      <c r="X705" s="17">
        <v>0</v>
      </c>
      <c r="Y705" s="18">
        <v>0</v>
      </c>
      <c r="Z705" s="17">
        <v>0</v>
      </c>
      <c r="AA705" s="17">
        <v>0</v>
      </c>
      <c r="AB705" s="17">
        <v>1</v>
      </c>
      <c r="AC705" s="17">
        <v>3</v>
      </c>
      <c r="AD705" s="17">
        <v>2</v>
      </c>
      <c r="AE705" s="17">
        <v>1</v>
      </c>
      <c r="AF705" s="17">
        <v>9.17</v>
      </c>
      <c r="AG705" s="17">
        <v>18.34</v>
      </c>
      <c r="AH705" t="str">
        <f>VLOOKUP(E:E,笔记匹配!A:U,3,FALSE)</f>
        <v>第一次买满绿翡翠怎么挑？高性价比🉐‼️</v>
      </c>
    </row>
    <row r="706" spans="1:34">
      <c r="A706" s="16" t="s">
        <v>65</v>
      </c>
      <c r="B706" s="16" t="s">
        <v>162</v>
      </c>
      <c r="C706" s="17">
        <v>18547170</v>
      </c>
      <c r="D706" s="16" t="s">
        <v>74</v>
      </c>
      <c r="E706" s="16" t="s">
        <v>162</v>
      </c>
      <c r="F706" s="16" t="s">
        <v>376</v>
      </c>
      <c r="G706" s="17">
        <v>3820901</v>
      </c>
      <c r="H706" s="16" t="s">
        <v>82</v>
      </c>
      <c r="I706" s="17">
        <v>3205913</v>
      </c>
      <c r="J706" s="16" t="s">
        <v>367</v>
      </c>
      <c r="K706" s="17">
        <v>17.96</v>
      </c>
      <c r="L706" s="17">
        <v>824</v>
      </c>
      <c r="M706" s="17">
        <v>54</v>
      </c>
      <c r="N706" s="18">
        <v>0.0655</v>
      </c>
      <c r="O706" s="17">
        <v>0.33</v>
      </c>
      <c r="P706" s="17">
        <v>21.8</v>
      </c>
      <c r="Q706" s="17">
        <v>0</v>
      </c>
      <c r="R706" s="17">
        <v>0</v>
      </c>
      <c r="S706" s="17">
        <v>0</v>
      </c>
      <c r="T706" s="17">
        <v>1</v>
      </c>
      <c r="U706" s="17">
        <v>0</v>
      </c>
      <c r="V706" s="17">
        <v>1</v>
      </c>
      <c r="W706" s="17">
        <v>17.96</v>
      </c>
      <c r="X706" s="17">
        <v>1</v>
      </c>
      <c r="Y706" s="18">
        <v>0.0185</v>
      </c>
      <c r="Z706" s="17">
        <v>2</v>
      </c>
      <c r="AA706" s="17">
        <v>0</v>
      </c>
      <c r="AB706" s="17">
        <v>1</v>
      </c>
      <c r="AC706" s="17">
        <v>1</v>
      </c>
      <c r="AD706" s="17">
        <v>1</v>
      </c>
      <c r="AE706" s="17">
        <v>0</v>
      </c>
      <c r="AF706" s="17">
        <v>17.96</v>
      </c>
      <c r="AG706" s="17">
        <v>0</v>
      </c>
      <c r="AH706" t="str">
        <f>VLOOKUP(E:E,笔记匹配!A:U,3,FALSE)</f>
        <v>翡翠界的绝美仙仙耳坠都在这里‼️高级富贵</v>
      </c>
    </row>
    <row r="707" spans="1:34">
      <c r="A707" s="16" t="s">
        <v>65</v>
      </c>
      <c r="B707" s="16" t="s">
        <v>164</v>
      </c>
      <c r="C707" s="17">
        <v>19089034</v>
      </c>
      <c r="D707" s="16" t="s">
        <v>74</v>
      </c>
      <c r="E707" s="16" t="s">
        <v>164</v>
      </c>
      <c r="F707" s="16" t="s">
        <v>89</v>
      </c>
      <c r="G707" s="17">
        <v>4075191</v>
      </c>
      <c r="H707" s="16" t="s">
        <v>89</v>
      </c>
      <c r="I707" s="17">
        <v>3457726</v>
      </c>
      <c r="J707" s="16" t="s">
        <v>367</v>
      </c>
      <c r="K707" s="17">
        <v>17.62</v>
      </c>
      <c r="L707" s="17">
        <v>756</v>
      </c>
      <c r="M707" s="17">
        <v>48</v>
      </c>
      <c r="N707" s="18">
        <v>0.0635</v>
      </c>
      <c r="O707" s="17">
        <v>0.37</v>
      </c>
      <c r="P707" s="17">
        <v>23.31</v>
      </c>
      <c r="Q707" s="17">
        <v>1</v>
      </c>
      <c r="R707" s="17">
        <v>0</v>
      </c>
      <c r="S707" s="17">
        <v>0</v>
      </c>
      <c r="T707" s="17">
        <v>0</v>
      </c>
      <c r="U707" s="17">
        <v>0</v>
      </c>
      <c r="V707" s="17">
        <v>1</v>
      </c>
      <c r="W707" s="17">
        <v>17.62</v>
      </c>
      <c r="X707" s="17">
        <v>0</v>
      </c>
      <c r="Y707" s="18">
        <v>0</v>
      </c>
      <c r="Z707" s="17">
        <v>0</v>
      </c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t="str">
        <f>VLOOKUP(E:E,笔记匹配!A:U,3,FALSE)</f>
        <v>翡翠福瓜的寓意，把美好祝福送给自己</v>
      </c>
    </row>
    <row r="708" spans="1:34">
      <c r="A708" s="16" t="s">
        <v>65</v>
      </c>
      <c r="B708" s="16" t="s">
        <v>166</v>
      </c>
      <c r="C708" s="17">
        <v>21062611</v>
      </c>
      <c r="D708" s="16" t="s">
        <v>74</v>
      </c>
      <c r="E708" s="16" t="s">
        <v>166</v>
      </c>
      <c r="F708" s="16" t="s">
        <v>90</v>
      </c>
      <c r="G708" s="17">
        <v>5049698</v>
      </c>
      <c r="H708" s="16" t="s">
        <v>90</v>
      </c>
      <c r="I708" s="17">
        <v>4273852</v>
      </c>
      <c r="J708" s="16" t="s">
        <v>367</v>
      </c>
      <c r="K708" s="17">
        <v>15.11</v>
      </c>
      <c r="L708" s="17">
        <v>459</v>
      </c>
      <c r="M708" s="17">
        <v>41</v>
      </c>
      <c r="N708" s="18">
        <v>0.0893</v>
      </c>
      <c r="O708" s="17">
        <v>0.37</v>
      </c>
      <c r="P708" s="17">
        <v>32.92</v>
      </c>
      <c r="Q708" s="17">
        <v>0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8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t="str">
        <f>VLOOKUP(E:E,笔记匹配!A:U,3,FALSE)</f>
        <v>性价比翡翠美货上新💖寓意都是如此美好💯</v>
      </c>
    </row>
    <row r="709" spans="1:34">
      <c r="A709" s="16" t="s">
        <v>65</v>
      </c>
      <c r="B709" s="16" t="s">
        <v>168</v>
      </c>
      <c r="C709" s="17">
        <v>21387260</v>
      </c>
      <c r="D709" s="16" t="s">
        <v>74</v>
      </c>
      <c r="E709" s="16" t="s">
        <v>168</v>
      </c>
      <c r="F709" s="16" t="s">
        <v>91</v>
      </c>
      <c r="G709" s="17">
        <v>5205079</v>
      </c>
      <c r="H709" s="16" t="s">
        <v>91</v>
      </c>
      <c r="I709" s="17">
        <v>4389047</v>
      </c>
      <c r="J709" s="16" t="s">
        <v>367</v>
      </c>
      <c r="K709" s="17">
        <v>11.51</v>
      </c>
      <c r="L709" s="17">
        <v>386</v>
      </c>
      <c r="M709" s="17">
        <v>27</v>
      </c>
      <c r="N709" s="18">
        <v>0.0699</v>
      </c>
      <c r="O709" s="17">
        <v>0.43</v>
      </c>
      <c r="P709" s="17">
        <v>29.82</v>
      </c>
      <c r="Q709" s="17">
        <v>0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8">
        <v>0</v>
      </c>
      <c r="Z709" s="17">
        <v>0</v>
      </c>
      <c r="AA709" s="17">
        <v>0</v>
      </c>
      <c r="AB709" s="17">
        <v>0</v>
      </c>
      <c r="AC709" s="17">
        <v>0</v>
      </c>
      <c r="AD709" s="17">
        <v>0</v>
      </c>
      <c r="AE709" s="17">
        <v>0</v>
      </c>
      <c r="AF709" s="17">
        <v>0</v>
      </c>
      <c r="AG709" s="17">
        <v>0</v>
      </c>
      <c r="AH709" t="str">
        <f>VLOOKUP(E:E,笔记匹配!A:U,3,FALSE)</f>
        <v>这家翡翠源头商家你还不知道吗‼️</v>
      </c>
    </row>
    <row r="710" spans="1:34">
      <c r="A710" s="16" t="s">
        <v>65</v>
      </c>
      <c r="B710" s="16" t="s">
        <v>170</v>
      </c>
      <c r="C710" s="17">
        <v>21810383</v>
      </c>
      <c r="D710" s="16" t="s">
        <v>74</v>
      </c>
      <c r="E710" s="16" t="s">
        <v>170</v>
      </c>
      <c r="F710" s="16" t="s">
        <v>75</v>
      </c>
      <c r="G710" s="17">
        <v>5396826</v>
      </c>
      <c r="H710" s="16" t="s">
        <v>75</v>
      </c>
      <c r="I710" s="17">
        <v>4535097</v>
      </c>
      <c r="J710" s="16" t="s">
        <v>367</v>
      </c>
      <c r="K710" s="17">
        <v>24.37</v>
      </c>
      <c r="L710" s="17">
        <v>893</v>
      </c>
      <c r="M710" s="17">
        <v>47</v>
      </c>
      <c r="N710" s="18">
        <v>0.0526</v>
      </c>
      <c r="O710" s="17">
        <v>0.52</v>
      </c>
      <c r="P710" s="17">
        <v>27.29</v>
      </c>
      <c r="Q710" s="17">
        <v>0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1</v>
      </c>
      <c r="Y710" s="18">
        <v>0.0213</v>
      </c>
      <c r="Z710" s="17">
        <v>0</v>
      </c>
      <c r="AA710" s="17">
        <v>0</v>
      </c>
      <c r="AB710" s="17">
        <v>1</v>
      </c>
      <c r="AC710" s="17">
        <v>1</v>
      </c>
      <c r="AD710" s="17">
        <v>1</v>
      </c>
      <c r="AE710" s="17">
        <v>0</v>
      </c>
      <c r="AF710" s="17">
        <v>24.37</v>
      </c>
      <c r="AG710" s="17">
        <v>0</v>
      </c>
      <c r="AH710" t="str">
        <f>VLOOKUP(E:E,笔记匹配!A:U,3,FALSE)</f>
        <v>喜欢蛋面的尽管来找我，应有尽有</v>
      </c>
    </row>
    <row r="711" spans="1:34">
      <c r="A711" s="16" t="s">
        <v>65</v>
      </c>
      <c r="B711" s="16" t="s">
        <v>172</v>
      </c>
      <c r="C711" s="17">
        <v>21810413</v>
      </c>
      <c r="D711" s="16" t="s">
        <v>74</v>
      </c>
      <c r="E711" s="16" t="s">
        <v>172</v>
      </c>
      <c r="F711" s="16" t="s">
        <v>92</v>
      </c>
      <c r="G711" s="17">
        <v>5396833</v>
      </c>
      <c r="H711" s="16" t="s">
        <v>92</v>
      </c>
      <c r="I711" s="17">
        <v>4535107</v>
      </c>
      <c r="J711" s="16" t="s">
        <v>367</v>
      </c>
      <c r="K711" s="17">
        <v>25.33</v>
      </c>
      <c r="L711" s="17">
        <v>574</v>
      </c>
      <c r="M711" s="17">
        <v>48</v>
      </c>
      <c r="N711" s="18">
        <v>0.0836</v>
      </c>
      <c r="O711" s="17">
        <v>0.53</v>
      </c>
      <c r="P711" s="17">
        <v>44.13</v>
      </c>
      <c r="Q711" s="17">
        <v>2</v>
      </c>
      <c r="R711" s="17">
        <v>0</v>
      </c>
      <c r="S711" s="17">
        <v>1</v>
      </c>
      <c r="T711" s="17">
        <v>1</v>
      </c>
      <c r="U711" s="17">
        <v>0</v>
      </c>
      <c r="V711" s="17">
        <v>4</v>
      </c>
      <c r="W711" s="17">
        <v>6.33</v>
      </c>
      <c r="X711" s="17">
        <v>0</v>
      </c>
      <c r="Y711" s="18">
        <v>0</v>
      </c>
      <c r="Z711" s="17">
        <v>0</v>
      </c>
      <c r="AA711" s="17">
        <v>0</v>
      </c>
      <c r="AB711" s="17">
        <v>1</v>
      </c>
      <c r="AC711" s="17">
        <v>2</v>
      </c>
      <c r="AD711" s="17">
        <v>1</v>
      </c>
      <c r="AE711" s="17">
        <v>1</v>
      </c>
      <c r="AF711" s="17">
        <v>25.33</v>
      </c>
      <c r="AG711" s="17">
        <v>25.33</v>
      </c>
      <c r="AH711" t="str">
        <f>VLOOKUP(E:E,笔记匹配!A:U,3,FALSE)</f>
        <v>福禄双全💕翡翠绿葫芦太适合女性了～</v>
      </c>
    </row>
    <row r="712" spans="1:34">
      <c r="A712" s="16" t="s">
        <v>65</v>
      </c>
      <c r="B712" s="16" t="s">
        <v>174</v>
      </c>
      <c r="C712" s="17">
        <v>23020424</v>
      </c>
      <c r="D712" s="16" t="s">
        <v>74</v>
      </c>
      <c r="E712" s="16" t="s">
        <v>174</v>
      </c>
      <c r="F712" s="16" t="s">
        <v>385</v>
      </c>
      <c r="G712" s="17">
        <v>5981098</v>
      </c>
      <c r="H712" s="16" t="s">
        <v>93</v>
      </c>
      <c r="I712" s="17">
        <v>4980950</v>
      </c>
      <c r="J712" s="16" t="s">
        <v>367</v>
      </c>
      <c r="K712" s="17">
        <v>41.76</v>
      </c>
      <c r="L712" s="17">
        <v>1107</v>
      </c>
      <c r="M712" s="17">
        <v>82</v>
      </c>
      <c r="N712" s="18">
        <v>0.0741</v>
      </c>
      <c r="O712" s="17">
        <v>0.51</v>
      </c>
      <c r="P712" s="17">
        <v>37.72</v>
      </c>
      <c r="Q712" s="17">
        <v>2</v>
      </c>
      <c r="R712" s="17">
        <v>0</v>
      </c>
      <c r="S712" s="17">
        <v>0</v>
      </c>
      <c r="T712" s="17">
        <v>0</v>
      </c>
      <c r="U712" s="17">
        <v>0</v>
      </c>
      <c r="V712" s="17">
        <v>2</v>
      </c>
      <c r="W712" s="17">
        <v>20.88</v>
      </c>
      <c r="X712" s="17">
        <v>1</v>
      </c>
      <c r="Y712" s="18">
        <v>0.0122</v>
      </c>
      <c r="Z712" s="17">
        <v>0</v>
      </c>
      <c r="AA712" s="17">
        <v>5</v>
      </c>
      <c r="AB712" s="17">
        <v>1</v>
      </c>
      <c r="AC712" s="17">
        <v>2</v>
      </c>
      <c r="AD712" s="17">
        <v>1</v>
      </c>
      <c r="AE712" s="17">
        <v>1</v>
      </c>
      <c r="AF712" s="17">
        <v>41.76</v>
      </c>
      <c r="AG712" s="17">
        <v>41.76</v>
      </c>
      <c r="AH712" t="str">
        <f>VLOOKUP(E:E,笔记匹配!A:U,3,FALSE)</f>
        <v>年会宴会战袍缺少亮点❓只需一串翡翠珠链</v>
      </c>
    </row>
    <row r="713" spans="1:34">
      <c r="A713" s="16" t="s">
        <v>65</v>
      </c>
      <c r="B713" s="16" t="s">
        <v>176</v>
      </c>
      <c r="C713" s="17">
        <v>23479892</v>
      </c>
      <c r="D713" s="16" t="s">
        <v>74</v>
      </c>
      <c r="E713" s="16" t="s">
        <v>176</v>
      </c>
      <c r="F713" s="16" t="s">
        <v>83</v>
      </c>
      <c r="G713" s="17">
        <v>6212945</v>
      </c>
      <c r="H713" s="16" t="s">
        <v>83</v>
      </c>
      <c r="I713" s="17">
        <v>5155900</v>
      </c>
      <c r="J713" s="16" t="s">
        <v>367</v>
      </c>
      <c r="K713" s="17">
        <v>46.58</v>
      </c>
      <c r="L713" s="17">
        <v>2904</v>
      </c>
      <c r="M713" s="17">
        <v>157</v>
      </c>
      <c r="N713" s="18">
        <v>0.0541</v>
      </c>
      <c r="O713" s="17">
        <v>0.3</v>
      </c>
      <c r="P713" s="17">
        <v>16.04</v>
      </c>
      <c r="Q713" s="17">
        <v>0</v>
      </c>
      <c r="R713" s="17">
        <v>0</v>
      </c>
      <c r="S713" s="17">
        <v>0</v>
      </c>
      <c r="T713" s="17">
        <v>2</v>
      </c>
      <c r="U713" s="17">
        <v>0</v>
      </c>
      <c r="V713" s="17">
        <v>2</v>
      </c>
      <c r="W713" s="17">
        <v>23.29</v>
      </c>
      <c r="X713" s="17">
        <v>0</v>
      </c>
      <c r="Y713" s="18">
        <v>0</v>
      </c>
      <c r="Z713" s="17">
        <v>1</v>
      </c>
      <c r="AA713" s="17">
        <v>0</v>
      </c>
      <c r="AB713" s="17">
        <v>0</v>
      </c>
      <c r="AC713" s="17">
        <v>0</v>
      </c>
      <c r="AD713" s="17">
        <v>0</v>
      </c>
      <c r="AE713" s="17">
        <v>0</v>
      </c>
      <c r="AF713" s="17">
        <v>0</v>
      </c>
      <c r="AG713" s="17">
        <v>0</v>
      </c>
      <c r="AH713" t="str">
        <f>VLOOKUP(E:E,笔记匹配!A:U,3,FALSE)</f>
        <v>用千年等这一回，化身一道美的传说～</v>
      </c>
    </row>
    <row r="714" spans="1:34">
      <c r="A714" s="16" t="s">
        <v>65</v>
      </c>
      <c r="B714" s="16" t="s">
        <v>178</v>
      </c>
      <c r="C714" s="17">
        <v>25234140</v>
      </c>
      <c r="D714" s="16" t="s">
        <v>74</v>
      </c>
      <c r="E714" s="16" t="s">
        <v>178</v>
      </c>
      <c r="F714" s="16" t="s">
        <v>76</v>
      </c>
      <c r="G714" s="17">
        <v>6837092</v>
      </c>
      <c r="H714" s="16" t="s">
        <v>76</v>
      </c>
      <c r="I714" s="17">
        <v>5649724</v>
      </c>
      <c r="J714" s="16" t="s">
        <v>367</v>
      </c>
      <c r="K714" s="17">
        <v>133.02</v>
      </c>
      <c r="L714" s="17">
        <v>7251</v>
      </c>
      <c r="M714" s="17">
        <v>468</v>
      </c>
      <c r="N714" s="18">
        <v>0.0645</v>
      </c>
      <c r="O714" s="17">
        <v>0.28</v>
      </c>
      <c r="P714" s="17">
        <v>18.35</v>
      </c>
      <c r="Q714" s="17">
        <v>3</v>
      </c>
      <c r="R714" s="17">
        <v>0</v>
      </c>
      <c r="S714" s="17">
        <v>0</v>
      </c>
      <c r="T714" s="17">
        <v>1</v>
      </c>
      <c r="U714" s="17">
        <v>1</v>
      </c>
      <c r="V714" s="17">
        <v>5</v>
      </c>
      <c r="W714" s="17">
        <v>26.6</v>
      </c>
      <c r="X714" s="17">
        <v>5</v>
      </c>
      <c r="Y714" s="18">
        <v>0.0107</v>
      </c>
      <c r="Z714" s="17">
        <v>6</v>
      </c>
      <c r="AA714" s="17">
        <v>2</v>
      </c>
      <c r="AB714" s="17">
        <v>4</v>
      </c>
      <c r="AC714" s="17">
        <v>10</v>
      </c>
      <c r="AD714" s="17">
        <v>4</v>
      </c>
      <c r="AE714" s="17">
        <v>2</v>
      </c>
      <c r="AF714" s="17">
        <v>33.26</v>
      </c>
      <c r="AG714" s="17">
        <v>66.51</v>
      </c>
      <c r="AH714" t="str">
        <f>VLOOKUP(E:E,笔记匹配!A:U,3,FALSE)</f>
        <v>只需一眼，这份灵气甜美就深入人心</v>
      </c>
    </row>
    <row r="715" spans="1:34">
      <c r="A715" s="16" t="s">
        <v>65</v>
      </c>
      <c r="B715" s="16" t="s">
        <v>180</v>
      </c>
      <c r="C715" s="17">
        <v>25234221</v>
      </c>
      <c r="D715" s="16" t="s">
        <v>74</v>
      </c>
      <c r="E715" s="16" t="s">
        <v>180</v>
      </c>
      <c r="F715" s="16" t="s">
        <v>77</v>
      </c>
      <c r="G715" s="17">
        <v>6837125</v>
      </c>
      <c r="H715" s="16" t="s">
        <v>77</v>
      </c>
      <c r="I715" s="17">
        <v>5649750</v>
      </c>
      <c r="J715" s="16" t="s">
        <v>367</v>
      </c>
      <c r="K715" s="17">
        <v>26.98</v>
      </c>
      <c r="L715" s="17">
        <v>1127</v>
      </c>
      <c r="M715" s="17">
        <v>74</v>
      </c>
      <c r="N715" s="18">
        <v>0.0657</v>
      </c>
      <c r="O715" s="17">
        <v>0.36</v>
      </c>
      <c r="P715" s="17">
        <v>23.94</v>
      </c>
      <c r="Q715" s="17">
        <v>0</v>
      </c>
      <c r="R715" s="17">
        <v>0</v>
      </c>
      <c r="S715" s="17">
        <v>1</v>
      </c>
      <c r="T715" s="17">
        <v>1</v>
      </c>
      <c r="U715" s="17">
        <v>0</v>
      </c>
      <c r="V715" s="17">
        <v>2</v>
      </c>
      <c r="W715" s="17">
        <v>13.49</v>
      </c>
      <c r="X715" s="17">
        <v>0</v>
      </c>
      <c r="Y715" s="18">
        <v>0</v>
      </c>
      <c r="Z715" s="17">
        <v>0</v>
      </c>
      <c r="AA715" s="17">
        <v>0</v>
      </c>
      <c r="AB715" s="17">
        <v>0</v>
      </c>
      <c r="AC715" s="17">
        <v>0</v>
      </c>
      <c r="AD715" s="17">
        <v>0</v>
      </c>
      <c r="AE715" s="17">
        <v>0</v>
      </c>
      <c r="AF715" s="17">
        <v>0</v>
      </c>
      <c r="AG715" s="17">
        <v>0</v>
      </c>
      <c r="AH715" t="str">
        <f>VLOOKUP(E:E,笔记匹配!A:U,3,FALSE)</f>
        <v>笑意祥和的佛，福气满满💚大肚能容天下事</v>
      </c>
    </row>
    <row r="716" spans="1:34">
      <c r="A716" s="16" t="s">
        <v>65</v>
      </c>
      <c r="B716" s="16" t="s">
        <v>182</v>
      </c>
      <c r="C716" s="17">
        <v>25387709</v>
      </c>
      <c r="D716" s="16" t="s">
        <v>74</v>
      </c>
      <c r="E716" s="16" t="s">
        <v>182</v>
      </c>
      <c r="F716" s="16" t="s">
        <v>78</v>
      </c>
      <c r="G716" s="17">
        <v>6906754</v>
      </c>
      <c r="H716" s="16" t="s">
        <v>78</v>
      </c>
      <c r="I716" s="17">
        <v>5705035</v>
      </c>
      <c r="J716" s="16" t="s">
        <v>367</v>
      </c>
      <c r="K716" s="17">
        <v>40.12</v>
      </c>
      <c r="L716" s="17">
        <v>1960</v>
      </c>
      <c r="M716" s="17">
        <v>205</v>
      </c>
      <c r="N716" s="18">
        <v>0.1046</v>
      </c>
      <c r="O716" s="17">
        <v>0.2</v>
      </c>
      <c r="P716" s="17">
        <v>20.47</v>
      </c>
      <c r="Q716" s="17">
        <v>1</v>
      </c>
      <c r="R716" s="17">
        <v>0</v>
      </c>
      <c r="S716" s="17">
        <v>2</v>
      </c>
      <c r="T716" s="17">
        <v>1</v>
      </c>
      <c r="U716" s="17">
        <v>0</v>
      </c>
      <c r="V716" s="17">
        <v>4</v>
      </c>
      <c r="W716" s="17">
        <v>10.03</v>
      </c>
      <c r="X716" s="17">
        <v>0</v>
      </c>
      <c r="Y716" s="18">
        <v>0</v>
      </c>
      <c r="Z716" s="17">
        <v>6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t="str">
        <f>VLOOKUP(E:E,笔记匹配!A:U,3,FALSE)</f>
        <v>翡翠戒指💍明码实价‼️总有一款是你的心头爱</v>
      </c>
    </row>
    <row r="717" spans="1:34">
      <c r="A717" s="16" t="s">
        <v>65</v>
      </c>
      <c r="B717" s="16" t="s">
        <v>340</v>
      </c>
      <c r="C717" s="17">
        <v>25977185</v>
      </c>
      <c r="D717" s="16" t="s">
        <v>74</v>
      </c>
      <c r="E717" s="16" t="s">
        <v>340</v>
      </c>
      <c r="F717" s="16" t="s">
        <v>79</v>
      </c>
      <c r="G717" s="17">
        <v>7180164</v>
      </c>
      <c r="H717" s="16" t="s">
        <v>79</v>
      </c>
      <c r="I717" s="17">
        <v>5919230</v>
      </c>
      <c r="J717" s="16" t="s">
        <v>367</v>
      </c>
      <c r="K717" s="17">
        <v>10.02</v>
      </c>
      <c r="L717" s="17">
        <v>588</v>
      </c>
      <c r="M717" s="17">
        <v>85</v>
      </c>
      <c r="N717" s="18">
        <v>0.1446</v>
      </c>
      <c r="O717" s="17">
        <v>0.12</v>
      </c>
      <c r="P717" s="17">
        <v>17.04</v>
      </c>
      <c r="Q717" s="17">
        <v>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8">
        <v>0</v>
      </c>
      <c r="Z717" s="17">
        <v>1</v>
      </c>
      <c r="AA717" s="17">
        <v>0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t="str">
        <f>VLOOKUP(E:E,笔记匹配!A:U,3,FALSE)</f>
        <v>小五可入的满绿翡翠珠珠手串🔥太抢眼了～</v>
      </c>
    </row>
    <row r="718" spans="1:34">
      <c r="A718" s="16" t="s">
        <v>66</v>
      </c>
      <c r="B718" s="16" t="s">
        <v>162</v>
      </c>
      <c r="C718" s="17">
        <v>18547170</v>
      </c>
      <c r="D718" s="16" t="s">
        <v>74</v>
      </c>
      <c r="E718" s="16" t="s">
        <v>162</v>
      </c>
      <c r="F718" s="16" t="s">
        <v>376</v>
      </c>
      <c r="G718" s="17">
        <v>3820901</v>
      </c>
      <c r="H718" s="16" t="s">
        <v>82</v>
      </c>
      <c r="I718" s="17">
        <v>3205913</v>
      </c>
      <c r="J718" s="16" t="s">
        <v>367</v>
      </c>
      <c r="K718" s="17">
        <v>0</v>
      </c>
      <c r="L718" s="17">
        <v>0</v>
      </c>
      <c r="M718" s="17">
        <v>0</v>
      </c>
      <c r="N718" s="18">
        <v>0</v>
      </c>
      <c r="O718" s="17">
        <v>0</v>
      </c>
      <c r="P718" s="17">
        <v>0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8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t="str">
        <f>VLOOKUP(E:E,笔记匹配!A:U,3,FALSE)</f>
        <v>翡翠界的绝美仙仙耳坠都在这里‼️高级富贵</v>
      </c>
    </row>
    <row r="719" spans="1:34">
      <c r="A719" s="16" t="s">
        <v>66</v>
      </c>
      <c r="B719" s="16" t="s">
        <v>170</v>
      </c>
      <c r="C719" s="17">
        <v>21810383</v>
      </c>
      <c r="D719" s="16" t="s">
        <v>74</v>
      </c>
      <c r="E719" s="16" t="s">
        <v>170</v>
      </c>
      <c r="F719" s="16" t="s">
        <v>75</v>
      </c>
      <c r="G719" s="17">
        <v>5396826</v>
      </c>
      <c r="H719" s="16" t="s">
        <v>75</v>
      </c>
      <c r="I719" s="17">
        <v>4535097</v>
      </c>
      <c r="J719" s="16" t="s">
        <v>367</v>
      </c>
      <c r="K719" s="17">
        <v>0</v>
      </c>
      <c r="L719" s="17">
        <v>0</v>
      </c>
      <c r="M719" s="17">
        <v>0</v>
      </c>
      <c r="N719" s="18">
        <v>0</v>
      </c>
      <c r="O719" s="17">
        <v>0</v>
      </c>
      <c r="P719" s="17">
        <v>0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8">
        <v>0</v>
      </c>
      <c r="Z719" s="17">
        <v>0</v>
      </c>
      <c r="AA719" s="17">
        <v>0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t="str">
        <f>VLOOKUP(E:E,笔记匹配!A:U,3,FALSE)</f>
        <v>喜欢蛋面的尽管来找我，应有尽有</v>
      </c>
    </row>
    <row r="720" spans="1:34">
      <c r="A720" s="16" t="s">
        <v>66</v>
      </c>
      <c r="B720" s="16" t="s">
        <v>176</v>
      </c>
      <c r="C720" s="17">
        <v>23479892</v>
      </c>
      <c r="D720" s="16" t="s">
        <v>74</v>
      </c>
      <c r="E720" s="16" t="s">
        <v>176</v>
      </c>
      <c r="F720" s="16" t="s">
        <v>83</v>
      </c>
      <c r="G720" s="17">
        <v>6212945</v>
      </c>
      <c r="H720" s="16" t="s">
        <v>83</v>
      </c>
      <c r="I720" s="17">
        <v>5155900</v>
      </c>
      <c r="J720" s="16" t="s">
        <v>367</v>
      </c>
      <c r="K720" s="17">
        <v>0</v>
      </c>
      <c r="L720" s="17">
        <v>0</v>
      </c>
      <c r="M720" s="17">
        <v>0</v>
      </c>
      <c r="N720" s="18">
        <v>0</v>
      </c>
      <c r="O720" s="17">
        <v>0</v>
      </c>
      <c r="P720" s="17">
        <v>0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8">
        <v>0</v>
      </c>
      <c r="Z720" s="17">
        <v>0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t="str">
        <f>VLOOKUP(E:E,笔记匹配!A:U,3,FALSE)</f>
        <v>用千年等这一回，化身一道美的传说～</v>
      </c>
    </row>
    <row r="721" spans="1:34">
      <c r="A721" s="16" t="s">
        <v>66</v>
      </c>
      <c r="B721" s="16" t="s">
        <v>178</v>
      </c>
      <c r="C721" s="17">
        <v>25234140</v>
      </c>
      <c r="D721" s="16" t="s">
        <v>74</v>
      </c>
      <c r="E721" s="16" t="s">
        <v>178</v>
      </c>
      <c r="F721" s="16" t="s">
        <v>76</v>
      </c>
      <c r="G721" s="17">
        <v>6837092</v>
      </c>
      <c r="H721" s="16" t="s">
        <v>76</v>
      </c>
      <c r="I721" s="17">
        <v>5649724</v>
      </c>
      <c r="J721" s="16" t="s">
        <v>367</v>
      </c>
      <c r="K721" s="17">
        <v>1.12</v>
      </c>
      <c r="L721" s="17">
        <v>57</v>
      </c>
      <c r="M721" s="17">
        <v>5</v>
      </c>
      <c r="N721" s="18">
        <v>0.0877</v>
      </c>
      <c r="O721" s="17">
        <v>0.22</v>
      </c>
      <c r="P721" s="17">
        <v>19.65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8">
        <v>0</v>
      </c>
      <c r="Z721" s="17">
        <v>0</v>
      </c>
      <c r="AA721" s="17">
        <v>0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0</v>
      </c>
      <c r="AH721" t="str">
        <f>VLOOKUP(E:E,笔记匹配!A:U,3,FALSE)</f>
        <v>只需一眼，这份灵气甜美就深入人心</v>
      </c>
    </row>
    <row r="722" spans="1:34">
      <c r="A722" s="16" t="s">
        <v>66</v>
      </c>
      <c r="B722" s="16" t="s">
        <v>180</v>
      </c>
      <c r="C722" s="17">
        <v>25234221</v>
      </c>
      <c r="D722" s="16" t="s">
        <v>74</v>
      </c>
      <c r="E722" s="16" t="s">
        <v>180</v>
      </c>
      <c r="F722" s="16" t="s">
        <v>77</v>
      </c>
      <c r="G722" s="17">
        <v>6837125</v>
      </c>
      <c r="H722" s="16" t="s">
        <v>77</v>
      </c>
      <c r="I722" s="17">
        <v>5649750</v>
      </c>
      <c r="J722" s="16" t="s">
        <v>367</v>
      </c>
      <c r="K722" s="17">
        <v>0.58</v>
      </c>
      <c r="L722" s="17">
        <v>10</v>
      </c>
      <c r="M722" s="17">
        <v>1</v>
      </c>
      <c r="N722" s="18">
        <v>0.1</v>
      </c>
      <c r="O722" s="17">
        <v>0.58</v>
      </c>
      <c r="P722" s="17">
        <v>58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8">
        <v>0</v>
      </c>
      <c r="Z722" s="17">
        <v>0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0</v>
      </c>
      <c r="AH722" t="str">
        <f>VLOOKUP(E:E,笔记匹配!A:U,3,FALSE)</f>
        <v>笑意祥和的佛，福气满满💚大肚能容天下事</v>
      </c>
    </row>
    <row r="723" spans="1:34">
      <c r="A723" s="16" t="s">
        <v>66</v>
      </c>
      <c r="B723" s="16" t="s">
        <v>182</v>
      </c>
      <c r="C723" s="17">
        <v>25387709</v>
      </c>
      <c r="D723" s="16" t="s">
        <v>74</v>
      </c>
      <c r="E723" s="16" t="s">
        <v>182</v>
      </c>
      <c r="F723" s="16" t="s">
        <v>78</v>
      </c>
      <c r="G723" s="17">
        <v>6906754</v>
      </c>
      <c r="H723" s="16" t="s">
        <v>78</v>
      </c>
      <c r="I723" s="17">
        <v>5705035</v>
      </c>
      <c r="J723" s="16" t="s">
        <v>367</v>
      </c>
      <c r="K723" s="17">
        <v>0.29</v>
      </c>
      <c r="L723" s="17">
        <v>36</v>
      </c>
      <c r="M723" s="17">
        <v>5</v>
      </c>
      <c r="N723" s="18">
        <v>0.1389</v>
      </c>
      <c r="O723" s="17">
        <v>0.06</v>
      </c>
      <c r="P723" s="17">
        <v>8.06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8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t="str">
        <f>VLOOKUP(E:E,笔记匹配!A:U,3,FALSE)</f>
        <v>翡翠戒指💍明码实价‼️总有一款是你的心头爱</v>
      </c>
    </row>
    <row r="724" spans="1:34">
      <c r="A724" s="16" t="s">
        <v>66</v>
      </c>
      <c r="B724" s="16" t="s">
        <v>340</v>
      </c>
      <c r="C724" s="17">
        <v>25977185</v>
      </c>
      <c r="D724" s="16" t="s">
        <v>74</v>
      </c>
      <c r="E724" s="16" t="s">
        <v>340</v>
      </c>
      <c r="F724" s="16" t="s">
        <v>79</v>
      </c>
      <c r="G724" s="17">
        <v>7180164</v>
      </c>
      <c r="H724" s="16" t="s">
        <v>79</v>
      </c>
      <c r="I724" s="17">
        <v>5919230</v>
      </c>
      <c r="J724" s="16" t="s">
        <v>367</v>
      </c>
      <c r="K724" s="17">
        <v>3.28</v>
      </c>
      <c r="L724" s="17">
        <v>109</v>
      </c>
      <c r="M724" s="17">
        <v>14</v>
      </c>
      <c r="N724" s="18">
        <v>0.1284</v>
      </c>
      <c r="O724" s="17">
        <v>0.23</v>
      </c>
      <c r="P724" s="17">
        <v>30.09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1</v>
      </c>
      <c r="Y724" s="18">
        <v>0.0714</v>
      </c>
      <c r="Z724" s="17">
        <v>0</v>
      </c>
      <c r="AA724" s="17">
        <v>0</v>
      </c>
      <c r="AB724" s="17">
        <v>1</v>
      </c>
      <c r="AC724" s="17">
        <v>1</v>
      </c>
      <c r="AD724" s="17">
        <v>1</v>
      </c>
      <c r="AE724" s="17">
        <v>0</v>
      </c>
      <c r="AF724" s="17">
        <v>3.28</v>
      </c>
      <c r="AG724" s="17">
        <v>0</v>
      </c>
      <c r="AH724" t="str">
        <f>VLOOKUP(E:E,笔记匹配!A:U,3,FALSE)</f>
        <v>小五可入的满绿翡翠珠珠手串🔥太抢眼了～</v>
      </c>
    </row>
    <row r="725" spans="1:34">
      <c r="A725" s="16" t="s">
        <v>67</v>
      </c>
      <c r="B725" s="16" t="s">
        <v>170</v>
      </c>
      <c r="C725" s="17">
        <v>21810383</v>
      </c>
      <c r="D725" s="16" t="s">
        <v>74</v>
      </c>
      <c r="E725" s="16" t="s">
        <v>170</v>
      </c>
      <c r="F725" s="16" t="s">
        <v>75</v>
      </c>
      <c r="G725" s="17">
        <v>5396826</v>
      </c>
      <c r="H725" s="16" t="s">
        <v>75</v>
      </c>
      <c r="I725" s="17">
        <v>4535097</v>
      </c>
      <c r="J725" s="16" t="s">
        <v>367</v>
      </c>
      <c r="K725" s="17">
        <v>0</v>
      </c>
      <c r="L725" s="17">
        <v>0</v>
      </c>
      <c r="M725" s="17">
        <v>0</v>
      </c>
      <c r="N725" s="18">
        <v>0</v>
      </c>
      <c r="O725" s="17">
        <v>0</v>
      </c>
      <c r="P725" s="17">
        <v>0</v>
      </c>
      <c r="Q725" s="17">
        <v>0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8">
        <v>0</v>
      </c>
      <c r="Z725" s="17">
        <v>0</v>
      </c>
      <c r="AA725" s="17">
        <v>0</v>
      </c>
      <c r="AB725" s="17">
        <v>0</v>
      </c>
      <c r="AC725" s="17">
        <v>0</v>
      </c>
      <c r="AD725" s="17">
        <v>0</v>
      </c>
      <c r="AE725" s="17">
        <v>0</v>
      </c>
      <c r="AF725" s="17">
        <v>0</v>
      </c>
      <c r="AG725" s="17">
        <v>0</v>
      </c>
      <c r="AH725" t="str">
        <f>VLOOKUP(E:E,笔记匹配!A:U,3,FALSE)</f>
        <v>喜欢蛋面的尽管来找我，应有尽有</v>
      </c>
    </row>
    <row r="726" spans="1:34">
      <c r="A726" s="16" t="s">
        <v>67</v>
      </c>
      <c r="B726" s="16" t="s">
        <v>178</v>
      </c>
      <c r="C726" s="17">
        <v>25234140</v>
      </c>
      <c r="D726" s="16" t="s">
        <v>74</v>
      </c>
      <c r="E726" s="16" t="s">
        <v>178</v>
      </c>
      <c r="F726" s="16" t="s">
        <v>76</v>
      </c>
      <c r="G726" s="17">
        <v>6837092</v>
      </c>
      <c r="H726" s="16" t="s">
        <v>76</v>
      </c>
      <c r="I726" s="17">
        <v>5649724</v>
      </c>
      <c r="J726" s="16" t="s">
        <v>367</v>
      </c>
      <c r="K726" s="17">
        <v>0</v>
      </c>
      <c r="L726" s="17">
        <v>15</v>
      </c>
      <c r="M726" s="17">
        <v>0</v>
      </c>
      <c r="N726" s="18">
        <v>0</v>
      </c>
      <c r="O726" s="17">
        <v>0</v>
      </c>
      <c r="P726" s="17">
        <v>0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8">
        <v>0</v>
      </c>
      <c r="Z726" s="17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t="str">
        <f>VLOOKUP(E:E,笔记匹配!A:U,3,FALSE)</f>
        <v>只需一眼，这份灵气甜美就深入人心</v>
      </c>
    </row>
    <row r="727" spans="1:34">
      <c r="A727" s="16" t="s">
        <v>67</v>
      </c>
      <c r="B727" s="16" t="s">
        <v>180</v>
      </c>
      <c r="C727" s="17">
        <v>25234221</v>
      </c>
      <c r="D727" s="16" t="s">
        <v>74</v>
      </c>
      <c r="E727" s="16" t="s">
        <v>180</v>
      </c>
      <c r="F727" s="16" t="s">
        <v>77</v>
      </c>
      <c r="G727" s="17">
        <v>6837125</v>
      </c>
      <c r="H727" s="16" t="s">
        <v>77</v>
      </c>
      <c r="I727" s="17">
        <v>5649750</v>
      </c>
      <c r="J727" s="16" t="s">
        <v>367</v>
      </c>
      <c r="K727" s="17">
        <v>0.23</v>
      </c>
      <c r="L727" s="17">
        <v>1</v>
      </c>
      <c r="M727" s="17">
        <v>1</v>
      </c>
      <c r="N727" s="18">
        <v>1</v>
      </c>
      <c r="O727" s="17">
        <v>0.23</v>
      </c>
      <c r="P727" s="17">
        <v>230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8">
        <v>0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0</v>
      </c>
      <c r="AH727" t="str">
        <f>VLOOKUP(E:E,笔记匹配!A:U,3,FALSE)</f>
        <v>笑意祥和的佛，福气满满💚大肚能容天下事</v>
      </c>
    </row>
    <row r="728" spans="1:34">
      <c r="A728" s="16" t="s">
        <v>67</v>
      </c>
      <c r="B728" s="16" t="s">
        <v>182</v>
      </c>
      <c r="C728" s="17">
        <v>25387709</v>
      </c>
      <c r="D728" s="16" t="s">
        <v>74</v>
      </c>
      <c r="E728" s="16" t="s">
        <v>182</v>
      </c>
      <c r="F728" s="16" t="s">
        <v>78</v>
      </c>
      <c r="G728" s="17">
        <v>6906754</v>
      </c>
      <c r="H728" s="16" t="s">
        <v>78</v>
      </c>
      <c r="I728" s="17">
        <v>5705035</v>
      </c>
      <c r="J728" s="16" t="s">
        <v>367</v>
      </c>
      <c r="K728" s="17">
        <v>0</v>
      </c>
      <c r="L728" s="17">
        <v>2</v>
      </c>
      <c r="M728" s="17">
        <v>0</v>
      </c>
      <c r="N728" s="18">
        <v>0</v>
      </c>
      <c r="O728" s="17">
        <v>0</v>
      </c>
      <c r="P728" s="17">
        <v>0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8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0</v>
      </c>
      <c r="AH728" t="str">
        <f>VLOOKUP(E:E,笔记匹配!A:U,3,FALSE)</f>
        <v>翡翠戒指💍明码实价‼️总有一款是你的心头爱</v>
      </c>
    </row>
    <row r="729" spans="1:34">
      <c r="A729" s="16" t="s">
        <v>67</v>
      </c>
      <c r="B729" s="16" t="s">
        <v>340</v>
      </c>
      <c r="C729" s="17">
        <v>25977185</v>
      </c>
      <c r="D729" s="16" t="s">
        <v>74</v>
      </c>
      <c r="E729" s="16" t="s">
        <v>340</v>
      </c>
      <c r="F729" s="16" t="s">
        <v>79</v>
      </c>
      <c r="G729" s="17">
        <v>7180164</v>
      </c>
      <c r="H729" s="16" t="s">
        <v>79</v>
      </c>
      <c r="I729" s="17">
        <v>5919230</v>
      </c>
      <c r="J729" s="16" t="s">
        <v>367</v>
      </c>
      <c r="K729" s="17">
        <v>0.51</v>
      </c>
      <c r="L729" s="17">
        <v>68</v>
      </c>
      <c r="M729" s="17">
        <v>4</v>
      </c>
      <c r="N729" s="18">
        <v>0.0588</v>
      </c>
      <c r="O729" s="17">
        <v>0.13</v>
      </c>
      <c r="P729" s="17">
        <v>7.5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8">
        <v>0</v>
      </c>
      <c r="Z729" s="17">
        <v>0</v>
      </c>
      <c r="AA729" s="17">
        <v>0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0</v>
      </c>
      <c r="AH729" t="str">
        <f>VLOOKUP(E:E,笔记匹配!A:U,3,FALSE)</f>
        <v>小五可入的满绿翡翠珠珠手串🔥太抢眼了～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4" topLeftCell="A5" activePane="bottomLeft" state="frozen"/>
      <selection/>
      <selection pane="bottomLeft" activeCell="D16" sqref="D16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925925925926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925925925926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2" t="s">
        <v>71</v>
      </c>
      <c r="B1" s="2" t="s">
        <v>74</v>
      </c>
      <c r="U1"/>
    </row>
    <row r="2" customHeight="1" spans="1:21">
      <c r="A2" s="2" t="s">
        <v>1</v>
      </c>
      <c r="B2" s="2" t="s">
        <v>391</v>
      </c>
      <c r="U2"/>
    </row>
    <row r="3" ht="12" customHeight="1" spans="21:21">
      <c r="U3"/>
    </row>
    <row r="4" customHeight="1" spans="1:21">
      <c r="A4" s="3" t="s">
        <v>152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73</v>
      </c>
      <c r="R4" s="3" t="s">
        <v>18</v>
      </c>
      <c r="S4" s="9" t="s">
        <v>19</v>
      </c>
      <c r="U4"/>
    </row>
    <row r="5" customHeight="1" spans="1:21">
      <c r="A5" s="4" t="s">
        <v>207</v>
      </c>
      <c r="B5" s="2">
        <v>222.51</v>
      </c>
      <c r="C5" s="2">
        <v>4803</v>
      </c>
      <c r="D5" s="2">
        <v>232</v>
      </c>
      <c r="E5" s="5">
        <v>0.0483031438684156</v>
      </c>
      <c r="F5" s="6">
        <v>0.959094827586207</v>
      </c>
      <c r="G5" s="6">
        <v>46.3272954403498</v>
      </c>
      <c r="H5" s="2">
        <v>0</v>
      </c>
      <c r="I5" s="7">
        <v>1</v>
      </c>
      <c r="J5" s="2">
        <v>0</v>
      </c>
      <c r="K5" s="2">
        <v>0</v>
      </c>
      <c r="L5" s="2">
        <v>0</v>
      </c>
      <c r="M5" s="2">
        <v>1</v>
      </c>
      <c r="N5" s="6">
        <v>222.51</v>
      </c>
      <c r="O5" s="2">
        <v>6</v>
      </c>
      <c r="P5" s="8">
        <v>37.085</v>
      </c>
      <c r="Q5" s="2">
        <v>2</v>
      </c>
      <c r="R5" s="8">
        <v>111.255</v>
      </c>
      <c r="S5" s="10">
        <v>0.0258620689655172</v>
      </c>
      <c r="U5"/>
    </row>
    <row r="6" customHeight="1" spans="1:21">
      <c r="A6" s="4" t="s">
        <v>154</v>
      </c>
      <c r="B6" s="2">
        <v>6215.08</v>
      </c>
      <c r="C6" s="2">
        <v>113426</v>
      </c>
      <c r="D6" s="2">
        <v>5716</v>
      </c>
      <c r="E6" s="5">
        <v>0.0503940895385538</v>
      </c>
      <c r="F6" s="6">
        <v>1.08731280615815</v>
      </c>
      <c r="G6" s="6">
        <v>54.7941389099501</v>
      </c>
      <c r="H6" s="2">
        <v>32</v>
      </c>
      <c r="I6" s="7">
        <v>43</v>
      </c>
      <c r="J6" s="2">
        <v>11</v>
      </c>
      <c r="K6" s="2">
        <v>63</v>
      </c>
      <c r="L6" s="2">
        <v>5</v>
      </c>
      <c r="M6" s="2">
        <v>154</v>
      </c>
      <c r="N6" s="6">
        <v>40.3576623376623</v>
      </c>
      <c r="O6" s="2">
        <v>224</v>
      </c>
      <c r="P6" s="8">
        <v>27.7458928571429</v>
      </c>
      <c r="Q6" s="2">
        <v>110</v>
      </c>
      <c r="R6" s="8">
        <v>56.5007272727273</v>
      </c>
      <c r="S6" s="10">
        <v>0.0391882435269419</v>
      </c>
      <c r="U6"/>
    </row>
    <row r="7" customHeight="1" spans="1:21">
      <c r="A7" s="4" t="s">
        <v>156</v>
      </c>
      <c r="B7" s="2">
        <v>2032.27</v>
      </c>
      <c r="C7" s="2">
        <v>90084</v>
      </c>
      <c r="D7" s="2">
        <v>6786</v>
      </c>
      <c r="E7" s="5">
        <v>0.0753296922871986</v>
      </c>
      <c r="F7" s="6">
        <v>0.299479811376363</v>
      </c>
      <c r="G7" s="6">
        <v>22.5597220372097</v>
      </c>
      <c r="H7" s="2">
        <v>47</v>
      </c>
      <c r="I7" s="7">
        <v>35</v>
      </c>
      <c r="J7" s="2">
        <v>19</v>
      </c>
      <c r="K7" s="2">
        <v>33</v>
      </c>
      <c r="L7" s="2">
        <v>10</v>
      </c>
      <c r="M7" s="2">
        <v>144</v>
      </c>
      <c r="N7" s="6">
        <v>14.1129861111111</v>
      </c>
      <c r="O7" s="2">
        <v>88</v>
      </c>
      <c r="P7" s="8">
        <v>23.0939772727273</v>
      </c>
      <c r="Q7" s="2">
        <v>31</v>
      </c>
      <c r="R7" s="8">
        <v>65.5570967741936</v>
      </c>
      <c r="S7" s="10">
        <v>0.0129678750368406</v>
      </c>
      <c r="U7"/>
    </row>
    <row r="8" customHeight="1" spans="1:21">
      <c r="A8" s="4" t="s">
        <v>158</v>
      </c>
      <c r="B8" s="2">
        <v>5465.41</v>
      </c>
      <c r="C8" s="2">
        <v>229985</v>
      </c>
      <c r="D8" s="2">
        <v>15829</v>
      </c>
      <c r="E8" s="5">
        <v>0.0688262277974651</v>
      </c>
      <c r="F8" s="6">
        <v>0.345278286688989</v>
      </c>
      <c r="G8" s="6">
        <v>23.7642020131748</v>
      </c>
      <c r="H8" s="2">
        <v>79</v>
      </c>
      <c r="I8" s="7">
        <v>138</v>
      </c>
      <c r="J8" s="2">
        <v>21</v>
      </c>
      <c r="K8" s="2">
        <v>79</v>
      </c>
      <c r="L8" s="2">
        <v>15</v>
      </c>
      <c r="M8" s="2">
        <v>332</v>
      </c>
      <c r="N8" s="6">
        <v>16.462078313253</v>
      </c>
      <c r="O8" s="2">
        <v>344</v>
      </c>
      <c r="P8" s="8">
        <v>15.8878197674419</v>
      </c>
      <c r="Q8" s="2">
        <v>145</v>
      </c>
      <c r="R8" s="8">
        <v>37.6924827586207</v>
      </c>
      <c r="S8" s="10">
        <v>0.0217322635668709</v>
      </c>
      <c r="U8"/>
    </row>
    <row r="9" customHeight="1" spans="1:21">
      <c r="A9" s="4" t="s">
        <v>190</v>
      </c>
      <c r="B9" s="2">
        <v>283.34</v>
      </c>
      <c r="C9" s="2">
        <v>16359</v>
      </c>
      <c r="D9" s="2">
        <v>1096</v>
      </c>
      <c r="E9" s="5">
        <v>0.0669967601931659</v>
      </c>
      <c r="F9" s="6">
        <v>0.258521897810219</v>
      </c>
      <c r="G9" s="6">
        <v>17.3201295922734</v>
      </c>
      <c r="H9" s="2">
        <v>5</v>
      </c>
      <c r="I9" s="7">
        <v>3</v>
      </c>
      <c r="J9" s="2">
        <v>1</v>
      </c>
      <c r="K9" s="2">
        <v>2</v>
      </c>
      <c r="L9" s="2">
        <v>0</v>
      </c>
      <c r="M9" s="2">
        <v>11</v>
      </c>
      <c r="N9" s="6">
        <v>25.7581818181818</v>
      </c>
      <c r="O9" s="2">
        <v>11</v>
      </c>
      <c r="P9" s="8">
        <v>25.7581818181818</v>
      </c>
      <c r="Q9" s="2">
        <v>2</v>
      </c>
      <c r="R9" s="8">
        <v>141.67</v>
      </c>
      <c r="S9" s="10">
        <v>0.010036496350365</v>
      </c>
      <c r="U9"/>
    </row>
    <row r="10" customHeight="1" spans="1:21">
      <c r="A10" s="4" t="s">
        <v>196</v>
      </c>
      <c r="B10" s="2">
        <v>79.05</v>
      </c>
      <c r="C10" s="2">
        <v>5020</v>
      </c>
      <c r="D10" s="2">
        <v>350</v>
      </c>
      <c r="E10" s="5">
        <v>0.0697211155378486</v>
      </c>
      <c r="F10" s="6">
        <v>0.225857142857143</v>
      </c>
      <c r="G10" s="6">
        <v>15.7470119521912</v>
      </c>
      <c r="H10" s="2">
        <v>0</v>
      </c>
      <c r="I10" s="7">
        <v>1</v>
      </c>
      <c r="J10" s="2">
        <v>1</v>
      </c>
      <c r="K10" s="2">
        <v>1</v>
      </c>
      <c r="L10" s="2">
        <v>0</v>
      </c>
      <c r="M10" s="2">
        <v>3</v>
      </c>
      <c r="N10" s="6">
        <v>26.35</v>
      </c>
      <c r="O10" s="2">
        <v>2</v>
      </c>
      <c r="P10" s="8">
        <v>39.525</v>
      </c>
      <c r="Q10" s="2">
        <v>1</v>
      </c>
      <c r="R10" s="8">
        <v>79.05</v>
      </c>
      <c r="S10" s="10">
        <v>0.00571428571428571</v>
      </c>
      <c r="U10"/>
    </row>
    <row r="11" customHeight="1" spans="1:21">
      <c r="A11" s="4" t="s">
        <v>160</v>
      </c>
      <c r="B11" s="2">
        <v>2138.87</v>
      </c>
      <c r="C11" s="2">
        <v>54233</v>
      </c>
      <c r="D11" s="2">
        <v>4135</v>
      </c>
      <c r="E11" s="5">
        <v>0.0762450906274777</v>
      </c>
      <c r="F11" s="6">
        <v>0.517259975816203</v>
      </c>
      <c r="G11" s="6">
        <v>39.4385337340733</v>
      </c>
      <c r="H11" s="2">
        <v>27</v>
      </c>
      <c r="I11" s="7">
        <v>9</v>
      </c>
      <c r="J11" s="2">
        <v>13</v>
      </c>
      <c r="K11" s="2">
        <v>39</v>
      </c>
      <c r="L11" s="2">
        <v>1</v>
      </c>
      <c r="M11" s="2">
        <v>89</v>
      </c>
      <c r="N11" s="6">
        <v>24.0322471910112</v>
      </c>
      <c r="O11" s="2">
        <v>51</v>
      </c>
      <c r="P11" s="8">
        <v>41.9386274509804</v>
      </c>
      <c r="Q11" s="2">
        <v>23</v>
      </c>
      <c r="R11" s="8">
        <v>92.994347826087</v>
      </c>
      <c r="S11" s="10">
        <v>0.0123337363966143</v>
      </c>
      <c r="U11"/>
    </row>
    <row r="12" customHeight="1" spans="1:21">
      <c r="A12" s="4" t="s">
        <v>162</v>
      </c>
      <c r="B12" s="2">
        <v>889.28</v>
      </c>
      <c r="C12" s="2">
        <v>31065</v>
      </c>
      <c r="D12" s="2">
        <v>2342</v>
      </c>
      <c r="E12" s="5">
        <v>0.0753903106389828</v>
      </c>
      <c r="F12" s="6">
        <v>0.379709649871904</v>
      </c>
      <c r="G12" s="6">
        <v>28.6264284564623</v>
      </c>
      <c r="H12" s="2">
        <v>31</v>
      </c>
      <c r="I12" s="7">
        <v>8</v>
      </c>
      <c r="J12" s="2">
        <v>5</v>
      </c>
      <c r="K12" s="2">
        <v>26</v>
      </c>
      <c r="L12" s="2">
        <v>4</v>
      </c>
      <c r="M12" s="2">
        <v>74</v>
      </c>
      <c r="N12" s="6">
        <v>12.0172972972973</v>
      </c>
      <c r="O12" s="2">
        <v>18</v>
      </c>
      <c r="P12" s="8">
        <v>49.4044444444444</v>
      </c>
      <c r="Q12" s="2">
        <v>7</v>
      </c>
      <c r="R12" s="8">
        <v>127.04</v>
      </c>
      <c r="S12" s="10">
        <v>0.00768573868488471</v>
      </c>
      <c r="U12"/>
    </row>
    <row r="13" customHeight="1" spans="1:21">
      <c r="A13" s="4" t="s">
        <v>200</v>
      </c>
      <c r="B13" s="2">
        <v>331.36</v>
      </c>
      <c r="C13" s="2">
        <v>13532</v>
      </c>
      <c r="D13" s="2">
        <v>591</v>
      </c>
      <c r="E13" s="5">
        <v>0.0436742536210464</v>
      </c>
      <c r="F13" s="6">
        <v>0.560676818950931</v>
      </c>
      <c r="G13" s="6">
        <v>24.4871415903045</v>
      </c>
      <c r="H13" s="2">
        <v>7</v>
      </c>
      <c r="I13" s="7">
        <v>1</v>
      </c>
      <c r="J13" s="2">
        <v>2</v>
      </c>
      <c r="K13" s="2">
        <v>3</v>
      </c>
      <c r="L13" s="2">
        <v>1</v>
      </c>
      <c r="M13" s="2">
        <v>14</v>
      </c>
      <c r="N13" s="6">
        <v>23.6685714285714</v>
      </c>
      <c r="O13" s="2">
        <v>6</v>
      </c>
      <c r="P13" s="8">
        <v>55.2266666666667</v>
      </c>
      <c r="Q13" s="2">
        <v>0</v>
      </c>
      <c r="R13" s="8" t="e">
        <v>#DIV/0!</v>
      </c>
      <c r="S13" s="10">
        <v>0.0101522842639594</v>
      </c>
      <c r="U13"/>
    </row>
    <row r="14" customHeight="1" spans="1:21">
      <c r="A14" s="4" t="s">
        <v>202</v>
      </c>
      <c r="B14" s="2">
        <v>497.51</v>
      </c>
      <c r="C14" s="2">
        <v>19039</v>
      </c>
      <c r="D14" s="2">
        <v>1103</v>
      </c>
      <c r="E14" s="5">
        <v>0.0579337150060402</v>
      </c>
      <c r="F14" s="6">
        <v>0.45105167724388</v>
      </c>
      <c r="G14" s="6">
        <v>26.1310993224434</v>
      </c>
      <c r="H14" s="2">
        <v>6</v>
      </c>
      <c r="I14" s="7">
        <v>1</v>
      </c>
      <c r="J14" s="2">
        <v>4</v>
      </c>
      <c r="K14" s="2">
        <v>2</v>
      </c>
      <c r="L14" s="2">
        <v>1</v>
      </c>
      <c r="M14" s="2">
        <v>14</v>
      </c>
      <c r="N14" s="6">
        <v>35.5364285714286</v>
      </c>
      <c r="O14" s="2">
        <v>10</v>
      </c>
      <c r="P14" s="8">
        <v>49.751</v>
      </c>
      <c r="Q14" s="2">
        <v>2</v>
      </c>
      <c r="R14" s="8">
        <v>248.755</v>
      </c>
      <c r="S14" s="10">
        <v>0.00906618313689937</v>
      </c>
      <c r="U14"/>
    </row>
    <row r="15" customHeight="1" spans="1:21">
      <c r="A15" s="4" t="s">
        <v>164</v>
      </c>
      <c r="B15" s="2">
        <v>1071.98</v>
      </c>
      <c r="C15" s="2">
        <v>53231</v>
      </c>
      <c r="D15" s="2">
        <v>3209</v>
      </c>
      <c r="E15" s="5">
        <v>0.0602844207322801</v>
      </c>
      <c r="F15" s="6">
        <v>0.334054222499221</v>
      </c>
      <c r="G15" s="6">
        <v>20.1382652965377</v>
      </c>
      <c r="H15" s="2">
        <v>26</v>
      </c>
      <c r="I15" s="7">
        <v>10</v>
      </c>
      <c r="J15" s="2">
        <v>5</v>
      </c>
      <c r="K15" s="2">
        <v>5</v>
      </c>
      <c r="L15" s="2">
        <v>3</v>
      </c>
      <c r="M15" s="2">
        <v>49</v>
      </c>
      <c r="N15" s="6">
        <v>21.8771428571429</v>
      </c>
      <c r="O15" s="2">
        <v>22</v>
      </c>
      <c r="P15" s="8">
        <v>48.7263636363636</v>
      </c>
      <c r="Q15" s="2">
        <v>11</v>
      </c>
      <c r="R15" s="8">
        <v>97.4527272727273</v>
      </c>
      <c r="S15" s="10">
        <v>0.0068557182923029</v>
      </c>
      <c r="U15"/>
    </row>
    <row r="16" customHeight="1" spans="1:21">
      <c r="A16" s="4" t="s">
        <v>192</v>
      </c>
      <c r="B16" s="2">
        <v>1626.15</v>
      </c>
      <c r="C16" s="2">
        <v>213314</v>
      </c>
      <c r="D16" s="2">
        <v>17667</v>
      </c>
      <c r="E16" s="5">
        <v>0.0828215682046185</v>
      </c>
      <c r="F16" s="6">
        <v>0.0920444897266089</v>
      </c>
      <c r="G16" s="6">
        <v>7.62326898375165</v>
      </c>
      <c r="H16" s="2">
        <v>33</v>
      </c>
      <c r="I16" s="7">
        <v>15</v>
      </c>
      <c r="J16" s="2">
        <v>5</v>
      </c>
      <c r="K16" s="2">
        <v>10</v>
      </c>
      <c r="L16" s="2">
        <v>6</v>
      </c>
      <c r="M16" s="2">
        <v>69</v>
      </c>
      <c r="N16" s="6">
        <v>23.5673913043478</v>
      </c>
      <c r="O16" s="2">
        <v>53</v>
      </c>
      <c r="P16" s="8">
        <v>30.6820754716981</v>
      </c>
      <c r="Q16" s="2">
        <v>2</v>
      </c>
      <c r="R16" s="8">
        <v>813.075</v>
      </c>
      <c r="S16" s="10">
        <v>0.00299994339729439</v>
      </c>
      <c r="U16"/>
    </row>
    <row r="17" customHeight="1" spans="1:21">
      <c r="A17" s="4" t="s">
        <v>166</v>
      </c>
      <c r="B17" s="2">
        <v>669.53</v>
      </c>
      <c r="C17" s="2">
        <v>29631</v>
      </c>
      <c r="D17" s="2">
        <v>1979</v>
      </c>
      <c r="E17" s="5">
        <v>0.0667881610475516</v>
      </c>
      <c r="F17" s="6">
        <v>0.338317331985851</v>
      </c>
      <c r="G17" s="6">
        <v>22.595592453849</v>
      </c>
      <c r="H17" s="2">
        <v>9</v>
      </c>
      <c r="I17" s="7">
        <v>8</v>
      </c>
      <c r="J17" s="2">
        <v>8</v>
      </c>
      <c r="K17" s="2">
        <v>10</v>
      </c>
      <c r="L17" s="2">
        <v>0</v>
      </c>
      <c r="M17" s="2">
        <v>35</v>
      </c>
      <c r="N17" s="6">
        <v>19.1294285714286</v>
      </c>
      <c r="O17" s="2">
        <v>26</v>
      </c>
      <c r="P17" s="8">
        <v>25.7511538461538</v>
      </c>
      <c r="Q17" s="2">
        <v>12</v>
      </c>
      <c r="R17" s="8">
        <v>55.7941666666667</v>
      </c>
      <c r="S17" s="10">
        <v>0.0131379484588176</v>
      </c>
      <c r="U17"/>
    </row>
    <row r="18" customHeight="1" spans="1:21">
      <c r="A18" s="4" t="s">
        <v>168</v>
      </c>
      <c r="B18" s="2">
        <v>758.18</v>
      </c>
      <c r="C18" s="2">
        <v>21357</v>
      </c>
      <c r="D18" s="2">
        <v>1741</v>
      </c>
      <c r="E18" s="5">
        <v>0.0815189399260196</v>
      </c>
      <c r="F18" s="6">
        <v>0.435485353245261</v>
      </c>
      <c r="G18" s="6">
        <v>35.5003043498619</v>
      </c>
      <c r="H18" s="2">
        <v>9</v>
      </c>
      <c r="I18" s="7">
        <v>2</v>
      </c>
      <c r="J18" s="2">
        <v>2</v>
      </c>
      <c r="K18" s="2">
        <v>9</v>
      </c>
      <c r="L18" s="2">
        <v>1</v>
      </c>
      <c r="M18" s="2">
        <v>23</v>
      </c>
      <c r="N18" s="6">
        <v>32.964347826087</v>
      </c>
      <c r="O18" s="2">
        <v>15</v>
      </c>
      <c r="P18" s="8">
        <v>50.5453333333333</v>
      </c>
      <c r="Q18" s="2">
        <v>3</v>
      </c>
      <c r="R18" s="8">
        <v>252.726666666667</v>
      </c>
      <c r="S18" s="10">
        <v>0.00861573808156232</v>
      </c>
      <c r="U18"/>
    </row>
    <row r="19" customHeight="1" spans="1:21">
      <c r="A19" s="4" t="s">
        <v>170</v>
      </c>
      <c r="B19" s="2">
        <v>4137.48</v>
      </c>
      <c r="C19" s="2">
        <v>134757</v>
      </c>
      <c r="D19" s="2">
        <v>9092</v>
      </c>
      <c r="E19" s="5">
        <v>0.0674695934162975</v>
      </c>
      <c r="F19" s="6">
        <v>0.455068191816982</v>
      </c>
      <c r="G19" s="6">
        <v>30.7032658785814</v>
      </c>
      <c r="H19" s="2">
        <v>90</v>
      </c>
      <c r="I19" s="7">
        <v>18</v>
      </c>
      <c r="J19" s="2">
        <v>22</v>
      </c>
      <c r="K19" s="2">
        <v>41</v>
      </c>
      <c r="L19" s="2">
        <v>7</v>
      </c>
      <c r="M19" s="2">
        <v>178</v>
      </c>
      <c r="N19" s="6">
        <v>23.2442696629213</v>
      </c>
      <c r="O19" s="2">
        <v>100</v>
      </c>
      <c r="P19" s="8">
        <v>41.3748</v>
      </c>
      <c r="Q19" s="2">
        <v>27</v>
      </c>
      <c r="R19" s="8">
        <v>153.24</v>
      </c>
      <c r="S19" s="10">
        <v>0.010998680158381</v>
      </c>
      <c r="U19"/>
    </row>
    <row r="20" customHeight="1" spans="1:21">
      <c r="A20" s="4" t="s">
        <v>172</v>
      </c>
      <c r="B20" s="2">
        <v>2875.6</v>
      </c>
      <c r="C20" s="2">
        <v>76424</v>
      </c>
      <c r="D20" s="2">
        <v>4923</v>
      </c>
      <c r="E20" s="5">
        <v>0.0644169370878258</v>
      </c>
      <c r="F20" s="6">
        <v>0.584115376802763</v>
      </c>
      <c r="G20" s="6">
        <v>37.6269234795352</v>
      </c>
      <c r="H20" s="2">
        <v>66</v>
      </c>
      <c r="I20" s="7">
        <v>25</v>
      </c>
      <c r="J20" s="2">
        <v>26</v>
      </c>
      <c r="K20" s="2">
        <v>42</v>
      </c>
      <c r="L20" s="2">
        <v>6</v>
      </c>
      <c r="M20" s="2">
        <v>165</v>
      </c>
      <c r="N20" s="6">
        <v>17.4278787878788</v>
      </c>
      <c r="O20" s="2">
        <v>53</v>
      </c>
      <c r="P20" s="8">
        <v>54.2566037735849</v>
      </c>
      <c r="Q20" s="2">
        <v>26</v>
      </c>
      <c r="R20" s="8">
        <v>110.6</v>
      </c>
      <c r="S20" s="10">
        <v>0.010765793215519</v>
      </c>
      <c r="U20"/>
    </row>
    <row r="21" customHeight="1" spans="1:21">
      <c r="A21" s="4" t="s">
        <v>204</v>
      </c>
      <c r="B21" s="2">
        <v>576.86</v>
      </c>
      <c r="C21" s="2">
        <v>19155</v>
      </c>
      <c r="D21" s="2">
        <v>926</v>
      </c>
      <c r="E21" s="5">
        <v>0.0483424693291569</v>
      </c>
      <c r="F21" s="6">
        <v>0.622958963282937</v>
      </c>
      <c r="G21" s="6">
        <v>30.1153745758288</v>
      </c>
      <c r="H21" s="2">
        <v>12</v>
      </c>
      <c r="I21" s="7">
        <v>7</v>
      </c>
      <c r="J21" s="2">
        <v>3</v>
      </c>
      <c r="K21" s="2">
        <v>7</v>
      </c>
      <c r="L21" s="2">
        <v>0</v>
      </c>
      <c r="M21" s="2">
        <v>29</v>
      </c>
      <c r="N21" s="6">
        <v>19.891724137931</v>
      </c>
      <c r="O21" s="2">
        <v>5</v>
      </c>
      <c r="P21" s="8">
        <v>115.372</v>
      </c>
      <c r="Q21" s="2">
        <v>2</v>
      </c>
      <c r="R21" s="8">
        <v>288.43</v>
      </c>
      <c r="S21" s="10">
        <v>0.00539956803455724</v>
      </c>
      <c r="U21"/>
    </row>
    <row r="22" customHeight="1" spans="1:21">
      <c r="A22" s="4" t="s">
        <v>194</v>
      </c>
      <c r="B22" s="2">
        <v>16.6</v>
      </c>
      <c r="C22" s="2">
        <v>833</v>
      </c>
      <c r="D22" s="2">
        <v>55</v>
      </c>
      <c r="E22" s="5">
        <v>0.0660264105642257</v>
      </c>
      <c r="F22" s="6">
        <v>0.301818181818182</v>
      </c>
      <c r="G22" s="6">
        <v>19.9279711884754</v>
      </c>
      <c r="H22" s="2">
        <v>1</v>
      </c>
      <c r="I22" s="7">
        <v>0</v>
      </c>
      <c r="J22" s="2">
        <v>0</v>
      </c>
      <c r="K22" s="2">
        <v>0</v>
      </c>
      <c r="L22" s="2">
        <v>0</v>
      </c>
      <c r="M22" s="2">
        <v>1</v>
      </c>
      <c r="N22" s="6">
        <v>16.6</v>
      </c>
      <c r="O22" s="2">
        <v>2</v>
      </c>
      <c r="P22" s="8">
        <v>8.3</v>
      </c>
      <c r="Q22" s="2">
        <v>0</v>
      </c>
      <c r="R22" s="8" t="e">
        <v>#DIV/0!</v>
      </c>
      <c r="S22" s="10">
        <v>0.0363636363636364</v>
      </c>
      <c r="U22"/>
    </row>
    <row r="23" customHeight="1" spans="1:21">
      <c r="A23" s="4" t="s">
        <v>174</v>
      </c>
      <c r="B23" s="2">
        <v>3739.82</v>
      </c>
      <c r="C23" s="2">
        <v>110986</v>
      </c>
      <c r="D23" s="2">
        <v>7767</v>
      </c>
      <c r="E23" s="5">
        <v>0.069981799506244</v>
      </c>
      <c r="F23" s="6">
        <v>0.481501223123471</v>
      </c>
      <c r="G23" s="6">
        <v>33.696322058638</v>
      </c>
      <c r="H23" s="2">
        <v>47</v>
      </c>
      <c r="I23" s="7">
        <v>31</v>
      </c>
      <c r="J23" s="2">
        <v>14</v>
      </c>
      <c r="K23" s="2">
        <v>34</v>
      </c>
      <c r="L23" s="2">
        <v>7</v>
      </c>
      <c r="M23" s="2">
        <v>133</v>
      </c>
      <c r="N23" s="6">
        <v>28.1189473684211</v>
      </c>
      <c r="O23" s="2">
        <v>114</v>
      </c>
      <c r="P23" s="8">
        <v>32.8054385964912</v>
      </c>
      <c r="Q23" s="2">
        <v>43</v>
      </c>
      <c r="R23" s="8">
        <v>86.9725581395349</v>
      </c>
      <c r="S23" s="10">
        <v>0.0146774816531479</v>
      </c>
      <c r="U23"/>
    </row>
    <row r="24" customHeight="1" spans="1:21">
      <c r="A24" s="4" t="s">
        <v>205</v>
      </c>
      <c r="B24" s="2">
        <v>0</v>
      </c>
      <c r="C24" s="2">
        <v>0</v>
      </c>
      <c r="D24" s="2">
        <v>0</v>
      </c>
      <c r="E24" s="5" t="e">
        <v>#DIV/0!</v>
      </c>
      <c r="F24" s="6" t="e">
        <v>#DIV/0!</v>
      </c>
      <c r="G24" s="6" t="e">
        <v>#DIV/0!</v>
      </c>
      <c r="H24" s="2">
        <v>0</v>
      </c>
      <c r="I24" s="7">
        <v>0</v>
      </c>
      <c r="J24" s="2">
        <v>0</v>
      </c>
      <c r="K24" s="2">
        <v>0</v>
      </c>
      <c r="L24" s="2">
        <v>0</v>
      </c>
      <c r="M24" s="2">
        <v>0</v>
      </c>
      <c r="N24" s="6" t="e">
        <v>#DIV/0!</v>
      </c>
      <c r="O24" s="2">
        <v>0</v>
      </c>
      <c r="P24" s="8" t="e">
        <v>#DIV/0!</v>
      </c>
      <c r="Q24" s="2">
        <v>0</v>
      </c>
      <c r="R24" s="8" t="e">
        <v>#DIV/0!</v>
      </c>
      <c r="S24" s="10" t="e">
        <v>#DIV/0!</v>
      </c>
      <c r="U24"/>
    </row>
    <row r="25" customHeight="1" spans="1:21">
      <c r="A25" s="4" t="s">
        <v>186</v>
      </c>
      <c r="B25" s="2">
        <v>238.16</v>
      </c>
      <c r="C25" s="2">
        <v>8656</v>
      </c>
      <c r="D25" s="2">
        <v>605</v>
      </c>
      <c r="E25" s="5">
        <v>0.0698937153419593</v>
      </c>
      <c r="F25" s="6">
        <v>0.393652892561984</v>
      </c>
      <c r="G25" s="6">
        <v>27.5138632162662</v>
      </c>
      <c r="H25" s="2">
        <v>3</v>
      </c>
      <c r="I25" s="7">
        <v>0</v>
      </c>
      <c r="J25" s="2">
        <v>1</v>
      </c>
      <c r="K25" s="2">
        <v>1</v>
      </c>
      <c r="L25" s="2">
        <v>0</v>
      </c>
      <c r="M25" s="2">
        <v>5</v>
      </c>
      <c r="N25" s="6">
        <v>47.632</v>
      </c>
      <c r="O25" s="2">
        <v>1</v>
      </c>
      <c r="P25" s="8">
        <v>238.16</v>
      </c>
      <c r="Q25" s="2">
        <v>0</v>
      </c>
      <c r="R25" s="8" t="e">
        <v>#DIV/0!</v>
      </c>
      <c r="S25" s="10">
        <v>0.00165289256198347</v>
      </c>
      <c r="U25"/>
    </row>
    <row r="26" customHeight="1" spans="1:21">
      <c r="A26" s="4" t="s">
        <v>176</v>
      </c>
      <c r="B26" s="2">
        <v>2083.07</v>
      </c>
      <c r="C26" s="2">
        <v>114367</v>
      </c>
      <c r="D26" s="2">
        <v>7072</v>
      </c>
      <c r="E26" s="5">
        <v>0.0618360191313928</v>
      </c>
      <c r="F26" s="6">
        <v>0.294551753393665</v>
      </c>
      <c r="G26" s="6">
        <v>18.213907858036</v>
      </c>
      <c r="H26" s="2">
        <v>44</v>
      </c>
      <c r="I26" s="7">
        <v>6</v>
      </c>
      <c r="J26" s="2">
        <v>11</v>
      </c>
      <c r="K26" s="2">
        <v>15</v>
      </c>
      <c r="L26" s="2">
        <v>5</v>
      </c>
      <c r="M26" s="2">
        <v>81</v>
      </c>
      <c r="N26" s="6">
        <v>25.7169135802469</v>
      </c>
      <c r="O26" s="2">
        <v>51</v>
      </c>
      <c r="P26" s="8">
        <v>40.8445098039216</v>
      </c>
      <c r="Q26" s="2">
        <v>17</v>
      </c>
      <c r="R26" s="8">
        <v>122.533529411765</v>
      </c>
      <c r="S26" s="10">
        <v>0.00721153846153846</v>
      </c>
      <c r="U26"/>
    </row>
    <row r="27" customHeight="1" spans="1:21">
      <c r="A27" s="4" t="s">
        <v>198</v>
      </c>
      <c r="B27" s="2">
        <v>0</v>
      </c>
      <c r="C27" s="2">
        <v>0</v>
      </c>
      <c r="D27" s="2">
        <v>0</v>
      </c>
      <c r="E27" s="5" t="e">
        <v>#DIV/0!</v>
      </c>
      <c r="F27" s="6" t="e">
        <v>#DIV/0!</v>
      </c>
      <c r="G27" s="6" t="e">
        <v>#DIV/0!</v>
      </c>
      <c r="H27" s="2">
        <v>0</v>
      </c>
      <c r="I27" s="7">
        <v>0</v>
      </c>
      <c r="J27" s="2">
        <v>0</v>
      </c>
      <c r="K27" s="2">
        <v>0</v>
      </c>
      <c r="L27" s="2">
        <v>0</v>
      </c>
      <c r="M27" s="2">
        <v>0</v>
      </c>
      <c r="N27" s="6" t="e">
        <v>#DIV/0!</v>
      </c>
      <c r="O27" s="2">
        <v>0</v>
      </c>
      <c r="P27" s="8" t="e">
        <v>#DIV/0!</v>
      </c>
      <c r="Q27" s="2">
        <v>0</v>
      </c>
      <c r="R27" s="8" t="e">
        <v>#DIV/0!</v>
      </c>
      <c r="S27" s="10" t="e">
        <v>#DIV/0!</v>
      </c>
      <c r="U27"/>
    </row>
    <row r="28" customHeight="1" spans="1:21">
      <c r="A28" s="4" t="s">
        <v>188</v>
      </c>
      <c r="B28" s="2">
        <v>0</v>
      </c>
      <c r="C28" s="2">
        <v>0</v>
      </c>
      <c r="D28" s="2">
        <v>0</v>
      </c>
      <c r="E28" s="5" t="e">
        <v>#DIV/0!</v>
      </c>
      <c r="F28" s="6" t="e">
        <v>#DIV/0!</v>
      </c>
      <c r="G28" s="6" t="e">
        <v>#DIV/0!</v>
      </c>
      <c r="H28" s="2">
        <v>0</v>
      </c>
      <c r="I28" s="7">
        <v>0</v>
      </c>
      <c r="J28" s="2">
        <v>0</v>
      </c>
      <c r="K28" s="2">
        <v>0</v>
      </c>
      <c r="L28" s="2">
        <v>0</v>
      </c>
      <c r="M28" s="2">
        <v>0</v>
      </c>
      <c r="N28" s="6" t="e">
        <v>#DIV/0!</v>
      </c>
      <c r="O28" s="2">
        <v>0</v>
      </c>
      <c r="P28" s="8" t="e">
        <v>#DIV/0!</v>
      </c>
      <c r="Q28" s="2">
        <v>0</v>
      </c>
      <c r="R28" s="8" t="e">
        <v>#DIV/0!</v>
      </c>
      <c r="S28" s="10" t="e">
        <v>#DIV/0!</v>
      </c>
      <c r="U28"/>
    </row>
    <row r="29" customHeight="1" spans="1:21">
      <c r="A29" s="4" t="s">
        <v>178</v>
      </c>
      <c r="B29" s="2">
        <v>1540.84</v>
      </c>
      <c r="C29" s="2">
        <v>74785</v>
      </c>
      <c r="D29" s="2">
        <v>5694</v>
      </c>
      <c r="E29" s="5">
        <v>0.0761382630206592</v>
      </c>
      <c r="F29" s="6">
        <v>0.270607657183</v>
      </c>
      <c r="G29" s="6">
        <v>20.6035969780036</v>
      </c>
      <c r="H29" s="2">
        <v>30</v>
      </c>
      <c r="I29" s="7">
        <v>10</v>
      </c>
      <c r="J29" s="2">
        <v>8</v>
      </c>
      <c r="K29" s="2">
        <v>7</v>
      </c>
      <c r="L29" s="2">
        <v>2</v>
      </c>
      <c r="M29" s="2">
        <v>57</v>
      </c>
      <c r="N29" s="6">
        <v>27.0322807017544</v>
      </c>
      <c r="O29" s="2">
        <v>75</v>
      </c>
      <c r="P29" s="8">
        <v>20.5445333333333</v>
      </c>
      <c r="Q29" s="2">
        <v>22</v>
      </c>
      <c r="R29" s="8">
        <v>70.0381818181818</v>
      </c>
      <c r="S29" s="10">
        <v>0.0131717597471022</v>
      </c>
      <c r="U29"/>
    </row>
    <row r="30" customHeight="1" spans="1:21">
      <c r="A30" s="4" t="s">
        <v>180</v>
      </c>
      <c r="B30" s="2">
        <v>262.13</v>
      </c>
      <c r="C30" s="2">
        <v>10887</v>
      </c>
      <c r="D30" s="2">
        <v>656</v>
      </c>
      <c r="E30" s="5">
        <v>0.0602553504179296</v>
      </c>
      <c r="F30" s="6">
        <v>0.399588414634146</v>
      </c>
      <c r="G30" s="6">
        <v>24.0773399467255</v>
      </c>
      <c r="H30" s="2">
        <v>9</v>
      </c>
      <c r="I30" s="7">
        <v>4</v>
      </c>
      <c r="J30" s="2">
        <v>0</v>
      </c>
      <c r="K30" s="2">
        <v>2</v>
      </c>
      <c r="L30" s="2">
        <v>0</v>
      </c>
      <c r="M30" s="2">
        <v>15</v>
      </c>
      <c r="N30" s="6">
        <v>17.4753333333333</v>
      </c>
      <c r="O30" s="2">
        <v>6</v>
      </c>
      <c r="P30" s="8">
        <v>43.6883333333333</v>
      </c>
      <c r="Q30" s="2">
        <v>2</v>
      </c>
      <c r="R30" s="8">
        <v>131.065</v>
      </c>
      <c r="S30" s="10">
        <v>0.00914634146341463</v>
      </c>
      <c r="U30"/>
    </row>
    <row r="31" customHeight="1" spans="1:21">
      <c r="A31" s="4" t="s">
        <v>184</v>
      </c>
      <c r="B31" s="2">
        <v>224.87</v>
      </c>
      <c r="C31" s="2">
        <v>11769</v>
      </c>
      <c r="D31" s="2">
        <v>951</v>
      </c>
      <c r="E31" s="5">
        <v>0.0808055059903135</v>
      </c>
      <c r="F31" s="6">
        <v>0.236456361724501</v>
      </c>
      <c r="G31" s="6">
        <v>19.1069759537769</v>
      </c>
      <c r="H31" s="2">
        <v>2</v>
      </c>
      <c r="I31" s="7">
        <v>2</v>
      </c>
      <c r="J31" s="2">
        <v>0</v>
      </c>
      <c r="K31" s="2">
        <v>2</v>
      </c>
      <c r="L31" s="2">
        <v>0</v>
      </c>
      <c r="M31" s="2">
        <v>6</v>
      </c>
      <c r="N31" s="6">
        <v>37.4783333333333</v>
      </c>
      <c r="O31" s="2">
        <v>2</v>
      </c>
      <c r="P31" s="8">
        <v>112.435</v>
      </c>
      <c r="Q31" s="2">
        <v>0</v>
      </c>
      <c r="R31" s="8" t="e">
        <v>#DIV/0!</v>
      </c>
      <c r="S31" s="10">
        <v>0.00210304942166141</v>
      </c>
      <c r="U31"/>
    </row>
    <row r="32" customHeight="1" spans="1:21">
      <c r="A32" s="4" t="s">
        <v>182</v>
      </c>
      <c r="B32" s="2">
        <v>647.18</v>
      </c>
      <c r="C32" s="2">
        <v>29956</v>
      </c>
      <c r="D32" s="2">
        <v>2427</v>
      </c>
      <c r="E32" s="5">
        <v>0.0810188276138336</v>
      </c>
      <c r="F32" s="6">
        <v>0.266658426040379</v>
      </c>
      <c r="G32" s="6">
        <v>21.6043530511417</v>
      </c>
      <c r="H32" s="2">
        <v>9</v>
      </c>
      <c r="I32" s="7">
        <v>7</v>
      </c>
      <c r="J32" s="2">
        <v>11</v>
      </c>
      <c r="K32" s="2">
        <v>11</v>
      </c>
      <c r="L32" s="2">
        <v>2</v>
      </c>
      <c r="M32" s="2">
        <v>40</v>
      </c>
      <c r="N32" s="6">
        <v>16.1795</v>
      </c>
      <c r="O32" s="2">
        <v>13</v>
      </c>
      <c r="P32" s="8">
        <v>49.7830769230769</v>
      </c>
      <c r="Q32" s="2">
        <v>3</v>
      </c>
      <c r="R32" s="8">
        <v>215.726666666667</v>
      </c>
      <c r="S32" s="10">
        <v>0.00535640708693861</v>
      </c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D14" sqref="D14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925925925926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925925925926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2" t="s">
        <v>71</v>
      </c>
      <c r="B1" s="2" t="s">
        <v>68</v>
      </c>
      <c r="U1"/>
    </row>
    <row r="2" customHeight="1" spans="1:21">
      <c r="A2" s="2" t="s">
        <v>1</v>
      </c>
      <c r="B2" s="2" t="s">
        <v>391</v>
      </c>
      <c r="U2"/>
    </row>
    <row r="3" ht="12" customHeight="1" spans="21:21">
      <c r="U3"/>
    </row>
    <row r="4" customHeight="1" spans="1:21">
      <c r="A4" s="3" t="s">
        <v>152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73</v>
      </c>
      <c r="R4" s="3" t="s">
        <v>18</v>
      </c>
      <c r="S4" s="9" t="s">
        <v>19</v>
      </c>
      <c r="U4"/>
    </row>
    <row r="5" customHeight="1" spans="1:21">
      <c r="A5" s="4" t="s">
        <v>68</v>
      </c>
      <c r="B5" s="2"/>
      <c r="C5" s="2"/>
      <c r="D5" s="2"/>
      <c r="E5" s="5" t="e">
        <v>#DIV/0!</v>
      </c>
      <c r="F5" s="6" t="e">
        <v>#DIV/0!</v>
      </c>
      <c r="G5" s="6" t="e">
        <v>#DIV/0!</v>
      </c>
      <c r="H5" s="2"/>
      <c r="I5" s="7"/>
      <c r="J5" s="2"/>
      <c r="K5" s="2"/>
      <c r="L5" s="2"/>
      <c r="M5" s="2"/>
      <c r="N5" s="6" t="e">
        <v>#DIV/0!</v>
      </c>
      <c r="O5" s="2"/>
      <c r="P5" s="8" t="e">
        <v>#DIV/0!</v>
      </c>
      <c r="Q5" s="2"/>
      <c r="R5" s="8" t="e">
        <v>#DIV/0!</v>
      </c>
      <c r="S5" s="10" t="e">
        <v>#DIV/0!</v>
      </c>
      <c r="U5"/>
    </row>
    <row r="6" customHeight="1" spans="21:21">
      <c r="U6"/>
    </row>
    <row r="7" customHeight="1" spans="21:21">
      <c r="U7"/>
    </row>
    <row r="8" customHeight="1" spans="21:21">
      <c r="U8"/>
    </row>
    <row r="9" customHeight="1" spans="21:21">
      <c r="U9"/>
    </row>
    <row r="10" customHeight="1" spans="21:21">
      <c r="U10"/>
    </row>
    <row r="11" customHeight="1" spans="21:21">
      <c r="U11"/>
    </row>
    <row r="12" customHeight="1" spans="21:21">
      <c r="U12"/>
    </row>
    <row r="13" customHeight="1" spans="21:21">
      <c r="U13"/>
    </row>
    <row r="14" customHeight="1" spans="21:21"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L11" sqref="L11"/>
    </sheetView>
  </sheetViews>
  <sheetFormatPr defaultColWidth="9" defaultRowHeight="20" customHeight="1"/>
  <cols>
    <col min="1" max="1" width="27.8796296296296" customWidth="1"/>
    <col min="2" max="2" width="17.3796296296296" customWidth="1"/>
    <col min="3" max="4" width="9.25925925925926" customWidth="1"/>
    <col min="5" max="5" width="8.12962962962963" customWidth="1"/>
    <col min="6" max="7" width="8.62962962962963" customWidth="1"/>
    <col min="8" max="9" width="4.87962962962963" customWidth="1"/>
    <col min="10" max="10" width="5.62962962962963" customWidth="1"/>
    <col min="11" max="12" width="4.87962962962963" customWidth="1"/>
    <col min="13" max="13" width="6.75925925925926" customWidth="1"/>
    <col min="14" max="14" width="8.62962962962963" customWidth="1"/>
    <col min="15" max="15" width="8.12962962962963" customWidth="1"/>
    <col min="16" max="19" width="8.62962962962963" customWidth="1"/>
    <col min="20" max="20" width="9.12962962962963"/>
    <col min="21" max="21" width="6.87962962962963" style="1" customWidth="1"/>
  </cols>
  <sheetData>
    <row r="1" customHeight="1" spans="1:21">
      <c r="A1" s="2" t="s">
        <v>71</v>
      </c>
      <c r="B1" s="2" t="s">
        <v>392</v>
      </c>
      <c r="U1"/>
    </row>
    <row r="2" customHeight="1" spans="1:21">
      <c r="A2" s="2" t="s">
        <v>1</v>
      </c>
      <c r="B2" s="2" t="s">
        <v>391</v>
      </c>
      <c r="U2"/>
    </row>
    <row r="3" ht="12" customHeight="1" spans="21:21">
      <c r="U3"/>
    </row>
    <row r="4" customHeight="1" spans="1:21">
      <c r="A4" s="3" t="s">
        <v>152</v>
      </c>
      <c r="B4" s="2"/>
      <c r="U4"/>
    </row>
    <row r="5" customHeight="1" spans="1:21">
      <c r="A5" s="2"/>
      <c r="B5" s="2"/>
      <c r="U5"/>
    </row>
    <row r="6" customHeight="1" spans="21:21">
      <c r="U6"/>
    </row>
    <row r="7" customHeight="1" spans="21:21">
      <c r="U7"/>
    </row>
    <row r="8" customHeight="1" spans="21:21">
      <c r="U8"/>
    </row>
    <row r="9" customHeight="1" spans="21:21">
      <c r="U9"/>
    </row>
    <row r="10" customHeight="1" spans="21:21">
      <c r="U10"/>
    </row>
    <row r="11" customHeight="1" spans="21:21">
      <c r="U11"/>
    </row>
    <row r="12" customHeight="1" spans="21:21">
      <c r="U12"/>
    </row>
    <row r="13" customHeight="1" spans="21:21">
      <c r="U13"/>
    </row>
    <row r="14" customHeight="1" spans="21:21"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总消费</vt:lpstr>
      <vt:lpstr>计划日报</vt:lpstr>
      <vt:lpstr>笔记日报</vt:lpstr>
      <vt:lpstr>笔记数据自定义</vt:lpstr>
      <vt:lpstr>笔记数据看板</vt:lpstr>
      <vt:lpstr>笔记匹配</vt:lpstr>
      <vt:lpstr>总数据源</vt:lpstr>
      <vt:lpstr>信息流数据源</vt:lpstr>
      <vt:lpstr>搜索数据源</vt:lpstr>
      <vt:lpstr>全站智投数据源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12131</cp:lastModifiedBy>
  <dcterms:created xsi:type="dcterms:W3CDTF">2022-10-26T13:10:00Z</dcterms:created>
  <dcterms:modified xsi:type="dcterms:W3CDTF">2022-12-19T08:38:51Z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7CD55E2AC1454B9FB97D5AE17BAEBDEC</vt:lpwstr>
  </property>
  <property fmtid="{D5CDD505-2E9C-101B-9397-08002B2CF9AE}" pid="3" name="KSOProductBuildVer">
    <vt:lpwstr>2052-11.1.0.12980</vt:lpwstr>
  </property>
</Properties>
</file>