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esktop\"/>
    </mc:Choice>
  </mc:AlternateContent>
  <xr:revisionPtr revIDLastSave="832" documentId="8_{3DF4419B-D001-4F5A-947D-596CCC32D801}" xr6:coauthVersionLast="47" xr6:coauthVersionMax="47" xr10:uidLastSave="{E33CC637-3BD2-4E41-A656-C612C48A0443}"/>
  <bookViews>
    <workbookView xWindow="-108" yWindow="-108" windowWidth="23256" windowHeight="12456" firstSheet="1" activeTab="2" xr2:uid="{B0A6D100-53FE-46CC-880C-807D9948D5B4}"/>
  </bookViews>
  <sheets>
    <sheet name="Folha2" sheetId="2" r:id="rId1"/>
    <sheet name="US05" sheetId="1" r:id="rId2"/>
    <sheet name="US06 e US07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" i="3" l="1"/>
  <c r="E97" i="3"/>
  <c r="E19" i="3"/>
  <c r="E15" i="3"/>
  <c r="F68" i="1"/>
  <c r="F167" i="1"/>
  <c r="L164" i="1"/>
  <c r="E155" i="1"/>
  <c r="F155" i="1" s="1"/>
  <c r="B97" i="3" s="1"/>
  <c r="F97" i="3" s="1"/>
  <c r="E149" i="1"/>
  <c r="F149" i="1" s="1"/>
  <c r="E143" i="1"/>
  <c r="E142" i="1"/>
  <c r="E136" i="1"/>
  <c r="E135" i="1"/>
  <c r="E134" i="1"/>
  <c r="E133" i="1"/>
  <c r="E132" i="1"/>
  <c r="E120" i="1"/>
  <c r="E114" i="1"/>
  <c r="E107" i="1"/>
  <c r="E106" i="1"/>
  <c r="E105" i="1"/>
  <c r="E104" i="1"/>
  <c r="E97" i="1"/>
  <c r="E85" i="1"/>
  <c r="E78" i="1"/>
  <c r="E77" i="1"/>
  <c r="E76" i="1"/>
  <c r="E70" i="1"/>
  <c r="E69" i="1"/>
  <c r="E68" i="1"/>
  <c r="E56" i="1"/>
  <c r="F56" i="1" s="1"/>
  <c r="E49" i="1"/>
  <c r="E48" i="1"/>
  <c r="E47" i="1"/>
  <c r="E40" i="1"/>
  <c r="E39" i="1"/>
  <c r="E27" i="1"/>
  <c r="E20" i="1"/>
  <c r="E19" i="1"/>
  <c r="E18" i="1"/>
  <c r="E17" i="1"/>
  <c r="E10" i="1"/>
  <c r="E9" i="1"/>
  <c r="F78" i="1"/>
  <c r="B68" i="3" s="1"/>
  <c r="E68" i="3" s="1"/>
  <c r="F68" i="3" s="1"/>
  <c r="F143" i="1"/>
  <c r="B89" i="3" s="1"/>
  <c r="E89" i="3" s="1"/>
  <c r="F89" i="3" s="1"/>
  <c r="F142" i="1"/>
  <c r="B88" i="3" s="1"/>
  <c r="E88" i="3" s="1"/>
  <c r="F88" i="3" s="1"/>
  <c r="F136" i="1"/>
  <c r="B87" i="3" s="1"/>
  <c r="E87" i="3" s="1"/>
  <c r="F87" i="3" s="1"/>
  <c r="F135" i="1"/>
  <c r="B86" i="3" s="1"/>
  <c r="E86" i="3" s="1"/>
  <c r="F86" i="3" s="1"/>
  <c r="F134" i="1"/>
  <c r="B85" i="3" s="1"/>
  <c r="E85" i="3" s="1"/>
  <c r="F85" i="3" s="1"/>
  <c r="B93" i="3"/>
  <c r="E93" i="3" s="1"/>
  <c r="F93" i="3" s="1"/>
  <c r="F133" i="1"/>
  <c r="B84" i="3" s="1"/>
  <c r="E84" i="3" s="1"/>
  <c r="F84" i="3" s="1"/>
  <c r="F132" i="1"/>
  <c r="B83" i="3" s="1"/>
  <c r="E83" i="3" s="1"/>
  <c r="F83" i="3" s="1"/>
  <c r="F100" i="3" s="1"/>
  <c r="F120" i="1"/>
  <c r="F107" i="1"/>
  <c r="F106" i="1"/>
  <c r="F114" i="1"/>
  <c r="F105" i="1"/>
  <c r="F104" i="1"/>
  <c r="F97" i="1"/>
  <c r="F70" i="1"/>
  <c r="B65" i="3" s="1"/>
  <c r="E65" i="3" s="1"/>
  <c r="F65" i="3" s="1"/>
  <c r="F85" i="1"/>
  <c r="B72" i="3" s="1"/>
  <c r="E72" i="3" s="1"/>
  <c r="F72" i="3" s="1"/>
  <c r="F77" i="1"/>
  <c r="B67" i="3" s="1"/>
  <c r="E67" i="3" s="1"/>
  <c r="F67" i="3" s="1"/>
  <c r="F76" i="1"/>
  <c r="B66" i="3" s="1"/>
  <c r="E66" i="3" s="1"/>
  <c r="F66" i="3" s="1"/>
  <c r="F69" i="1"/>
  <c r="B64" i="3" s="1"/>
  <c r="E64" i="3" s="1"/>
  <c r="F64" i="3" s="1"/>
  <c r="B63" i="3"/>
  <c r="E63" i="3" s="1"/>
  <c r="F63" i="3" s="1"/>
  <c r="F75" i="3" s="1"/>
  <c r="F48" i="1"/>
  <c r="B49" i="3" s="1"/>
  <c r="E49" i="3" s="1"/>
  <c r="F49" i="3" s="1"/>
  <c r="B54" i="3"/>
  <c r="E54" i="3" s="1"/>
  <c r="F54" i="3" s="1"/>
  <c r="F49" i="1"/>
  <c r="B50" i="3" s="1"/>
  <c r="E50" i="3" s="1"/>
  <c r="F50" i="3" s="1"/>
  <c r="F47" i="1"/>
  <c r="B48" i="3" s="1"/>
  <c r="E48" i="3" s="1"/>
  <c r="F48" i="3" s="1"/>
  <c r="F40" i="1"/>
  <c r="B47" i="3" s="1"/>
  <c r="E47" i="3" s="1"/>
  <c r="F47" i="3" s="1"/>
  <c r="F39" i="1"/>
  <c r="B46" i="3" s="1"/>
  <c r="E46" i="3" s="1"/>
  <c r="F46" i="3" s="1"/>
  <c r="F57" i="3" s="1"/>
  <c r="F27" i="1"/>
  <c r="B37" i="3" s="1"/>
  <c r="E37" i="3" s="1"/>
  <c r="F37" i="3" s="1"/>
  <c r="F20" i="1"/>
  <c r="B33" i="3" s="1"/>
  <c r="E33" i="3" s="1"/>
  <c r="F33" i="3" s="1"/>
  <c r="F19" i="1"/>
  <c r="B32" i="3" s="1"/>
  <c r="E32" i="3" s="1"/>
  <c r="F32" i="3" s="1"/>
  <c r="F18" i="1"/>
  <c r="B31" i="3" s="1"/>
  <c r="E31" i="3" s="1"/>
  <c r="F31" i="3" s="1"/>
  <c r="F17" i="1"/>
  <c r="B30" i="3" s="1"/>
  <c r="E30" i="3" s="1"/>
  <c r="F30" i="3" s="1"/>
  <c r="F10" i="1"/>
  <c r="B29" i="3" s="1"/>
  <c r="E29" i="3" s="1"/>
  <c r="F29" i="3" s="1"/>
  <c r="F9" i="1"/>
  <c r="B28" i="3" s="1"/>
  <c r="E28" i="3" s="1"/>
  <c r="F28" i="3" s="1"/>
  <c r="F40" i="3" s="1"/>
  <c r="B7" i="3" l="1"/>
  <c r="E7" i="3" s="1"/>
  <c r="F7" i="3" s="1"/>
  <c r="B8" i="3"/>
  <c r="E8" i="3" s="1"/>
  <c r="F8" i="3" s="1"/>
  <c r="B9" i="3"/>
  <c r="E9" i="3" s="1"/>
  <c r="F9" i="3" s="1"/>
  <c r="B15" i="3"/>
  <c r="F15" i="3" s="1"/>
  <c r="B10" i="3"/>
  <c r="E10" i="3" s="1"/>
  <c r="F10" i="3" s="1"/>
  <c r="B11" i="3"/>
  <c r="E11" i="3" s="1"/>
  <c r="F11" i="3" s="1"/>
  <c r="B19" i="3"/>
  <c r="F19" i="3" s="1"/>
  <c r="F22" i="3"/>
  <c r="F102" i="3" s="1"/>
  <c r="G29" i="1"/>
  <c r="G58" i="1"/>
  <c r="H122" i="1"/>
  <c r="H157" i="1"/>
  <c r="G87" i="1"/>
</calcChain>
</file>

<file path=xl/sharedStrings.xml><?xml version="1.0" encoding="utf-8"?>
<sst xmlns="http://schemas.openxmlformats.org/spreadsheetml/2006/main" count="283" uniqueCount="69">
  <si>
    <t>Nota:         Em cima das portas existe parede</t>
  </si>
  <si>
    <t>Paredes exteriores</t>
  </si>
  <si>
    <t>1 a 15</t>
  </si>
  <si>
    <t>Por baixo e por cima das janelas existe parede</t>
  </si>
  <si>
    <t>Paredes interiores</t>
  </si>
  <si>
    <t>16 a 24 e 31</t>
  </si>
  <si>
    <t>Portas</t>
  </si>
  <si>
    <t>26 a 29</t>
  </si>
  <si>
    <t>Janela</t>
  </si>
  <si>
    <t>30 e 32</t>
  </si>
  <si>
    <t>Resistência Térmica de cada zona</t>
  </si>
  <si>
    <t>Zona B:</t>
  </si>
  <si>
    <t xml:space="preserve">Paredes exteriores-&gt; </t>
  </si>
  <si>
    <t>Espessura(d):</t>
  </si>
  <si>
    <t>Condutividade térmica(λ):</t>
  </si>
  <si>
    <t xml:space="preserve">Parede </t>
  </si>
  <si>
    <t>Comprimento</t>
  </si>
  <si>
    <t>Largura</t>
  </si>
  <si>
    <t>Área</t>
  </si>
  <si>
    <t>Resistência</t>
  </si>
  <si>
    <t>Paredes interiores-&gt;</t>
  </si>
  <si>
    <t>Altura</t>
  </si>
  <si>
    <t>21+31</t>
  </si>
  <si>
    <t>Porta -&gt;</t>
  </si>
  <si>
    <t>Porta</t>
  </si>
  <si>
    <t>Rtotal​=R(paredes interiores)​​+R(paredes externas)+R(porta)​ -&gt;</t>
  </si>
  <si>
    <t>Zona C:</t>
  </si>
  <si>
    <t>23+24</t>
  </si>
  <si>
    <t>Zona D:</t>
  </si>
  <si>
    <t>18+19</t>
  </si>
  <si>
    <t>Zona A:</t>
  </si>
  <si>
    <t>11+12+13</t>
  </si>
  <si>
    <t>Janela -&gt;</t>
  </si>
  <si>
    <t>Rtotal​=R(paredes interiores)​​+R(paredes externas)+R(porta)+R(janela)​ -&gt;</t>
  </si>
  <si>
    <t>Zona E:</t>
  </si>
  <si>
    <t>Rtotal​=R(paredes interiores)​​+R(paredes externas)+R(porta)​+R(janela) -&gt;</t>
  </si>
  <si>
    <t>Telhado -&gt;</t>
  </si>
  <si>
    <t>Espessura isolante(d):</t>
  </si>
  <si>
    <t>inclinação:</t>
  </si>
  <si>
    <t>Condutividade térmica isolante(λ):</t>
  </si>
  <si>
    <t>largura:</t>
  </si>
  <si>
    <t>Condutividade térmica telha(λ):</t>
  </si>
  <si>
    <t>altura:</t>
  </si>
  <si>
    <t>2,5</t>
  </si>
  <si>
    <t>Espessura telha(d):</t>
  </si>
  <si>
    <t>hipotenusa:</t>
  </si>
  <si>
    <t>(L245/2)/COS(L244)</t>
  </si>
  <si>
    <t>Comprimento:</t>
  </si>
  <si>
    <t>8,0</t>
  </si>
  <si>
    <t xml:space="preserve">Telhado </t>
  </si>
  <si>
    <t>USFA06 e USFA07</t>
  </si>
  <si>
    <t>Cálculo da Potência Térmica:</t>
  </si>
  <si>
    <t>Q=(T ext. - T int)/Rparede</t>
  </si>
  <si>
    <t>T ext</t>
  </si>
  <si>
    <t>T int</t>
  </si>
  <si>
    <t>Potência Térmica</t>
  </si>
  <si>
    <t>Energia a fornecer</t>
  </si>
  <si>
    <t>Temos ainda que:</t>
  </si>
  <si>
    <t>P = E/t</t>
  </si>
  <si>
    <t>Logo:</t>
  </si>
  <si>
    <t>E = P*t</t>
  </si>
  <si>
    <t>t = 60*60 =</t>
  </si>
  <si>
    <t>Energia Total Zona A:</t>
  </si>
  <si>
    <t>Energia Total Zona B:</t>
  </si>
  <si>
    <t>Energia Total Zona C:</t>
  </si>
  <si>
    <t>Energia Total Zona D:</t>
  </si>
  <si>
    <t>Energia a fornecer para as Zonas B, D e C (USFA06):</t>
  </si>
  <si>
    <t>Energia Total Zona E:</t>
  </si>
  <si>
    <t>Energia a fornecer a toda a estrutura (USFA07):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</si>
</sst>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i/>
      <sz val="11"/>
      <color theme="1"/>
      <name val="KaTeX_Math"/>
    </font>
    <font>
      <sz val="1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charset val="1"/>
    </font>
    <font>
      <sz val="11"/>
      <color rgb="FFFFFFFF"/>
      <name val="Söhne Mono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2" fontId="0" fillId="0" borderId="0" xfId="0" applyNumberFormat="1"/>
    <xf numFmtId="0" fontId="0" fillId="0" borderId="0" xfId="0" applyAlignment="1">
      <alignment horizontal="left"/>
    </xf>
    <xf numFmtId="2" fontId="0" fillId="8" borderId="0" xfId="0" applyNumberFormat="1" applyFill="1"/>
    <xf numFmtId="2" fontId="4" fillId="0" borderId="0" xfId="0" applyNumberFormat="1" applyFont="1"/>
    <xf numFmtId="2" fontId="5" fillId="0" borderId="0" xfId="0" applyNumberFormat="1" applyFont="1"/>
    <xf numFmtId="2" fontId="0" fillId="6" borderId="0" xfId="0" applyNumberFormat="1" applyFill="1"/>
    <xf numFmtId="0" fontId="6" fillId="0" borderId="0" xfId="0" applyFont="1"/>
    <xf numFmtId="0" fontId="0" fillId="9" borderId="0" xfId="0" applyFill="1"/>
    <xf numFmtId="0" fontId="1" fillId="9" borderId="0" xfId="0" applyFont="1" applyFill="1"/>
    <xf numFmtId="0" fontId="0" fillId="9" borderId="0" xfId="0" applyFill="1" applyAlignment="1">
      <alignment horizontal="left"/>
    </xf>
    <xf numFmtId="0" fontId="3" fillId="6" borderId="0" xfId="0" applyFont="1" applyFill="1"/>
    <xf numFmtId="0" fontId="0" fillId="6" borderId="0" xfId="0" applyFill="1" applyAlignment="1">
      <alignment horizontal="left"/>
    </xf>
    <xf numFmtId="0" fontId="6" fillId="6" borderId="0" xfId="0" applyFont="1" applyFill="1"/>
    <xf numFmtId="0" fontId="6" fillId="10" borderId="0" xfId="0" applyFont="1" applyFill="1"/>
    <xf numFmtId="0" fontId="0" fillId="10" borderId="0" xfId="0" applyFill="1"/>
    <xf numFmtId="0" fontId="6" fillId="10" borderId="0" xfId="0" applyFont="1" applyFill="1" applyAlignment="1">
      <alignment horizontal="left"/>
    </xf>
    <xf numFmtId="0" fontId="0" fillId="11" borderId="0" xfId="0" applyFill="1"/>
    <xf numFmtId="2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191203</xdr:colOff>
      <xdr:row>24</xdr:row>
      <xdr:rowOff>107070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7C75176-FD01-4C7E-BA83-A33E6527E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16003" cy="4496190"/>
        </a:xfrm>
        <a:prstGeom prst="rect">
          <a:avLst/>
        </a:prstGeom>
      </xdr:spPr>
    </xdr:pic>
    <xdr:clientData/>
  </xdr:twoCellAnchor>
  <xdr:twoCellAnchor>
    <xdr:from>
      <xdr:col>2</xdr:col>
      <xdr:colOff>342900</xdr:colOff>
      <xdr:row>8</xdr:row>
      <xdr:rowOff>22860</xdr:rowOff>
    </xdr:from>
    <xdr:to>
      <xdr:col>4</xdr:col>
      <xdr:colOff>15240</xdr:colOff>
      <xdr:row>9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B869B9F-DF8D-49F6-8EB7-3339E7E3E49F}"/>
            </a:ext>
          </a:extLst>
        </xdr:cNvPr>
        <xdr:cNvSpPr txBox="1"/>
      </xdr:nvSpPr>
      <xdr:spPr>
        <a:xfrm>
          <a:off x="1562100" y="1485900"/>
          <a:ext cx="89154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Zona E</a:t>
          </a:r>
        </a:p>
      </xdr:txBody>
    </xdr:sp>
    <xdr:clientData/>
  </xdr:twoCellAnchor>
  <xdr:twoCellAnchor>
    <xdr:from>
      <xdr:col>6</xdr:col>
      <xdr:colOff>381000</xdr:colOff>
      <xdr:row>8</xdr:row>
      <xdr:rowOff>152400</xdr:rowOff>
    </xdr:from>
    <xdr:to>
      <xdr:col>7</xdr:col>
      <xdr:colOff>472440</xdr:colOff>
      <xdr:row>10</xdr:row>
      <xdr:rowOff>76200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B33C28AF-C8B0-4C0F-88D0-B0DFCA3852E3}"/>
            </a:ext>
          </a:extLst>
        </xdr:cNvPr>
        <xdr:cNvSpPr txBox="1"/>
      </xdr:nvSpPr>
      <xdr:spPr>
        <a:xfrm>
          <a:off x="4038600" y="1615440"/>
          <a:ext cx="70104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Zona</a:t>
          </a:r>
          <a:r>
            <a:rPr lang="pt-PT" sz="1100" baseline="0"/>
            <a:t> A</a:t>
          </a:r>
          <a:endParaRPr lang="pt-PT" sz="1100"/>
        </a:p>
      </xdr:txBody>
    </xdr:sp>
    <xdr:clientData/>
  </xdr:twoCellAnchor>
  <xdr:twoCellAnchor>
    <xdr:from>
      <xdr:col>10</xdr:col>
      <xdr:colOff>114300</xdr:colOff>
      <xdr:row>6</xdr:row>
      <xdr:rowOff>129540</xdr:rowOff>
    </xdr:from>
    <xdr:to>
      <xdr:col>11</xdr:col>
      <xdr:colOff>91440</xdr:colOff>
      <xdr:row>8</xdr:row>
      <xdr:rowOff>30480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F6189A3B-6687-4614-9FE0-F33634D7A074}"/>
            </a:ext>
          </a:extLst>
        </xdr:cNvPr>
        <xdr:cNvSpPr txBox="1"/>
      </xdr:nvSpPr>
      <xdr:spPr>
        <a:xfrm>
          <a:off x="6210300" y="1226820"/>
          <a:ext cx="58674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Zona C</a:t>
          </a:r>
        </a:p>
      </xdr:txBody>
    </xdr:sp>
    <xdr:clientData/>
  </xdr:twoCellAnchor>
  <xdr:twoCellAnchor>
    <xdr:from>
      <xdr:col>10</xdr:col>
      <xdr:colOff>106680</xdr:colOff>
      <xdr:row>12</xdr:row>
      <xdr:rowOff>137160</xdr:rowOff>
    </xdr:from>
    <xdr:to>
      <xdr:col>11</xdr:col>
      <xdr:colOff>121920</xdr:colOff>
      <xdr:row>14</xdr:row>
      <xdr:rowOff>45720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6AD18450-BAA6-42FC-85D5-199A62E29AEB}"/>
            </a:ext>
          </a:extLst>
        </xdr:cNvPr>
        <xdr:cNvSpPr txBox="1"/>
      </xdr:nvSpPr>
      <xdr:spPr>
        <a:xfrm>
          <a:off x="6202680" y="2331720"/>
          <a:ext cx="62484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Zona B</a:t>
          </a:r>
        </a:p>
      </xdr:txBody>
    </xdr:sp>
    <xdr:clientData/>
  </xdr:twoCellAnchor>
  <xdr:twoCellAnchor>
    <xdr:from>
      <xdr:col>6</xdr:col>
      <xdr:colOff>30480</xdr:colOff>
      <xdr:row>17</xdr:row>
      <xdr:rowOff>129540</xdr:rowOff>
    </xdr:from>
    <xdr:to>
      <xdr:col>7</xdr:col>
      <xdr:colOff>76200</xdr:colOff>
      <xdr:row>19</xdr:row>
      <xdr:rowOff>53340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908CD6FA-8654-435A-BEE4-CCFED6DE4875}"/>
            </a:ext>
          </a:extLst>
        </xdr:cNvPr>
        <xdr:cNvSpPr txBox="1"/>
      </xdr:nvSpPr>
      <xdr:spPr>
        <a:xfrm>
          <a:off x="3688080" y="3238500"/>
          <a:ext cx="65532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Zona</a:t>
          </a:r>
          <a:r>
            <a:rPr lang="pt-PT" sz="1100" baseline="0"/>
            <a:t> D</a:t>
          </a:r>
          <a:endParaRPr lang="pt-PT" sz="1100"/>
        </a:p>
      </xdr:txBody>
    </xdr:sp>
    <xdr:clientData/>
  </xdr:twoCellAnchor>
  <xdr:twoCellAnchor>
    <xdr:from>
      <xdr:col>0</xdr:col>
      <xdr:colOff>594360</xdr:colOff>
      <xdr:row>4</xdr:row>
      <xdr:rowOff>83820</xdr:rowOff>
    </xdr:from>
    <xdr:to>
      <xdr:col>1</xdr:col>
      <xdr:colOff>243840</xdr:colOff>
      <xdr:row>6</xdr:row>
      <xdr:rowOff>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97EA4B54-C10E-4D49-A021-2276E50AA2F7}"/>
            </a:ext>
          </a:extLst>
        </xdr:cNvPr>
        <xdr:cNvSpPr txBox="1"/>
      </xdr:nvSpPr>
      <xdr:spPr>
        <a:xfrm>
          <a:off x="594360" y="815340"/>
          <a:ext cx="259080" cy="28194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1</a:t>
          </a:r>
        </a:p>
      </xdr:txBody>
    </xdr:sp>
    <xdr:clientData/>
  </xdr:twoCellAnchor>
  <xdr:twoCellAnchor>
    <xdr:from>
      <xdr:col>1</xdr:col>
      <xdr:colOff>7620</xdr:colOff>
      <xdr:row>12</xdr:row>
      <xdr:rowOff>68580</xdr:rowOff>
    </xdr:from>
    <xdr:to>
      <xdr:col>1</xdr:col>
      <xdr:colOff>281940</xdr:colOff>
      <xdr:row>13</xdr:row>
      <xdr:rowOff>160020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92123DB-3D9A-4D13-B3E1-031FDDBBB548}"/>
            </a:ext>
          </a:extLst>
        </xdr:cNvPr>
        <xdr:cNvSpPr txBox="1"/>
      </xdr:nvSpPr>
      <xdr:spPr>
        <a:xfrm>
          <a:off x="617220" y="2263140"/>
          <a:ext cx="274320" cy="27432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2</a:t>
          </a:r>
        </a:p>
      </xdr:txBody>
    </xdr:sp>
    <xdr:clientData/>
  </xdr:twoCellAnchor>
  <xdr:twoCellAnchor>
    <xdr:from>
      <xdr:col>3</xdr:col>
      <xdr:colOff>45720</xdr:colOff>
      <xdr:row>14</xdr:row>
      <xdr:rowOff>83820</xdr:rowOff>
    </xdr:from>
    <xdr:to>
      <xdr:col>3</xdr:col>
      <xdr:colOff>297180</xdr:colOff>
      <xdr:row>15</xdr:row>
      <xdr:rowOff>144780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DA754ADD-8E3F-43C0-818A-AF55209DE56D}"/>
            </a:ext>
          </a:extLst>
        </xdr:cNvPr>
        <xdr:cNvSpPr txBox="1"/>
      </xdr:nvSpPr>
      <xdr:spPr>
        <a:xfrm>
          <a:off x="1874520" y="2644140"/>
          <a:ext cx="251460" cy="24384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3</a:t>
          </a:r>
        </a:p>
      </xdr:txBody>
    </xdr:sp>
    <xdr:clientData/>
  </xdr:twoCellAnchor>
  <xdr:twoCellAnchor>
    <xdr:from>
      <xdr:col>4</xdr:col>
      <xdr:colOff>76200</xdr:colOff>
      <xdr:row>16</xdr:row>
      <xdr:rowOff>167640</xdr:rowOff>
    </xdr:from>
    <xdr:to>
      <xdr:col>4</xdr:col>
      <xdr:colOff>365760</xdr:colOff>
      <xdr:row>18</xdr:row>
      <xdr:rowOff>60960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DF390F8D-A5F4-4C14-8CEC-7EACAA504D22}"/>
            </a:ext>
          </a:extLst>
        </xdr:cNvPr>
        <xdr:cNvSpPr txBox="1"/>
      </xdr:nvSpPr>
      <xdr:spPr>
        <a:xfrm>
          <a:off x="2514600" y="3093720"/>
          <a:ext cx="289560" cy="25908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4</a:t>
          </a:r>
        </a:p>
      </xdr:txBody>
    </xdr:sp>
    <xdr:clientData/>
  </xdr:twoCellAnchor>
  <xdr:twoCellAnchor>
    <xdr:from>
      <xdr:col>6</xdr:col>
      <xdr:colOff>464820</xdr:colOff>
      <xdr:row>20</xdr:row>
      <xdr:rowOff>137160</xdr:rowOff>
    </xdr:from>
    <xdr:to>
      <xdr:col>7</xdr:col>
      <xdr:colOff>114300</xdr:colOff>
      <xdr:row>22</xdr:row>
      <xdr:rowOff>38100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F5731B49-AE10-4CC6-BECD-D072DD742FE5}"/>
            </a:ext>
          </a:extLst>
        </xdr:cNvPr>
        <xdr:cNvSpPr txBox="1"/>
      </xdr:nvSpPr>
      <xdr:spPr>
        <a:xfrm>
          <a:off x="4122420" y="3794760"/>
          <a:ext cx="259080" cy="2667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5</a:t>
          </a:r>
        </a:p>
      </xdr:txBody>
    </xdr:sp>
    <xdr:clientData/>
  </xdr:twoCellAnchor>
  <xdr:twoCellAnchor>
    <xdr:from>
      <xdr:col>8</xdr:col>
      <xdr:colOff>563880</xdr:colOff>
      <xdr:row>18</xdr:row>
      <xdr:rowOff>106680</xdr:rowOff>
    </xdr:from>
    <xdr:to>
      <xdr:col>9</xdr:col>
      <xdr:colOff>228600</xdr:colOff>
      <xdr:row>19</xdr:row>
      <xdr:rowOff>152400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1545AB9D-E5B1-4D94-860B-80EBB077B941}"/>
            </a:ext>
          </a:extLst>
        </xdr:cNvPr>
        <xdr:cNvSpPr txBox="1"/>
      </xdr:nvSpPr>
      <xdr:spPr>
        <a:xfrm>
          <a:off x="5440680" y="3398520"/>
          <a:ext cx="274320" cy="2286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6</a:t>
          </a:r>
        </a:p>
      </xdr:txBody>
    </xdr:sp>
    <xdr:clientData/>
  </xdr:twoCellAnchor>
  <xdr:twoCellAnchor>
    <xdr:from>
      <xdr:col>10</xdr:col>
      <xdr:colOff>441960</xdr:colOff>
      <xdr:row>16</xdr:row>
      <xdr:rowOff>129540</xdr:rowOff>
    </xdr:from>
    <xdr:to>
      <xdr:col>11</xdr:col>
      <xdr:colOff>121920</xdr:colOff>
      <xdr:row>18</xdr:row>
      <xdr:rowOff>22860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E29A4755-0DB2-4799-8256-C67AC9272846}"/>
            </a:ext>
          </a:extLst>
        </xdr:cNvPr>
        <xdr:cNvSpPr txBox="1"/>
      </xdr:nvSpPr>
      <xdr:spPr>
        <a:xfrm>
          <a:off x="6537960" y="3055620"/>
          <a:ext cx="289560" cy="25908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7</a:t>
          </a:r>
        </a:p>
      </xdr:txBody>
    </xdr:sp>
    <xdr:clientData/>
  </xdr:twoCellAnchor>
  <xdr:twoCellAnchor>
    <xdr:from>
      <xdr:col>11</xdr:col>
      <xdr:colOff>579120</xdr:colOff>
      <xdr:row>12</xdr:row>
      <xdr:rowOff>144780</xdr:rowOff>
    </xdr:from>
    <xdr:to>
      <xdr:col>12</xdr:col>
      <xdr:colOff>228600</xdr:colOff>
      <xdr:row>14</xdr:row>
      <xdr:rowOff>76200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CC3CB257-2137-4E81-8323-FA6678B0CB58}"/>
            </a:ext>
          </a:extLst>
        </xdr:cNvPr>
        <xdr:cNvSpPr txBox="1"/>
      </xdr:nvSpPr>
      <xdr:spPr>
        <a:xfrm>
          <a:off x="7284720" y="2339340"/>
          <a:ext cx="259080" cy="29718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8</a:t>
          </a:r>
        </a:p>
      </xdr:txBody>
    </xdr:sp>
    <xdr:clientData/>
  </xdr:twoCellAnchor>
  <xdr:twoCellAnchor>
    <xdr:from>
      <xdr:col>11</xdr:col>
      <xdr:colOff>579120</xdr:colOff>
      <xdr:row>6</xdr:row>
      <xdr:rowOff>76200</xdr:rowOff>
    </xdr:from>
    <xdr:to>
      <xdr:col>12</xdr:col>
      <xdr:colOff>259080</xdr:colOff>
      <xdr:row>7</xdr:row>
      <xdr:rowOff>160020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8C447CD9-8A99-4BE9-ABED-DC50C9AA98FA}"/>
            </a:ext>
          </a:extLst>
        </xdr:cNvPr>
        <xdr:cNvSpPr txBox="1"/>
      </xdr:nvSpPr>
      <xdr:spPr>
        <a:xfrm>
          <a:off x="7284720" y="1173480"/>
          <a:ext cx="289560" cy="2667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9</a:t>
          </a:r>
        </a:p>
      </xdr:txBody>
    </xdr:sp>
    <xdr:clientData/>
  </xdr:twoCellAnchor>
  <xdr:twoCellAnchor>
    <xdr:from>
      <xdr:col>10</xdr:col>
      <xdr:colOff>449580</xdr:colOff>
      <xdr:row>3</xdr:row>
      <xdr:rowOff>22860</xdr:rowOff>
    </xdr:from>
    <xdr:to>
      <xdr:col>11</xdr:col>
      <xdr:colOff>213360</xdr:colOff>
      <xdr:row>4</xdr:row>
      <xdr:rowOff>144780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E7C3EC61-3A65-436A-B097-6B2586AAD509}"/>
            </a:ext>
          </a:extLst>
        </xdr:cNvPr>
        <xdr:cNvSpPr txBox="1"/>
      </xdr:nvSpPr>
      <xdr:spPr>
        <a:xfrm>
          <a:off x="6545580" y="571500"/>
          <a:ext cx="373380" cy="3048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10</a:t>
          </a:r>
        </a:p>
      </xdr:txBody>
    </xdr:sp>
    <xdr:clientData/>
  </xdr:twoCellAnchor>
  <xdr:twoCellAnchor>
    <xdr:from>
      <xdr:col>8</xdr:col>
      <xdr:colOff>556260</xdr:colOff>
      <xdr:row>1</xdr:row>
      <xdr:rowOff>167640</xdr:rowOff>
    </xdr:from>
    <xdr:to>
      <xdr:col>9</xdr:col>
      <xdr:colOff>228600</xdr:colOff>
      <xdr:row>3</xdr:row>
      <xdr:rowOff>167640</xdr:rowOff>
    </xdr:to>
    <xdr:cxnSp macro="">
      <xdr:nvCxnSpPr>
        <xdr:cNvPr id="25" name="Conexão reta unidirecional 24">
          <a:extLst>
            <a:ext uri="{FF2B5EF4-FFF2-40B4-BE49-F238E27FC236}">
              <a16:creationId xmlns:a16="http://schemas.microsoft.com/office/drawing/2014/main" id="{75572F65-D4DD-4092-8BC3-296E70E64B87}"/>
            </a:ext>
          </a:extLst>
        </xdr:cNvPr>
        <xdr:cNvCxnSpPr/>
      </xdr:nvCxnSpPr>
      <xdr:spPr>
        <a:xfrm flipH="1">
          <a:off x="5433060" y="350520"/>
          <a:ext cx="281940" cy="365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266700</xdr:colOff>
      <xdr:row>1</xdr:row>
      <xdr:rowOff>167640</xdr:rowOff>
    </xdr:from>
    <xdr:to>
      <xdr:col>8</xdr:col>
      <xdr:colOff>28988</xdr:colOff>
      <xdr:row>4</xdr:row>
      <xdr:rowOff>70143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30EADF46-F798-4956-971F-6B41D3BB8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3900" y="350520"/>
          <a:ext cx="371888" cy="451143"/>
        </a:xfrm>
        <a:prstGeom prst="rect">
          <a:avLst/>
        </a:prstGeom>
      </xdr:spPr>
    </xdr:pic>
    <xdr:clientData/>
  </xdr:twoCellAnchor>
  <xdr:twoCellAnchor editAs="oneCell">
    <xdr:from>
      <xdr:col>5</xdr:col>
      <xdr:colOff>373380</xdr:colOff>
      <xdr:row>2</xdr:row>
      <xdr:rowOff>0</xdr:rowOff>
    </xdr:from>
    <xdr:to>
      <xdr:col>6</xdr:col>
      <xdr:colOff>135668</xdr:colOff>
      <xdr:row>4</xdr:row>
      <xdr:rowOff>85383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B49A9AB-F178-4A97-9A30-1B3C6B697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1380" y="365760"/>
          <a:ext cx="371888" cy="451143"/>
        </a:xfrm>
        <a:prstGeom prst="rect">
          <a:avLst/>
        </a:prstGeom>
      </xdr:spPr>
    </xdr:pic>
    <xdr:clientData/>
  </xdr:twoCellAnchor>
  <xdr:twoCellAnchor>
    <xdr:from>
      <xdr:col>9</xdr:col>
      <xdr:colOff>220980</xdr:colOff>
      <xdr:row>1</xdr:row>
      <xdr:rowOff>0</xdr:rowOff>
    </xdr:from>
    <xdr:to>
      <xdr:col>9</xdr:col>
      <xdr:colOff>579120</xdr:colOff>
      <xdr:row>2</xdr:row>
      <xdr:rowOff>106680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82E7429D-78C6-4315-A16C-D0924A5A7418}"/>
            </a:ext>
          </a:extLst>
        </xdr:cNvPr>
        <xdr:cNvSpPr txBox="1"/>
      </xdr:nvSpPr>
      <xdr:spPr>
        <a:xfrm>
          <a:off x="5707380" y="182880"/>
          <a:ext cx="358140" cy="28956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11</a:t>
          </a:r>
        </a:p>
      </xdr:txBody>
    </xdr:sp>
    <xdr:clientData/>
  </xdr:twoCellAnchor>
  <xdr:twoCellAnchor>
    <xdr:from>
      <xdr:col>7</xdr:col>
      <xdr:colOff>487680</xdr:colOff>
      <xdr:row>0</xdr:row>
      <xdr:rowOff>68580</xdr:rowOff>
    </xdr:from>
    <xdr:to>
      <xdr:col>8</xdr:col>
      <xdr:colOff>228600</xdr:colOff>
      <xdr:row>2</xdr:row>
      <xdr:rowOff>0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D6D7A02D-B36C-48D1-9A67-25BC223651BE}"/>
            </a:ext>
          </a:extLst>
        </xdr:cNvPr>
        <xdr:cNvSpPr txBox="1"/>
      </xdr:nvSpPr>
      <xdr:spPr>
        <a:xfrm>
          <a:off x="4754880" y="68580"/>
          <a:ext cx="350520" cy="29718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12</a:t>
          </a:r>
        </a:p>
      </xdr:txBody>
    </xdr:sp>
    <xdr:clientData/>
  </xdr:twoCellAnchor>
  <xdr:twoCellAnchor>
    <xdr:from>
      <xdr:col>5</xdr:col>
      <xdr:colOff>586740</xdr:colOff>
      <xdr:row>0</xdr:row>
      <xdr:rowOff>83820</xdr:rowOff>
    </xdr:from>
    <xdr:to>
      <xdr:col>6</xdr:col>
      <xdr:colOff>327660</xdr:colOff>
      <xdr:row>2</xdr:row>
      <xdr:rowOff>22860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94407826-F393-4119-AC85-51C6432FFB94}"/>
            </a:ext>
          </a:extLst>
        </xdr:cNvPr>
        <xdr:cNvSpPr txBox="1"/>
      </xdr:nvSpPr>
      <xdr:spPr>
        <a:xfrm>
          <a:off x="3634740" y="83820"/>
          <a:ext cx="350520" cy="3048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13</a:t>
          </a:r>
        </a:p>
      </xdr:txBody>
    </xdr:sp>
    <xdr:clientData/>
  </xdr:twoCellAnchor>
  <xdr:twoCellAnchor>
    <xdr:from>
      <xdr:col>4</xdr:col>
      <xdr:colOff>190500</xdr:colOff>
      <xdr:row>2</xdr:row>
      <xdr:rowOff>161925</xdr:rowOff>
    </xdr:from>
    <xdr:to>
      <xdr:col>5</xdr:col>
      <xdr:colOff>9525</xdr:colOff>
      <xdr:row>4</xdr:row>
      <xdr:rowOff>95250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71DBAD2E-DE82-42C7-B208-07A4841F9CE0}"/>
            </a:ext>
            <a:ext uri="{147F2762-F138-4A5C-976F-8EAC2B608ADB}">
              <a16:predDERef xmlns:a16="http://schemas.microsoft.com/office/drawing/2014/main" pred="{94407826-F393-4119-AC85-51C6432FFB94}"/>
            </a:ext>
          </a:extLst>
        </xdr:cNvPr>
        <xdr:cNvSpPr txBox="1"/>
      </xdr:nvSpPr>
      <xdr:spPr>
        <a:xfrm>
          <a:off x="2628900" y="523875"/>
          <a:ext cx="428625" cy="29527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14</a:t>
          </a:r>
        </a:p>
      </xdr:txBody>
    </xdr:sp>
    <xdr:clientData/>
  </xdr:twoCellAnchor>
  <xdr:twoCellAnchor>
    <xdr:from>
      <xdr:col>1</xdr:col>
      <xdr:colOff>457200</xdr:colOff>
      <xdr:row>3</xdr:row>
      <xdr:rowOff>38100</xdr:rowOff>
    </xdr:from>
    <xdr:to>
      <xdr:col>2</xdr:col>
      <xdr:colOff>243840</xdr:colOff>
      <xdr:row>5</xdr:row>
      <xdr:rowOff>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13F3E984-EF7B-4BA1-8504-6B88A4AAE875}"/>
            </a:ext>
          </a:extLst>
        </xdr:cNvPr>
        <xdr:cNvSpPr txBox="1"/>
      </xdr:nvSpPr>
      <xdr:spPr>
        <a:xfrm>
          <a:off x="1066800" y="586740"/>
          <a:ext cx="396240" cy="32766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15</a:t>
          </a:r>
        </a:p>
      </xdr:txBody>
    </xdr:sp>
    <xdr:clientData/>
  </xdr:twoCellAnchor>
  <xdr:twoCellAnchor>
    <xdr:from>
      <xdr:col>5</xdr:col>
      <xdr:colOff>190500</xdr:colOff>
      <xdr:row>8</xdr:row>
      <xdr:rowOff>60960</xdr:rowOff>
    </xdr:from>
    <xdr:to>
      <xdr:col>5</xdr:col>
      <xdr:colOff>586740</xdr:colOff>
      <xdr:row>9</xdr:row>
      <xdr:rowOff>167640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51B09EB3-633A-4187-BB0C-DEB585018B5C}"/>
            </a:ext>
          </a:extLst>
        </xdr:cNvPr>
        <xdr:cNvSpPr txBox="1"/>
      </xdr:nvSpPr>
      <xdr:spPr>
        <a:xfrm>
          <a:off x="3238500" y="1524000"/>
          <a:ext cx="396240" cy="28956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16</a:t>
          </a:r>
        </a:p>
      </xdr:txBody>
    </xdr:sp>
    <xdr:clientData/>
  </xdr:twoCellAnchor>
  <xdr:twoCellAnchor>
    <xdr:from>
      <xdr:col>4</xdr:col>
      <xdr:colOff>518160</xdr:colOff>
      <xdr:row>14</xdr:row>
      <xdr:rowOff>76200</xdr:rowOff>
    </xdr:from>
    <xdr:to>
      <xdr:col>5</xdr:col>
      <xdr:colOff>243840</xdr:colOff>
      <xdr:row>16</xdr:row>
      <xdr:rowOff>45720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44FEDA92-E1FB-4C0C-9CDF-5A01DAFD4AAC}"/>
            </a:ext>
          </a:extLst>
        </xdr:cNvPr>
        <xdr:cNvSpPr txBox="1"/>
      </xdr:nvSpPr>
      <xdr:spPr>
        <a:xfrm>
          <a:off x="2956560" y="2636520"/>
          <a:ext cx="335280" cy="33528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17</a:t>
          </a:r>
        </a:p>
      </xdr:txBody>
    </xdr:sp>
    <xdr:clientData/>
  </xdr:twoCellAnchor>
  <xdr:twoCellAnchor>
    <xdr:from>
      <xdr:col>5</xdr:col>
      <xdr:colOff>533400</xdr:colOff>
      <xdr:row>14</xdr:row>
      <xdr:rowOff>53340</xdr:rowOff>
    </xdr:from>
    <xdr:to>
      <xdr:col>6</xdr:col>
      <xdr:colOff>289560</xdr:colOff>
      <xdr:row>16</xdr:row>
      <xdr:rowOff>15240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6AB5AC62-03E2-466B-9A25-126D12D1EC93}"/>
            </a:ext>
          </a:extLst>
        </xdr:cNvPr>
        <xdr:cNvSpPr txBox="1"/>
      </xdr:nvSpPr>
      <xdr:spPr>
        <a:xfrm>
          <a:off x="3581400" y="2613660"/>
          <a:ext cx="365760" cy="32766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18</a:t>
          </a:r>
        </a:p>
      </xdr:txBody>
    </xdr:sp>
    <xdr:clientData/>
  </xdr:twoCellAnchor>
  <xdr:twoCellAnchor>
    <xdr:from>
      <xdr:col>7</xdr:col>
      <xdr:colOff>400050</xdr:colOff>
      <xdr:row>14</xdr:row>
      <xdr:rowOff>57150</xdr:rowOff>
    </xdr:from>
    <xdr:to>
      <xdr:col>8</xdr:col>
      <xdr:colOff>161925</xdr:colOff>
      <xdr:row>16</xdr:row>
      <xdr:rowOff>19050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5C69556A-C7BA-42E7-BE2A-B3CD278E58D2}"/>
            </a:ext>
            <a:ext uri="{147F2762-F138-4A5C-976F-8EAC2B608ADB}">
              <a16:predDERef xmlns:a16="http://schemas.microsoft.com/office/drawing/2014/main" pred="{6AB5AC62-03E2-466B-9A25-126D12D1EC93}"/>
            </a:ext>
          </a:extLst>
        </xdr:cNvPr>
        <xdr:cNvSpPr txBox="1"/>
      </xdr:nvSpPr>
      <xdr:spPr>
        <a:xfrm>
          <a:off x="4667250" y="2590800"/>
          <a:ext cx="371475" cy="32385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19</a:t>
          </a:r>
        </a:p>
      </xdr:txBody>
    </xdr:sp>
    <xdr:clientData/>
  </xdr:twoCellAnchor>
  <xdr:twoCellAnchor>
    <xdr:from>
      <xdr:col>8</xdr:col>
      <xdr:colOff>480060</xdr:colOff>
      <xdr:row>15</xdr:row>
      <xdr:rowOff>83820</xdr:rowOff>
    </xdr:from>
    <xdr:to>
      <xdr:col>9</xdr:col>
      <xdr:colOff>220980</xdr:colOff>
      <xdr:row>17</xdr:row>
      <xdr:rowOff>15240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9F14D806-74AB-44D3-9BBF-F5C6931A0B32}"/>
            </a:ext>
          </a:extLst>
        </xdr:cNvPr>
        <xdr:cNvSpPr txBox="1"/>
      </xdr:nvSpPr>
      <xdr:spPr>
        <a:xfrm>
          <a:off x="5356860" y="2827020"/>
          <a:ext cx="350520" cy="29718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20</a:t>
          </a:r>
        </a:p>
      </xdr:txBody>
    </xdr:sp>
    <xdr:clientData/>
  </xdr:twoCellAnchor>
  <xdr:twoCellAnchor>
    <xdr:from>
      <xdr:col>7</xdr:col>
      <xdr:colOff>581025</xdr:colOff>
      <xdr:row>11</xdr:row>
      <xdr:rowOff>161925</xdr:rowOff>
    </xdr:from>
    <xdr:to>
      <xdr:col>8</xdr:col>
      <xdr:colOff>342900</xdr:colOff>
      <xdr:row>13</xdr:row>
      <xdr:rowOff>57150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0D4D38C4-BF5C-4AD5-8CD4-F5B51474A520}"/>
            </a:ext>
            <a:ext uri="{147F2762-F138-4A5C-976F-8EAC2B608ADB}">
              <a16:predDERef xmlns:a16="http://schemas.microsoft.com/office/drawing/2014/main" pred="{9F14D806-74AB-44D3-9BBF-F5C6931A0B32}"/>
            </a:ext>
          </a:extLst>
        </xdr:cNvPr>
        <xdr:cNvSpPr txBox="1"/>
      </xdr:nvSpPr>
      <xdr:spPr>
        <a:xfrm>
          <a:off x="4848225" y="2152650"/>
          <a:ext cx="371475" cy="257175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21</a:t>
          </a:r>
        </a:p>
      </xdr:txBody>
    </xdr:sp>
    <xdr:clientData/>
  </xdr:twoCellAnchor>
  <xdr:twoCellAnchor>
    <xdr:from>
      <xdr:col>10</xdr:col>
      <xdr:colOff>182880</xdr:colOff>
      <xdr:row>9</xdr:row>
      <xdr:rowOff>68580</xdr:rowOff>
    </xdr:from>
    <xdr:to>
      <xdr:col>10</xdr:col>
      <xdr:colOff>541020</xdr:colOff>
      <xdr:row>11</xdr:row>
      <xdr:rowOff>7620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D307219B-0392-4393-894E-5624888E37CA}"/>
            </a:ext>
          </a:extLst>
        </xdr:cNvPr>
        <xdr:cNvSpPr txBox="1"/>
      </xdr:nvSpPr>
      <xdr:spPr>
        <a:xfrm>
          <a:off x="6278880" y="1714500"/>
          <a:ext cx="358140" cy="3048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22</a:t>
          </a:r>
        </a:p>
      </xdr:txBody>
    </xdr:sp>
    <xdr:clientData/>
  </xdr:twoCellAnchor>
  <xdr:twoCellAnchor>
    <xdr:from>
      <xdr:col>8</xdr:col>
      <xdr:colOff>447675</xdr:colOff>
      <xdr:row>8</xdr:row>
      <xdr:rowOff>85725</xdr:rowOff>
    </xdr:from>
    <xdr:to>
      <xdr:col>9</xdr:col>
      <xdr:colOff>171450</xdr:colOff>
      <xdr:row>9</xdr:row>
      <xdr:rowOff>171450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18887EFD-69CE-422B-AFAF-0595C4AA990F}"/>
            </a:ext>
            <a:ext uri="{147F2762-F138-4A5C-976F-8EAC2B608ADB}">
              <a16:predDERef xmlns:a16="http://schemas.microsoft.com/office/drawing/2014/main" pred="{D307219B-0392-4393-894E-5624888E37CA}"/>
            </a:ext>
          </a:extLst>
        </xdr:cNvPr>
        <xdr:cNvSpPr txBox="1"/>
      </xdr:nvSpPr>
      <xdr:spPr>
        <a:xfrm>
          <a:off x="5324475" y="1533525"/>
          <a:ext cx="333375" cy="2667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23</a:t>
          </a:r>
        </a:p>
      </xdr:txBody>
    </xdr:sp>
    <xdr:clientData/>
  </xdr:twoCellAnchor>
  <xdr:twoCellAnchor>
    <xdr:from>
      <xdr:col>8</xdr:col>
      <xdr:colOff>525780</xdr:colOff>
      <xdr:row>4</xdr:row>
      <xdr:rowOff>45720</xdr:rowOff>
    </xdr:from>
    <xdr:to>
      <xdr:col>9</xdr:col>
      <xdr:colOff>274320</xdr:colOff>
      <xdr:row>5</xdr:row>
      <xdr:rowOff>152400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235B03C3-7976-49C7-9C4D-720B6C5FA2F6}"/>
            </a:ext>
          </a:extLst>
        </xdr:cNvPr>
        <xdr:cNvSpPr txBox="1"/>
      </xdr:nvSpPr>
      <xdr:spPr>
        <a:xfrm>
          <a:off x="5402580" y="777240"/>
          <a:ext cx="358140" cy="28956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24</a:t>
          </a:r>
        </a:p>
      </xdr:txBody>
    </xdr:sp>
    <xdr:clientData/>
  </xdr:twoCellAnchor>
  <xdr:twoCellAnchor editAs="oneCell">
    <xdr:from>
      <xdr:col>8</xdr:col>
      <xdr:colOff>280412</xdr:colOff>
      <xdr:row>13</xdr:row>
      <xdr:rowOff>54868</xdr:rowOff>
    </xdr:from>
    <xdr:to>
      <xdr:col>9</xdr:col>
      <xdr:colOff>121955</xdr:colOff>
      <xdr:row>15</xdr:row>
      <xdr:rowOff>60996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3FB5C54F-72A0-48D0-8FAF-71EC71CD7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650853">
          <a:off x="5196840" y="2392680"/>
          <a:ext cx="371888" cy="451143"/>
        </a:xfrm>
        <a:prstGeom prst="rect">
          <a:avLst/>
        </a:prstGeom>
      </xdr:spPr>
    </xdr:pic>
    <xdr:clientData/>
  </xdr:twoCellAnchor>
  <xdr:twoCellAnchor>
    <xdr:from>
      <xdr:col>6</xdr:col>
      <xdr:colOff>152400</xdr:colOff>
      <xdr:row>3</xdr:row>
      <xdr:rowOff>53340</xdr:rowOff>
    </xdr:from>
    <xdr:to>
      <xdr:col>6</xdr:col>
      <xdr:colOff>510540</xdr:colOff>
      <xdr:row>4</xdr:row>
      <xdr:rowOff>152400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97541FE8-BC26-466F-9E39-EFBCCF068E84}"/>
            </a:ext>
          </a:extLst>
        </xdr:cNvPr>
        <xdr:cNvSpPr txBox="1"/>
      </xdr:nvSpPr>
      <xdr:spPr>
        <a:xfrm>
          <a:off x="3810000" y="601980"/>
          <a:ext cx="358140" cy="28194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25</a:t>
          </a:r>
        </a:p>
      </xdr:txBody>
    </xdr:sp>
    <xdr:clientData/>
  </xdr:twoCellAnchor>
  <xdr:twoCellAnchor>
    <xdr:from>
      <xdr:col>3</xdr:col>
      <xdr:colOff>60960</xdr:colOff>
      <xdr:row>3</xdr:row>
      <xdr:rowOff>114300</xdr:rowOff>
    </xdr:from>
    <xdr:to>
      <xdr:col>3</xdr:col>
      <xdr:colOff>426720</xdr:colOff>
      <xdr:row>5</xdr:row>
      <xdr:rowOff>38100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FEDC2C55-CED6-406D-A38F-A4F2DF2ACE43}"/>
            </a:ext>
          </a:extLst>
        </xdr:cNvPr>
        <xdr:cNvSpPr txBox="1"/>
      </xdr:nvSpPr>
      <xdr:spPr>
        <a:xfrm>
          <a:off x="1889760" y="662940"/>
          <a:ext cx="365760" cy="28956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26</a:t>
          </a:r>
        </a:p>
      </xdr:txBody>
    </xdr:sp>
    <xdr:clientData/>
  </xdr:twoCellAnchor>
  <xdr:twoCellAnchor>
    <xdr:from>
      <xdr:col>6</xdr:col>
      <xdr:colOff>400050</xdr:colOff>
      <xdr:row>14</xdr:row>
      <xdr:rowOff>85725</xdr:rowOff>
    </xdr:from>
    <xdr:to>
      <xdr:col>7</xdr:col>
      <xdr:colOff>180975</xdr:colOff>
      <xdr:row>15</xdr:row>
      <xdr:rowOff>171450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29BD44E4-D7E2-439B-A75D-F1C165A6434B}"/>
            </a:ext>
            <a:ext uri="{147F2762-F138-4A5C-976F-8EAC2B608ADB}">
              <a16:predDERef xmlns:a16="http://schemas.microsoft.com/office/drawing/2014/main" pred="{FEDC2C55-CED6-406D-A38F-A4F2DF2ACE43}"/>
            </a:ext>
          </a:extLst>
        </xdr:cNvPr>
        <xdr:cNvSpPr txBox="1"/>
      </xdr:nvSpPr>
      <xdr:spPr>
        <a:xfrm>
          <a:off x="4057650" y="2619375"/>
          <a:ext cx="390525" cy="26670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27</a:t>
          </a:r>
        </a:p>
      </xdr:txBody>
    </xdr:sp>
    <xdr:clientData/>
  </xdr:twoCellAnchor>
  <xdr:twoCellAnchor>
    <xdr:from>
      <xdr:col>8</xdr:col>
      <xdr:colOff>541020</xdr:colOff>
      <xdr:row>12</xdr:row>
      <xdr:rowOff>30480</xdr:rowOff>
    </xdr:from>
    <xdr:to>
      <xdr:col>9</xdr:col>
      <xdr:colOff>304800</xdr:colOff>
      <xdr:row>14</xdr:row>
      <xdr:rowOff>0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4C96E0EF-16E2-4005-B083-348AD1B061E5}"/>
            </a:ext>
          </a:extLst>
        </xdr:cNvPr>
        <xdr:cNvSpPr txBox="1"/>
      </xdr:nvSpPr>
      <xdr:spPr>
        <a:xfrm>
          <a:off x="5417820" y="2225040"/>
          <a:ext cx="373380" cy="33528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28</a:t>
          </a:r>
        </a:p>
      </xdr:txBody>
    </xdr:sp>
    <xdr:clientData/>
  </xdr:twoCellAnchor>
  <xdr:twoCellAnchor>
    <xdr:from>
      <xdr:col>8</xdr:col>
      <xdr:colOff>464820</xdr:colOff>
      <xdr:row>6</xdr:row>
      <xdr:rowOff>38100</xdr:rowOff>
    </xdr:from>
    <xdr:to>
      <xdr:col>9</xdr:col>
      <xdr:colOff>205740</xdr:colOff>
      <xdr:row>7</xdr:row>
      <xdr:rowOff>137160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8CA1348B-45BA-4B14-AD50-9E35ECF4981E}"/>
            </a:ext>
          </a:extLst>
        </xdr:cNvPr>
        <xdr:cNvSpPr txBox="1"/>
      </xdr:nvSpPr>
      <xdr:spPr>
        <a:xfrm>
          <a:off x="5341620" y="1135380"/>
          <a:ext cx="350520" cy="28194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29</a:t>
          </a:r>
        </a:p>
      </xdr:txBody>
    </xdr:sp>
    <xdr:clientData/>
  </xdr:twoCellAnchor>
  <xdr:twoCellAnchor>
    <xdr:from>
      <xdr:col>8</xdr:col>
      <xdr:colOff>0</xdr:colOff>
      <xdr:row>2</xdr:row>
      <xdr:rowOff>175260</xdr:rowOff>
    </xdr:from>
    <xdr:to>
      <xdr:col>8</xdr:col>
      <xdr:colOff>342900</xdr:colOff>
      <xdr:row>4</xdr:row>
      <xdr:rowOff>99060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C88F4C92-65F9-4A06-8834-51E72FBF03CD}"/>
            </a:ext>
          </a:extLst>
        </xdr:cNvPr>
        <xdr:cNvSpPr txBox="1"/>
      </xdr:nvSpPr>
      <xdr:spPr>
        <a:xfrm>
          <a:off x="4876800" y="541020"/>
          <a:ext cx="342900" cy="2895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30</a:t>
          </a:r>
        </a:p>
      </xdr:txBody>
    </xdr:sp>
    <xdr:clientData/>
  </xdr:twoCellAnchor>
  <xdr:twoCellAnchor>
    <xdr:from>
      <xdr:col>8</xdr:col>
      <xdr:colOff>388620</xdr:colOff>
      <xdr:row>10</xdr:row>
      <xdr:rowOff>99060</xdr:rowOff>
    </xdr:from>
    <xdr:to>
      <xdr:col>9</xdr:col>
      <xdr:colOff>114300</xdr:colOff>
      <xdr:row>12</xdr:row>
      <xdr:rowOff>7620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8782C275-1FE6-4D53-9EA9-22A2742B7AEB}"/>
            </a:ext>
          </a:extLst>
        </xdr:cNvPr>
        <xdr:cNvSpPr txBox="1"/>
      </xdr:nvSpPr>
      <xdr:spPr>
        <a:xfrm>
          <a:off x="5265420" y="1927860"/>
          <a:ext cx="335280" cy="27432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31</a:t>
          </a:r>
        </a:p>
      </xdr:txBody>
    </xdr:sp>
    <xdr:clientData/>
  </xdr:twoCellAnchor>
  <xdr:twoCellAnchor>
    <xdr:from>
      <xdr:col>0</xdr:col>
      <xdr:colOff>600075</xdr:colOff>
      <xdr:row>8</xdr:row>
      <xdr:rowOff>66675</xdr:rowOff>
    </xdr:from>
    <xdr:to>
      <xdr:col>1</xdr:col>
      <xdr:colOff>371475</xdr:colOff>
      <xdr:row>9</xdr:row>
      <xdr:rowOff>171450</xdr:rowOff>
    </xdr:to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0084AECE-3970-4696-BC52-6FB69B06916C}"/>
            </a:ext>
            <a:ext uri="{147F2762-F138-4A5C-976F-8EAC2B608ADB}">
              <a16:predDERef xmlns:a16="http://schemas.microsoft.com/office/drawing/2014/main" pred="{8782C275-1FE6-4D53-9EA9-22A2742B7AEB}"/>
            </a:ext>
          </a:extLst>
        </xdr:cNvPr>
        <xdr:cNvSpPr txBox="1"/>
      </xdr:nvSpPr>
      <xdr:spPr>
        <a:xfrm>
          <a:off x="600075" y="1514475"/>
          <a:ext cx="381000" cy="2857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32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06AE-D21A-42C2-95B0-D3DD634D20C7}">
  <dimension ref="O5:U12"/>
  <sheetViews>
    <sheetView topLeftCell="H1" zoomScaleNormal="100" workbookViewId="0">
      <selection activeCell="U6" sqref="U6"/>
    </sheetView>
  </sheetViews>
  <sheetFormatPr defaultRowHeight="14.45"/>
  <sheetData>
    <row r="5" spans="15:21">
      <c r="T5" t="s">
        <v>0</v>
      </c>
    </row>
    <row r="6" spans="15:21">
      <c r="O6" s="2" t="s">
        <v>1</v>
      </c>
      <c r="P6" s="3"/>
      <c r="Q6" s="3" t="s">
        <v>2</v>
      </c>
      <c r="U6" t="s">
        <v>3</v>
      </c>
    </row>
    <row r="8" spans="15:21">
      <c r="O8" s="4" t="s">
        <v>4</v>
      </c>
      <c r="P8" s="4"/>
      <c r="Q8" s="4" t="s">
        <v>5</v>
      </c>
      <c r="R8" s="4"/>
    </row>
    <row r="10" spans="15:21">
      <c r="O10" s="5" t="s">
        <v>6</v>
      </c>
      <c r="P10" s="5" t="s">
        <v>7</v>
      </c>
    </row>
    <row r="12" spans="15:21">
      <c r="O12" s="6" t="s">
        <v>8</v>
      </c>
      <c r="P12" s="6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0E03-6696-40CF-AC0E-501AF95594D1}">
  <dimension ref="A1:S178"/>
  <sheetViews>
    <sheetView topLeftCell="A44" workbookViewId="0">
      <selection activeCell="H78" sqref="H78"/>
    </sheetView>
  </sheetViews>
  <sheetFormatPr defaultRowHeight="15" customHeight="1"/>
  <cols>
    <col min="2" max="4" width="9.140625" bestFit="1" customWidth="1"/>
  </cols>
  <sheetData>
    <row r="1" spans="1:12">
      <c r="A1" t="s">
        <v>10</v>
      </c>
    </row>
    <row r="3" spans="1:12">
      <c r="A3" s="8" t="s">
        <v>11</v>
      </c>
      <c r="D3" s="1"/>
    </row>
    <row r="4" spans="1:12">
      <c r="K4" t="s">
        <v>0</v>
      </c>
    </row>
    <row r="5" spans="1:12">
      <c r="A5" s="3" t="s">
        <v>12</v>
      </c>
      <c r="B5" s="3"/>
      <c r="D5" t="s">
        <v>13</v>
      </c>
      <c r="H5">
        <v>0.05</v>
      </c>
      <c r="L5" t="s">
        <v>3</v>
      </c>
    </row>
    <row r="6" spans="1:12">
      <c r="D6" t="s">
        <v>14</v>
      </c>
      <c r="H6">
        <v>0.04</v>
      </c>
      <c r="K6" s="1"/>
    </row>
    <row r="8" spans="1:12">
      <c r="A8" s="7" t="s">
        <v>15</v>
      </c>
      <c r="B8" s="7" t="s">
        <v>16</v>
      </c>
      <c r="C8" s="7"/>
      <c r="D8" s="7" t="s">
        <v>17</v>
      </c>
      <c r="E8" s="7" t="s">
        <v>18</v>
      </c>
      <c r="F8" s="7" t="s">
        <v>19</v>
      </c>
    </row>
    <row r="9" spans="1:12">
      <c r="A9" s="7">
        <v>7</v>
      </c>
      <c r="B9">
        <v>5.55</v>
      </c>
      <c r="D9">
        <v>4</v>
      </c>
      <c r="E9">
        <f>B9*D9</f>
        <v>22.2</v>
      </c>
      <c r="F9">
        <f>H5/(H6*E9)</f>
        <v>5.6306306306306307E-2</v>
      </c>
    </row>
    <row r="10" spans="1:12">
      <c r="A10" s="7">
        <v>8</v>
      </c>
      <c r="B10">
        <v>3.59</v>
      </c>
      <c r="D10">
        <v>4</v>
      </c>
      <c r="E10">
        <f>B10*D10</f>
        <v>14.36</v>
      </c>
      <c r="F10">
        <f>H5/(H6*E10)</f>
        <v>8.7047353760445687E-2</v>
      </c>
    </row>
    <row r="12" spans="1:12"/>
    <row r="13" spans="1:12">
      <c r="A13" s="4" t="s">
        <v>20</v>
      </c>
      <c r="B13" s="4"/>
      <c r="D13" t="s">
        <v>13</v>
      </c>
      <c r="H13">
        <v>2.5000000000000001E-2</v>
      </c>
    </row>
    <row r="14" spans="1:12">
      <c r="D14" t="s">
        <v>14</v>
      </c>
      <c r="H14">
        <v>0.04</v>
      </c>
    </row>
    <row r="16" spans="1:12">
      <c r="A16" s="7" t="s">
        <v>15</v>
      </c>
      <c r="B16" s="7" t="s">
        <v>16</v>
      </c>
      <c r="C16" s="7"/>
      <c r="D16" s="7" t="s">
        <v>21</v>
      </c>
      <c r="E16" s="7" t="s">
        <v>18</v>
      </c>
      <c r="F16" s="7" t="s">
        <v>19</v>
      </c>
    </row>
    <row r="17" spans="1:8">
      <c r="A17" s="7">
        <v>20</v>
      </c>
      <c r="B17">
        <v>0.69</v>
      </c>
      <c r="D17">
        <v>4</v>
      </c>
      <c r="E17">
        <f>B17*D17</f>
        <v>2.76</v>
      </c>
      <c r="F17">
        <f>H13/(H14*E17)</f>
        <v>0.22644927536231885</v>
      </c>
    </row>
    <row r="18" spans="1:8">
      <c r="A18" s="7" t="s">
        <v>22</v>
      </c>
      <c r="B18">
        <v>1.54</v>
      </c>
      <c r="D18">
        <v>4</v>
      </c>
      <c r="E18">
        <f>B18*D18</f>
        <v>6.16</v>
      </c>
      <c r="F18">
        <f>H13/(H14*E18)</f>
        <v>0.10146103896103896</v>
      </c>
    </row>
    <row r="19" spans="1:8">
      <c r="A19" s="7">
        <v>22</v>
      </c>
      <c r="B19">
        <v>5.55</v>
      </c>
      <c r="D19">
        <v>4</v>
      </c>
      <c r="E19">
        <f>B19*D19</f>
        <v>22.2</v>
      </c>
      <c r="F19">
        <f>H13/(H14*E19)</f>
        <v>2.8153153153153154E-2</v>
      </c>
    </row>
    <row r="20" spans="1:8">
      <c r="A20" s="7">
        <v>28</v>
      </c>
      <c r="B20">
        <v>1.06</v>
      </c>
      <c r="D20">
        <v>1.54</v>
      </c>
      <c r="E20">
        <f>B20*D20</f>
        <v>1.6324000000000001</v>
      </c>
      <c r="F20">
        <f>H13/(H14*E20)</f>
        <v>0.38287184513599604</v>
      </c>
    </row>
    <row r="22" spans="1:8"/>
    <row r="23" spans="1:8" ht="15" customHeight="1">
      <c r="A23" s="5" t="s">
        <v>23</v>
      </c>
      <c r="D23" t="s">
        <v>13</v>
      </c>
      <c r="H23">
        <v>3.5000000000000003E-2</v>
      </c>
    </row>
    <row r="24" spans="1:8">
      <c r="D24" t="s">
        <v>14</v>
      </c>
      <c r="H24">
        <v>0.17</v>
      </c>
    </row>
    <row r="26" spans="1:8">
      <c r="A26" s="7" t="s">
        <v>24</v>
      </c>
      <c r="B26" s="7" t="s">
        <v>16</v>
      </c>
      <c r="C26" s="7"/>
      <c r="D26" s="7" t="s">
        <v>21</v>
      </c>
      <c r="E26" s="7" t="s">
        <v>18</v>
      </c>
      <c r="F26" s="7" t="s">
        <v>19</v>
      </c>
    </row>
    <row r="27" spans="1:8">
      <c r="A27" s="7">
        <v>20</v>
      </c>
      <c r="B27">
        <v>1.06</v>
      </c>
      <c r="D27">
        <v>2.1800000000000002</v>
      </c>
      <c r="E27">
        <f>B27*D27</f>
        <v>2.3108000000000004</v>
      </c>
      <c r="F27">
        <f>H23/(H24*E27)</f>
        <v>8.9095704059709388E-2</v>
      </c>
    </row>
    <row r="29" spans="1:8">
      <c r="A29" t="s">
        <v>25</v>
      </c>
      <c r="G29">
        <f>(F17+F18+F19+F20)+(F9+F10)+F27</f>
        <v>0.97138467673896833</v>
      </c>
    </row>
    <row r="31" spans="1:8" ht="15" customHeight="1">
      <c r="A31" s="25"/>
      <c r="B31" s="25"/>
      <c r="C31" s="25"/>
      <c r="D31" s="25"/>
      <c r="E31" s="25"/>
      <c r="F31" s="25"/>
      <c r="G31" s="25"/>
      <c r="H31" s="25"/>
    </row>
    <row r="33" spans="1:11">
      <c r="A33" s="8" t="s">
        <v>26</v>
      </c>
      <c r="D33" s="1"/>
    </row>
    <row r="34" spans="1:11"/>
    <row r="35" spans="1:11">
      <c r="A35" s="3" t="s">
        <v>12</v>
      </c>
      <c r="B35" s="3"/>
      <c r="D35" t="s">
        <v>13</v>
      </c>
      <c r="H35">
        <v>0.05</v>
      </c>
    </row>
    <row r="36" spans="1:11">
      <c r="D36" t="s">
        <v>14</v>
      </c>
      <c r="H36">
        <v>0.04</v>
      </c>
      <c r="K36" s="1"/>
    </row>
    <row r="38" spans="1:11">
      <c r="A38" s="7" t="s">
        <v>15</v>
      </c>
      <c r="B38" s="7" t="s">
        <v>16</v>
      </c>
      <c r="C38" s="7"/>
      <c r="D38" s="7" t="s">
        <v>17</v>
      </c>
      <c r="E38" s="7" t="s">
        <v>18</v>
      </c>
      <c r="F38" s="7" t="s">
        <v>19</v>
      </c>
    </row>
    <row r="39" spans="1:11">
      <c r="A39" s="7">
        <v>10</v>
      </c>
      <c r="B39">
        <v>5.55</v>
      </c>
      <c r="D39">
        <v>4</v>
      </c>
      <c r="E39">
        <f>B39*D39</f>
        <v>22.2</v>
      </c>
      <c r="F39">
        <f>H35/(H36*E39)</f>
        <v>5.6306306306306307E-2</v>
      </c>
    </row>
    <row r="40" spans="1:11">
      <c r="A40" s="7">
        <v>9</v>
      </c>
      <c r="B40">
        <v>3.4</v>
      </c>
      <c r="D40">
        <v>4</v>
      </c>
      <c r="E40">
        <f>B40*D40</f>
        <v>13.6</v>
      </c>
      <c r="F40">
        <f>H35/(H36*E40)</f>
        <v>9.1911764705882346E-2</v>
      </c>
    </row>
    <row r="42" spans="1:11"/>
    <row r="43" spans="1:11">
      <c r="A43" s="4" t="s">
        <v>20</v>
      </c>
      <c r="B43" s="4"/>
      <c r="D43" t="s">
        <v>13</v>
      </c>
      <c r="H43">
        <v>2.5000000000000001E-2</v>
      </c>
    </row>
    <row r="44" spans="1:11">
      <c r="D44" t="s">
        <v>14</v>
      </c>
      <c r="H44">
        <v>0.04</v>
      </c>
    </row>
    <row r="46" spans="1:11">
      <c r="A46" s="7" t="s">
        <v>15</v>
      </c>
      <c r="B46" s="7" t="s">
        <v>16</v>
      </c>
      <c r="C46" s="7"/>
      <c r="D46" s="7" t="s">
        <v>21</v>
      </c>
      <c r="E46" s="7" t="s">
        <v>18</v>
      </c>
      <c r="F46" s="7" t="s">
        <v>19</v>
      </c>
    </row>
    <row r="47" spans="1:11">
      <c r="A47" s="7" t="s">
        <v>27</v>
      </c>
      <c r="B47">
        <v>2.34</v>
      </c>
      <c r="D47">
        <v>4</v>
      </c>
      <c r="E47">
        <f>B47*D47</f>
        <v>9.36</v>
      </c>
      <c r="F47">
        <f>H43/(H44*E47)</f>
        <v>6.6773504273504272E-2</v>
      </c>
    </row>
    <row r="48" spans="1:11">
      <c r="A48" s="7">
        <v>22</v>
      </c>
      <c r="B48">
        <v>5.55</v>
      </c>
      <c r="D48">
        <v>4</v>
      </c>
      <c r="E48">
        <f>B48*D48</f>
        <v>22.2</v>
      </c>
      <c r="F48">
        <f>H43/(H44*E48)</f>
        <v>2.8153153153153154E-2</v>
      </c>
    </row>
    <row r="49" spans="1:8">
      <c r="A49" s="7">
        <v>29</v>
      </c>
      <c r="B49">
        <v>1.06</v>
      </c>
      <c r="D49">
        <v>1.54</v>
      </c>
      <c r="E49">
        <f>B49*D49</f>
        <v>1.6324000000000001</v>
      </c>
      <c r="F49">
        <f>H43/(H44*E49)</f>
        <v>0.38287184513599604</v>
      </c>
    </row>
    <row r="52" spans="1:8">
      <c r="A52" s="5" t="s">
        <v>23</v>
      </c>
      <c r="D52" t="s">
        <v>13</v>
      </c>
      <c r="H52">
        <v>3.5000000000000003E-2</v>
      </c>
    </row>
    <row r="53" spans="1:8">
      <c r="D53" t="s">
        <v>14</v>
      </c>
      <c r="H53">
        <v>0.17</v>
      </c>
    </row>
    <row r="55" spans="1:8">
      <c r="A55" s="7" t="s">
        <v>24</v>
      </c>
      <c r="B55" s="7" t="s">
        <v>16</v>
      </c>
      <c r="C55" s="7"/>
      <c r="D55" s="7" t="s">
        <v>21</v>
      </c>
      <c r="E55" s="7" t="s">
        <v>18</v>
      </c>
      <c r="F55" s="7" t="s">
        <v>19</v>
      </c>
    </row>
    <row r="56" spans="1:8">
      <c r="A56" s="7">
        <v>29</v>
      </c>
      <c r="B56">
        <v>1.06</v>
      </c>
      <c r="D56">
        <v>2.1800000000000002</v>
      </c>
      <c r="E56">
        <f>B56*D56</f>
        <v>2.3108000000000004</v>
      </c>
      <c r="F56">
        <f>H52/(H53*E56)</f>
        <v>8.9095704059709388E-2</v>
      </c>
    </row>
    <row r="58" spans="1:8">
      <c r="A58" t="s">
        <v>25</v>
      </c>
      <c r="G58">
        <f>(F47+F48+F49)+(F39+F40)+F56</f>
        <v>0.71511227763455143</v>
      </c>
    </row>
    <row r="59" spans="1:8"/>
    <row r="60" spans="1:8" ht="15" customHeight="1">
      <c r="A60" s="25"/>
      <c r="B60" s="25"/>
      <c r="C60" s="25"/>
      <c r="D60" s="25"/>
      <c r="E60" s="25"/>
      <c r="F60" s="25"/>
      <c r="G60" s="25"/>
      <c r="H60" s="25"/>
    </row>
    <row r="62" spans="1:8">
      <c r="A62" s="8" t="s">
        <v>28</v>
      </c>
      <c r="D62" s="1"/>
    </row>
    <row r="63" spans="1:8"/>
    <row r="64" spans="1:8">
      <c r="A64" s="3" t="s">
        <v>12</v>
      </c>
      <c r="B64" s="3"/>
      <c r="D64" t="s">
        <v>13</v>
      </c>
      <c r="H64">
        <v>0.05</v>
      </c>
    </row>
    <row r="65" spans="1:11">
      <c r="D65" t="s">
        <v>14</v>
      </c>
      <c r="H65">
        <v>0.04</v>
      </c>
      <c r="K65" s="1"/>
    </row>
    <row r="67" spans="1:11">
      <c r="A67" s="7" t="s">
        <v>15</v>
      </c>
      <c r="B67" s="7" t="s">
        <v>16</v>
      </c>
      <c r="C67" s="7"/>
      <c r="D67" s="7" t="s">
        <v>17</v>
      </c>
      <c r="E67" s="7" t="s">
        <v>18</v>
      </c>
      <c r="F67" s="7" t="s">
        <v>19</v>
      </c>
    </row>
    <row r="68" spans="1:11">
      <c r="A68" s="7">
        <v>4</v>
      </c>
      <c r="B68">
        <v>3.4</v>
      </c>
      <c r="D68">
        <v>4</v>
      </c>
      <c r="E68">
        <f>B68*D68</f>
        <v>13.6</v>
      </c>
      <c r="F68">
        <f>H64/(H65*E68)</f>
        <v>9.1911764705882346E-2</v>
      </c>
    </row>
    <row r="69" spans="1:11">
      <c r="A69" s="7">
        <v>6</v>
      </c>
      <c r="B69">
        <v>2.71</v>
      </c>
      <c r="D69">
        <v>4</v>
      </c>
      <c r="E69">
        <f>B69*D69</f>
        <v>10.84</v>
      </c>
      <c r="F69">
        <f>H64/(H65*E69)</f>
        <v>0.11531365313653137</v>
      </c>
    </row>
    <row r="70" spans="1:11">
      <c r="A70" s="7">
        <v>5</v>
      </c>
      <c r="B70">
        <v>8.17</v>
      </c>
      <c r="D70">
        <v>4</v>
      </c>
      <c r="E70">
        <f>B70*D70</f>
        <v>32.68</v>
      </c>
      <c r="F70">
        <f>H64/(H65*E70)</f>
        <v>3.8249694002447987E-2</v>
      </c>
    </row>
    <row r="71" spans="1:11"/>
    <row r="72" spans="1:11">
      <c r="A72" s="4" t="s">
        <v>20</v>
      </c>
      <c r="B72" s="4"/>
      <c r="D72" t="s">
        <v>13</v>
      </c>
      <c r="H72">
        <v>2.5000000000000001E-2</v>
      </c>
    </row>
    <row r="73" spans="1:11">
      <c r="D73" t="s">
        <v>14</v>
      </c>
      <c r="H73">
        <v>3.6999999999999998E-2</v>
      </c>
    </row>
    <row r="75" spans="1:11">
      <c r="A75" s="7" t="s">
        <v>15</v>
      </c>
      <c r="B75" s="7" t="s">
        <v>16</v>
      </c>
      <c r="C75" s="7"/>
      <c r="D75" s="7" t="s">
        <v>21</v>
      </c>
      <c r="E75" s="7" t="s">
        <v>18</v>
      </c>
      <c r="F75" s="7" t="s">
        <v>19</v>
      </c>
    </row>
    <row r="76" spans="1:11">
      <c r="A76" s="7">
        <v>20</v>
      </c>
      <c r="B76">
        <v>0.69</v>
      </c>
      <c r="D76">
        <v>4</v>
      </c>
      <c r="E76">
        <f>B76*D76</f>
        <v>2.76</v>
      </c>
      <c r="F76">
        <f>H72/(H73*E76)</f>
        <v>0.24481002741872313</v>
      </c>
    </row>
    <row r="77" spans="1:11">
      <c r="A77" s="7" t="s">
        <v>29</v>
      </c>
      <c r="B77">
        <v>4.8899999999999997</v>
      </c>
      <c r="D77">
        <v>4</v>
      </c>
      <c r="E77">
        <f>B77*D77</f>
        <v>19.559999999999999</v>
      </c>
      <c r="F77">
        <f>H72/(H73*E77)</f>
        <v>3.4543746200187922E-2</v>
      </c>
    </row>
    <row r="78" spans="1:11">
      <c r="A78" s="7">
        <v>17</v>
      </c>
      <c r="B78">
        <v>2.2200000000000002</v>
      </c>
      <c r="D78">
        <v>1.54</v>
      </c>
      <c r="E78">
        <f>B78*D78</f>
        <v>3.4188000000000005</v>
      </c>
      <c r="F78">
        <f>H72/(H73*E78)</f>
        <v>0.19763533277046791</v>
      </c>
    </row>
    <row r="79" spans="1:11"/>
    <row r="80" spans="1:11"/>
    <row r="81" spans="1:11">
      <c r="A81" s="5" t="s">
        <v>23</v>
      </c>
      <c r="D81" t="s">
        <v>13</v>
      </c>
      <c r="H81">
        <v>3.5000000000000003E-2</v>
      </c>
    </row>
    <row r="82" spans="1:11">
      <c r="D82" t="s">
        <v>14</v>
      </c>
      <c r="H82">
        <v>0.17</v>
      </c>
    </row>
    <row r="83" spans="1:11"/>
    <row r="84" spans="1:11">
      <c r="A84" s="7" t="s">
        <v>24</v>
      </c>
      <c r="B84" s="7" t="s">
        <v>16</v>
      </c>
      <c r="C84" s="7"/>
      <c r="D84" s="7" t="s">
        <v>21</v>
      </c>
      <c r="E84" s="7" t="s">
        <v>18</v>
      </c>
      <c r="F84" s="7" t="s">
        <v>19</v>
      </c>
    </row>
    <row r="85" spans="1:11">
      <c r="A85" s="7">
        <v>27</v>
      </c>
      <c r="B85">
        <v>1.06</v>
      </c>
      <c r="D85">
        <v>2.1800000000000002</v>
      </c>
      <c r="E85">
        <f>B85*D85</f>
        <v>2.3108000000000004</v>
      </c>
      <c r="F85">
        <f>H81/(H82*E85)</f>
        <v>8.9095704059709388E-2</v>
      </c>
    </row>
    <row r="87" spans="1:11">
      <c r="A87" t="s">
        <v>25</v>
      </c>
      <c r="G87">
        <f>(F76+F77+F70+F78)+(F68+F69)+F85</f>
        <v>0.81155992229395002</v>
      </c>
    </row>
    <row r="89" spans="1:11" ht="15" customHeight="1">
      <c r="A89" s="25"/>
      <c r="B89" s="25"/>
      <c r="C89" s="25"/>
      <c r="D89" s="25"/>
      <c r="E89" s="25"/>
      <c r="F89" s="25"/>
      <c r="G89" s="25"/>
      <c r="H89" s="25"/>
    </row>
    <row r="91" spans="1:11">
      <c r="A91" s="8" t="s">
        <v>30</v>
      </c>
      <c r="D91" s="1"/>
    </row>
    <row r="92" spans="1:11"/>
    <row r="93" spans="1:11">
      <c r="A93" s="3" t="s">
        <v>12</v>
      </c>
      <c r="B93" s="3"/>
      <c r="D93" t="s">
        <v>13</v>
      </c>
      <c r="H93">
        <v>0.05</v>
      </c>
    </row>
    <row r="94" spans="1:11">
      <c r="D94" t="s">
        <v>14</v>
      </c>
      <c r="H94">
        <v>0.04</v>
      </c>
      <c r="K94" s="1"/>
    </row>
    <row r="96" spans="1:11">
      <c r="A96" s="7" t="s">
        <v>15</v>
      </c>
      <c r="B96" s="7" t="s">
        <v>16</v>
      </c>
      <c r="C96" s="7"/>
      <c r="D96" s="7" t="s">
        <v>17</v>
      </c>
      <c r="E96" s="7" t="s">
        <v>18</v>
      </c>
      <c r="F96" s="7" t="s">
        <v>19</v>
      </c>
    </row>
    <row r="97" spans="1:8">
      <c r="A97" s="7" t="s">
        <v>31</v>
      </c>
      <c r="B97">
        <v>1.95</v>
      </c>
      <c r="D97">
        <v>4</v>
      </c>
      <c r="E97">
        <f>B97*D97</f>
        <v>7.8</v>
      </c>
      <c r="F97">
        <f>H93/(H94*E97)</f>
        <v>0.16025641025641027</v>
      </c>
    </row>
    <row r="100" spans="1:8">
      <c r="A100" s="4" t="s">
        <v>20</v>
      </c>
      <c r="B100" s="4"/>
      <c r="D100" t="s">
        <v>13</v>
      </c>
      <c r="H100">
        <v>2.5000000000000001E-2</v>
      </c>
    </row>
    <row r="101" spans="1:8">
      <c r="D101" t="s">
        <v>14</v>
      </c>
      <c r="H101">
        <v>0.04</v>
      </c>
    </row>
    <row r="103" spans="1:8">
      <c r="A103" s="7" t="s">
        <v>15</v>
      </c>
      <c r="B103" s="7" t="s">
        <v>16</v>
      </c>
      <c r="C103" s="7"/>
      <c r="D103" s="7" t="s">
        <v>21</v>
      </c>
      <c r="E103" s="7" t="s">
        <v>18</v>
      </c>
      <c r="F103" s="7" t="s">
        <v>19</v>
      </c>
    </row>
    <row r="104" spans="1:8">
      <c r="A104" s="7">
        <v>16</v>
      </c>
      <c r="B104">
        <v>6</v>
      </c>
      <c r="D104">
        <v>4</v>
      </c>
      <c r="E104">
        <f>B104*D104</f>
        <v>24</v>
      </c>
      <c r="F104">
        <f>H100/(H101*E104)</f>
        <v>2.6041666666666668E-2</v>
      </c>
    </row>
    <row r="105" spans="1:8">
      <c r="A105" s="7" t="s">
        <v>29</v>
      </c>
      <c r="B105" s="9">
        <v>4.9400000000000004</v>
      </c>
      <c r="D105">
        <v>4</v>
      </c>
      <c r="E105">
        <f>B105*D105</f>
        <v>19.760000000000002</v>
      </c>
      <c r="F105">
        <f>H100/(H101*E105)</f>
        <v>3.1629554655870445E-2</v>
      </c>
    </row>
    <row r="106" spans="1:8">
      <c r="A106" s="7" t="s">
        <v>22</v>
      </c>
      <c r="B106">
        <v>1.54</v>
      </c>
      <c r="D106">
        <v>4</v>
      </c>
      <c r="E106">
        <f>B106*D106</f>
        <v>6.16</v>
      </c>
      <c r="F106">
        <f>H100/(H101*E106)</f>
        <v>0.10146103896103896</v>
      </c>
    </row>
    <row r="107" spans="1:8">
      <c r="A107" s="7" t="s">
        <v>27</v>
      </c>
      <c r="B107">
        <v>2.34</v>
      </c>
      <c r="D107">
        <v>4</v>
      </c>
      <c r="E107">
        <f>B107*D107</f>
        <v>9.36</v>
      </c>
      <c r="F107">
        <f>H100/(H101*E107)</f>
        <v>6.6773504273504272E-2</v>
      </c>
    </row>
    <row r="109" spans="1:8"/>
    <row r="110" spans="1:8">
      <c r="A110" s="5" t="s">
        <v>23</v>
      </c>
      <c r="D110" t="s">
        <v>13</v>
      </c>
      <c r="H110">
        <v>3.5000000000000003E-2</v>
      </c>
    </row>
    <row r="111" spans="1:8">
      <c r="D111" t="s">
        <v>14</v>
      </c>
      <c r="H111">
        <v>0.17</v>
      </c>
    </row>
    <row r="113" spans="1:8">
      <c r="A113" s="7" t="s">
        <v>24</v>
      </c>
      <c r="B113" s="7" t="s">
        <v>16</v>
      </c>
      <c r="C113" s="7"/>
      <c r="D113" s="7" t="s">
        <v>21</v>
      </c>
      <c r="E113" s="7" t="s">
        <v>18</v>
      </c>
      <c r="F113" s="7" t="s">
        <v>19</v>
      </c>
    </row>
    <row r="114" spans="1:8">
      <c r="A114" s="7">
        <v>25</v>
      </c>
      <c r="B114">
        <v>3</v>
      </c>
      <c r="D114">
        <v>3</v>
      </c>
      <c r="E114">
        <f>B114*D114</f>
        <v>9</v>
      </c>
      <c r="F114">
        <f>H110/(H111*E114)</f>
        <v>2.2875816993464054E-2</v>
      </c>
    </row>
    <row r="116" spans="1:8">
      <c r="A116" s="6" t="s">
        <v>32</v>
      </c>
      <c r="D116" t="s">
        <v>13</v>
      </c>
      <c r="H116">
        <v>1.6E-2</v>
      </c>
    </row>
    <row r="117" spans="1:8">
      <c r="D117" t="s">
        <v>14</v>
      </c>
      <c r="H117">
        <v>0.8</v>
      </c>
    </row>
    <row r="119" spans="1:8">
      <c r="A119" s="7" t="s">
        <v>8</v>
      </c>
      <c r="B119" s="7" t="s">
        <v>16</v>
      </c>
      <c r="C119" s="7"/>
      <c r="D119" s="7" t="s">
        <v>21</v>
      </c>
      <c r="E119" s="7" t="s">
        <v>18</v>
      </c>
      <c r="F119" s="7" t="s">
        <v>19</v>
      </c>
    </row>
    <row r="120" spans="1:8">
      <c r="A120" s="7">
        <v>30</v>
      </c>
      <c r="B120">
        <v>3</v>
      </c>
      <c r="D120">
        <v>3</v>
      </c>
      <c r="E120">
        <f>B120*D120</f>
        <v>9</v>
      </c>
      <c r="F120">
        <f>H116/(H117*E120)</f>
        <v>2.2222222222222222E-3</v>
      </c>
    </row>
    <row r="122" spans="1:8">
      <c r="A122" t="s">
        <v>33</v>
      </c>
      <c r="H122">
        <f>(F104+F105+F106+F107)+(F97)+F114+F120</f>
        <v>0.4112602140291769</v>
      </c>
    </row>
    <row r="123" spans="1:8"/>
    <row r="124" spans="1:8" ht="15" customHeight="1">
      <c r="A124" s="25"/>
      <c r="B124" s="25"/>
      <c r="C124" s="25"/>
      <c r="D124" s="25"/>
      <c r="E124" s="25"/>
      <c r="F124" s="25"/>
      <c r="G124" s="25"/>
      <c r="H124" s="25"/>
    </row>
    <row r="126" spans="1:8">
      <c r="A126" s="8" t="s">
        <v>34</v>
      </c>
      <c r="D126" s="1"/>
    </row>
    <row r="127" spans="1:8"/>
    <row r="128" spans="1:8">
      <c r="A128" s="3" t="s">
        <v>12</v>
      </c>
      <c r="B128" s="3"/>
      <c r="D128" t="s">
        <v>13</v>
      </c>
      <c r="H128">
        <v>0.05</v>
      </c>
    </row>
    <row r="129" spans="1:11">
      <c r="D129" t="s">
        <v>14</v>
      </c>
      <c r="H129">
        <v>0.04</v>
      </c>
      <c r="K129" s="1"/>
    </row>
    <row r="131" spans="1:11">
      <c r="A131" s="7" t="s">
        <v>15</v>
      </c>
      <c r="B131" s="7" t="s">
        <v>16</v>
      </c>
      <c r="C131" s="7"/>
      <c r="D131" s="7" t="s">
        <v>17</v>
      </c>
      <c r="E131" s="7" t="s">
        <v>18</v>
      </c>
      <c r="F131" s="7" t="s">
        <v>19</v>
      </c>
    </row>
    <row r="132" spans="1:11">
      <c r="A132" s="7">
        <v>14</v>
      </c>
      <c r="B132">
        <v>3.4</v>
      </c>
      <c r="D132">
        <v>4</v>
      </c>
      <c r="E132">
        <f>B132*D132</f>
        <v>13.6</v>
      </c>
      <c r="F132">
        <f>H128/(H129*E132)</f>
        <v>9.1911764705882346E-2</v>
      </c>
    </row>
    <row r="133" spans="1:11">
      <c r="A133" s="7">
        <v>15</v>
      </c>
      <c r="B133">
        <v>2.6</v>
      </c>
      <c r="D133">
        <v>4</v>
      </c>
      <c r="E133">
        <f>B133*D133</f>
        <v>10.4</v>
      </c>
      <c r="F133">
        <f>H128/(H129*E133)</f>
        <v>0.12019230769230768</v>
      </c>
    </row>
    <row r="134" spans="1:11">
      <c r="A134" s="7">
        <v>1</v>
      </c>
      <c r="B134">
        <v>2.67</v>
      </c>
      <c r="D134">
        <v>4</v>
      </c>
      <c r="E134">
        <f>B134*D134</f>
        <v>10.68</v>
      </c>
      <c r="F134">
        <f>H128/(H129*E134)</f>
        <v>0.11704119850187265</v>
      </c>
    </row>
    <row r="135" spans="1:11">
      <c r="A135" s="7">
        <v>2</v>
      </c>
      <c r="B135">
        <v>2.9</v>
      </c>
      <c r="D135">
        <v>4</v>
      </c>
      <c r="E135">
        <f>B135*D135</f>
        <v>11.6</v>
      </c>
      <c r="F135">
        <f>H128/(H129*E135)</f>
        <v>0.10775862068965518</v>
      </c>
    </row>
    <row r="136" spans="1:11">
      <c r="A136" s="7">
        <v>3</v>
      </c>
      <c r="B136">
        <v>5.78</v>
      </c>
      <c r="D136">
        <v>4</v>
      </c>
      <c r="E136">
        <f>B136*D136</f>
        <v>23.12</v>
      </c>
      <c r="F136">
        <f>H128/(H129*E136)</f>
        <v>5.4065743944636674E-2</v>
      </c>
    </row>
    <row r="137" spans="1:11"/>
    <row r="138" spans="1:11">
      <c r="A138" s="4" t="s">
        <v>20</v>
      </c>
      <c r="B138" s="4"/>
      <c r="D138" t="s">
        <v>13</v>
      </c>
      <c r="H138">
        <v>2.5000000000000001E-2</v>
      </c>
    </row>
    <row r="139" spans="1:11">
      <c r="D139" t="s">
        <v>14</v>
      </c>
      <c r="H139">
        <v>3.6999999999999998E-2</v>
      </c>
    </row>
    <row r="141" spans="1:11">
      <c r="A141" s="7" t="s">
        <v>15</v>
      </c>
      <c r="B141" s="7" t="s">
        <v>16</v>
      </c>
      <c r="C141" s="7"/>
      <c r="D141" s="7" t="s">
        <v>21</v>
      </c>
      <c r="E141" s="7" t="s">
        <v>18</v>
      </c>
      <c r="F141" s="7" t="s">
        <v>19</v>
      </c>
    </row>
    <row r="142" spans="1:11">
      <c r="A142" s="7">
        <v>16</v>
      </c>
      <c r="B142">
        <v>6</v>
      </c>
      <c r="D142">
        <v>4</v>
      </c>
      <c r="E142">
        <f>B142*D142</f>
        <v>24</v>
      </c>
      <c r="F142">
        <f>H138/(H139*E142)</f>
        <v>2.8153153153153157E-2</v>
      </c>
    </row>
    <row r="143" spans="1:11">
      <c r="A143" s="7">
        <v>17</v>
      </c>
      <c r="B143">
        <v>2.2200000000000002</v>
      </c>
      <c r="D143">
        <v>1.54</v>
      </c>
      <c r="E143">
        <f>B143*D143</f>
        <v>3.4188000000000005</v>
      </c>
      <c r="F143">
        <f>H138/(H139*E143)</f>
        <v>0.19763533277046791</v>
      </c>
    </row>
    <row r="145" spans="1:19">
      <c r="A145" s="5" t="s">
        <v>23</v>
      </c>
      <c r="D145" t="s">
        <v>13</v>
      </c>
      <c r="H145">
        <v>3.5000000000000003E-2</v>
      </c>
    </row>
    <row r="146" spans="1:19">
      <c r="D146" t="s">
        <v>14</v>
      </c>
      <c r="H146">
        <v>0.17</v>
      </c>
    </row>
    <row r="148" spans="1:19">
      <c r="A148" s="7" t="s">
        <v>24</v>
      </c>
      <c r="B148" s="7" t="s">
        <v>16</v>
      </c>
      <c r="C148" s="7"/>
      <c r="D148" s="7" t="s">
        <v>21</v>
      </c>
      <c r="E148" s="7" t="s">
        <v>18</v>
      </c>
      <c r="F148" s="7" t="s">
        <v>19</v>
      </c>
    </row>
    <row r="149" spans="1:19">
      <c r="A149" s="7">
        <v>26</v>
      </c>
      <c r="B149">
        <v>2</v>
      </c>
      <c r="D149">
        <v>2.0099999999999998</v>
      </c>
      <c r="E149">
        <f>B149*D149</f>
        <v>4.0199999999999996</v>
      </c>
      <c r="F149">
        <f>H145/(H146*E149)</f>
        <v>5.1214515657009074E-2</v>
      </c>
    </row>
    <row r="151" spans="1:19">
      <c r="A151" s="6" t="s">
        <v>32</v>
      </c>
      <c r="D151" t="s">
        <v>13</v>
      </c>
      <c r="H151">
        <v>1.6E-2</v>
      </c>
    </row>
    <row r="152" spans="1:19">
      <c r="D152" t="s">
        <v>14</v>
      </c>
      <c r="H152">
        <v>0.8</v>
      </c>
    </row>
    <row r="154" spans="1:19">
      <c r="A154" s="7" t="s">
        <v>8</v>
      </c>
      <c r="B154" s="7" t="s">
        <v>16</v>
      </c>
      <c r="C154" s="7"/>
      <c r="D154" s="7" t="s">
        <v>21</v>
      </c>
      <c r="E154" s="7" t="s">
        <v>18</v>
      </c>
      <c r="F154" s="7" t="s">
        <v>19</v>
      </c>
    </row>
    <row r="155" spans="1:19">
      <c r="A155" s="7">
        <v>32</v>
      </c>
      <c r="B155">
        <v>3</v>
      </c>
      <c r="D155">
        <v>3</v>
      </c>
      <c r="E155">
        <f>B155*D155</f>
        <v>9</v>
      </c>
      <c r="F155">
        <f>H151/(H152*E155)</f>
        <v>2.2222222222222222E-3</v>
      </c>
    </row>
    <row r="157" spans="1:19">
      <c r="A157" s="9" t="s">
        <v>35</v>
      </c>
      <c r="B157" s="9"/>
      <c r="C157" s="9"/>
      <c r="D157" s="9"/>
      <c r="E157" s="9"/>
      <c r="F157" s="9"/>
      <c r="G157" s="9"/>
      <c r="H157" s="9">
        <f>(F142+F143)+(F132+F133+F134+F135+F136)+F149+F155</f>
        <v>0.77019485933720699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</row>
    <row r="158" spans="1:19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</row>
    <row r="159" spans="1:19" ht="15" customHeight="1">
      <c r="A159" s="26"/>
      <c r="B159" s="26"/>
      <c r="C159" s="26"/>
      <c r="D159" s="26"/>
      <c r="E159" s="26"/>
      <c r="F159" s="26"/>
      <c r="G159" s="26"/>
      <c r="H159" s="26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</row>
    <row r="160" spans="1:19" ht="1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</row>
    <row r="161" spans="1:19">
      <c r="A161" s="11" t="s">
        <v>36</v>
      </c>
      <c r="B161" s="9"/>
      <c r="C161" s="9"/>
      <c r="D161" s="9" t="s">
        <v>37</v>
      </c>
      <c r="E161" s="9"/>
      <c r="F161" s="9"/>
      <c r="G161" s="9"/>
      <c r="H161" s="9">
        <v>3.6999999999999998E-2</v>
      </c>
      <c r="I161" s="9"/>
      <c r="J161" s="9" t="s">
        <v>38</v>
      </c>
      <c r="K161" s="9"/>
      <c r="L161" s="9">
        <v>30</v>
      </c>
      <c r="M161" s="9"/>
      <c r="N161" s="9"/>
      <c r="O161" s="9"/>
      <c r="P161" s="9"/>
      <c r="Q161" s="9"/>
      <c r="R161" s="9"/>
      <c r="S161" s="9"/>
    </row>
    <row r="162" spans="1:19">
      <c r="A162" s="9"/>
      <c r="B162" s="9"/>
      <c r="C162" s="9"/>
      <c r="D162" s="9" t="s">
        <v>39</v>
      </c>
      <c r="E162" s="9"/>
      <c r="F162" s="9"/>
      <c r="G162" s="9"/>
      <c r="H162" s="9">
        <v>0.04</v>
      </c>
      <c r="I162" s="9"/>
      <c r="J162" s="9" t="s">
        <v>40</v>
      </c>
      <c r="K162" s="9"/>
      <c r="L162" s="9">
        <v>6</v>
      </c>
      <c r="M162" s="9"/>
      <c r="N162" s="9"/>
      <c r="O162" s="9"/>
      <c r="P162" s="9"/>
      <c r="Q162" s="9"/>
      <c r="R162" s="9"/>
      <c r="S162" s="9"/>
    </row>
    <row r="163" spans="1:19">
      <c r="A163" s="9"/>
      <c r="B163" s="9"/>
      <c r="C163" s="9"/>
      <c r="D163" s="12" t="s">
        <v>41</v>
      </c>
      <c r="E163" s="9"/>
      <c r="F163" s="9"/>
      <c r="G163" s="9"/>
      <c r="H163" s="9">
        <v>1.3</v>
      </c>
      <c r="I163" s="9"/>
      <c r="J163" s="9" t="s">
        <v>42</v>
      </c>
      <c r="K163" s="9"/>
      <c r="L163" s="9" t="s">
        <v>43</v>
      </c>
      <c r="M163" s="9"/>
      <c r="N163" s="9"/>
      <c r="O163" s="9"/>
      <c r="P163" s="9"/>
      <c r="Q163" s="9"/>
      <c r="R163" s="9"/>
      <c r="S163" s="9"/>
    </row>
    <row r="164" spans="1:19">
      <c r="A164" s="9"/>
      <c r="B164" s="9"/>
      <c r="C164" s="9"/>
      <c r="D164" s="12" t="s">
        <v>44</v>
      </c>
      <c r="E164" s="9"/>
      <c r="F164" s="9"/>
      <c r="G164" s="9"/>
      <c r="H164" s="9">
        <v>2.5000000000000001E-3</v>
      </c>
      <c r="I164" s="9"/>
      <c r="J164" s="9" t="s">
        <v>45</v>
      </c>
      <c r="K164" s="9"/>
      <c r="L164" s="9">
        <f>(L162/2)/COS(RADIANS(L161))</f>
        <v>3.4641016151377544</v>
      </c>
      <c r="M164" s="9"/>
      <c r="N164" s="9"/>
      <c r="O164" s="9"/>
      <c r="P164" s="13" t="s">
        <v>46</v>
      </c>
      <c r="Q164" s="9"/>
      <c r="R164" s="9"/>
      <c r="S164" s="9"/>
    </row>
    <row r="165" spans="1:19">
      <c r="A165" s="9"/>
      <c r="B165" s="9"/>
      <c r="C165" s="9"/>
      <c r="D165" s="9"/>
      <c r="E165" s="9"/>
      <c r="F165" s="9"/>
      <c r="G165" s="9"/>
      <c r="H165" s="9"/>
      <c r="I165" s="9"/>
      <c r="J165" s="9" t="s">
        <v>47</v>
      </c>
      <c r="K165" s="9"/>
      <c r="L165" s="9" t="s">
        <v>48</v>
      </c>
      <c r="M165" s="9"/>
      <c r="N165" s="9"/>
      <c r="O165" s="9"/>
      <c r="P165" s="9"/>
      <c r="Q165" s="9"/>
      <c r="R165" s="9"/>
      <c r="S165" s="9"/>
    </row>
    <row r="166" spans="1:19">
      <c r="A166" s="14" t="s">
        <v>49</v>
      </c>
      <c r="B166" s="14" t="s">
        <v>16</v>
      </c>
      <c r="C166" s="14"/>
      <c r="D166" s="14" t="s">
        <v>21</v>
      </c>
      <c r="E166" s="14" t="s">
        <v>18</v>
      </c>
      <c r="F166" s="14" t="s">
        <v>19</v>
      </c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</row>
    <row r="167" spans="1:19">
      <c r="A167" s="14"/>
      <c r="B167" s="9"/>
      <c r="C167" s="9"/>
      <c r="D167" s="9"/>
      <c r="E167" s="9">
        <v>150</v>
      </c>
      <c r="F167" s="9">
        <f>(H161/H164)+(H162/H163)*(1/E167)</f>
        <v>14.800205128205127</v>
      </c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</row>
    <row r="168" spans="1:19" ht="1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</row>
    <row r="169" spans="1:1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</row>
    <row r="170" spans="1:19" ht="1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</row>
    <row r="171" spans="1:19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</row>
    <row r="172" spans="1:19" ht="1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</row>
    <row r="173" spans="1:19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</row>
    <row r="174" spans="1:19" ht="1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</row>
    <row r="175" spans="1:19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</row>
    <row r="176" spans="1:19" ht="1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</row>
    <row r="177" spans="1:19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</row>
    <row r="178" spans="1:19" ht="1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3F66-C722-47B7-BE81-88EF87869F6A}">
  <dimension ref="A1:K102"/>
  <sheetViews>
    <sheetView tabSelected="1" topLeftCell="A66" workbookViewId="0">
      <selection activeCell="F77" sqref="F77"/>
    </sheetView>
  </sheetViews>
  <sheetFormatPr defaultRowHeight="15"/>
  <cols>
    <col min="2" max="2" width="10.85546875" customWidth="1"/>
    <col min="5" max="5" width="15.5703125" customWidth="1"/>
    <col min="6" max="6" width="16.85546875" customWidth="1"/>
    <col min="12" max="12" width="11" customWidth="1"/>
    <col min="13" max="13" width="9" customWidth="1"/>
    <col min="15" max="15" width="10.140625" customWidth="1"/>
  </cols>
  <sheetData>
    <row r="1" spans="1:11">
      <c r="A1" t="s">
        <v>50</v>
      </c>
    </row>
    <row r="3" spans="1:11">
      <c r="A3" s="8" t="s">
        <v>30</v>
      </c>
      <c r="I3" s="16" t="s">
        <v>51</v>
      </c>
      <c r="J3" s="16"/>
      <c r="K3" s="16"/>
    </row>
    <row r="4" spans="1:11">
      <c r="I4" s="16"/>
      <c r="J4" s="16"/>
      <c r="K4" s="16"/>
    </row>
    <row r="5" spans="1:11">
      <c r="I5" s="17" t="s">
        <v>52</v>
      </c>
      <c r="J5" s="16"/>
      <c r="K5" s="16"/>
    </row>
    <row r="6" spans="1:11">
      <c r="A6" s="7" t="s">
        <v>15</v>
      </c>
      <c r="B6" s="7" t="s">
        <v>19</v>
      </c>
      <c r="C6" s="7" t="s">
        <v>53</v>
      </c>
      <c r="D6" s="7" t="s">
        <v>54</v>
      </c>
      <c r="E6" s="19" t="s">
        <v>55</v>
      </c>
      <c r="F6" s="7" t="s">
        <v>56</v>
      </c>
      <c r="I6" s="16"/>
      <c r="J6" s="16"/>
      <c r="K6" s="16"/>
    </row>
    <row r="7" spans="1:11">
      <c r="A7" s="7" t="s">
        <v>31</v>
      </c>
      <c r="B7">
        <f>'US05'!F97</f>
        <v>0.16025641025641027</v>
      </c>
      <c r="C7">
        <v>20</v>
      </c>
      <c r="D7">
        <v>15</v>
      </c>
      <c r="E7">
        <f>(C7-D7)/B7</f>
        <v>31.199999999999996</v>
      </c>
      <c r="F7">
        <f>E7*J11</f>
        <v>112319.99999999999</v>
      </c>
      <c r="I7" s="16"/>
      <c r="J7" s="16"/>
      <c r="K7" s="16"/>
    </row>
    <row r="8" spans="1:11">
      <c r="A8" s="20">
        <v>16</v>
      </c>
      <c r="B8">
        <f>'US05'!F104</f>
        <v>2.6041666666666668E-2</v>
      </c>
      <c r="C8">
        <v>-5</v>
      </c>
      <c r="D8">
        <v>15</v>
      </c>
      <c r="E8">
        <f>(C8-D8)/B8</f>
        <v>-768</v>
      </c>
      <c r="F8">
        <f>E8*J11</f>
        <v>-2764800</v>
      </c>
      <c r="I8" s="16" t="s">
        <v>57</v>
      </c>
      <c r="J8" s="16"/>
      <c r="K8" s="16" t="s">
        <v>58</v>
      </c>
    </row>
    <row r="9" spans="1:11">
      <c r="A9" s="7" t="s">
        <v>29</v>
      </c>
      <c r="B9">
        <f>'US05'!F105</f>
        <v>3.1629554655870445E-2</v>
      </c>
      <c r="C9">
        <v>7</v>
      </c>
      <c r="D9">
        <v>15</v>
      </c>
      <c r="E9">
        <f>(C9-D9)/B9</f>
        <v>-252.928</v>
      </c>
      <c r="F9">
        <f>E9*J11</f>
        <v>-910540.80000000005</v>
      </c>
      <c r="I9" s="16" t="s">
        <v>59</v>
      </c>
      <c r="J9" s="16"/>
      <c r="K9" s="16" t="s">
        <v>60</v>
      </c>
    </row>
    <row r="10" spans="1:11">
      <c r="A10" s="7" t="s">
        <v>22</v>
      </c>
      <c r="B10">
        <f>'US05'!F106</f>
        <v>0.10146103896103896</v>
      </c>
      <c r="C10">
        <v>-5</v>
      </c>
      <c r="D10">
        <v>15</v>
      </c>
      <c r="E10">
        <f>(C10-D10)/B10</f>
        <v>-197.12</v>
      </c>
      <c r="F10">
        <f>E10*J11</f>
        <v>-709632</v>
      </c>
      <c r="I10" s="16"/>
      <c r="J10" s="16"/>
      <c r="K10" s="16"/>
    </row>
    <row r="11" spans="1:11">
      <c r="A11" s="7" t="s">
        <v>27</v>
      </c>
      <c r="B11" s="10">
        <f>'US05'!F107</f>
        <v>6.6773504273504272E-2</v>
      </c>
      <c r="C11">
        <v>0</v>
      </c>
      <c r="D11">
        <v>15</v>
      </c>
      <c r="E11">
        <f>(C11-D11)/B11</f>
        <v>-224.64000000000001</v>
      </c>
      <c r="F11">
        <f>E11*J11</f>
        <v>-808704</v>
      </c>
      <c r="I11" s="16" t="s">
        <v>61</v>
      </c>
      <c r="J11" s="18">
        <v>3600</v>
      </c>
      <c r="K11" s="16"/>
    </row>
    <row r="14" spans="1:11">
      <c r="A14" s="7" t="s">
        <v>24</v>
      </c>
      <c r="B14" s="7" t="s">
        <v>19</v>
      </c>
      <c r="C14" s="7" t="s">
        <v>53</v>
      </c>
      <c r="D14" s="7" t="s">
        <v>54</v>
      </c>
      <c r="E14" s="19" t="s">
        <v>55</v>
      </c>
      <c r="F14" s="7" t="s">
        <v>56</v>
      </c>
    </row>
    <row r="15" spans="1:11">
      <c r="A15" s="20">
        <v>25</v>
      </c>
      <c r="B15">
        <f>'US05'!F114</f>
        <v>2.2875816993464054E-2</v>
      </c>
      <c r="C15">
        <v>20</v>
      </c>
      <c r="D15">
        <v>15</v>
      </c>
      <c r="E15">
        <f>(C15-D15)/B15</f>
        <v>218.57142857142856</v>
      </c>
      <c r="F15">
        <f>E15*J11</f>
        <v>786857.14285714284</v>
      </c>
    </row>
    <row r="18" spans="1:6">
      <c r="A18" s="7" t="s">
        <v>8</v>
      </c>
      <c r="B18" s="7" t="s">
        <v>19</v>
      </c>
      <c r="C18" s="7" t="s">
        <v>53</v>
      </c>
      <c r="D18" s="7" t="s">
        <v>54</v>
      </c>
      <c r="E18" s="19" t="s">
        <v>55</v>
      </c>
      <c r="F18" s="7" t="s">
        <v>56</v>
      </c>
    </row>
    <row r="19" spans="1:6">
      <c r="A19" s="20">
        <v>30</v>
      </c>
      <c r="B19">
        <f>'US05'!F120</f>
        <v>2.2222222222222222E-3</v>
      </c>
      <c r="C19">
        <v>20</v>
      </c>
      <c r="D19">
        <v>15</v>
      </c>
      <c r="E19">
        <f>(C19-D19)/B19</f>
        <v>2250</v>
      </c>
      <c r="F19">
        <f>E19*J11</f>
        <v>8100000</v>
      </c>
    </row>
    <row r="22" spans="1:6">
      <c r="D22" s="21" t="s">
        <v>62</v>
      </c>
      <c r="E22" s="7"/>
      <c r="F22" s="15">
        <f>F19+F15+F11+F10+F9+F8+F7</f>
        <v>3805500.3428571438</v>
      </c>
    </row>
    <row r="24" spans="1:6">
      <c r="A24" s="8" t="s">
        <v>11</v>
      </c>
    </row>
    <row r="27" spans="1:6">
      <c r="A27" s="7" t="s">
        <v>15</v>
      </c>
      <c r="B27" s="7" t="s">
        <v>19</v>
      </c>
      <c r="C27" s="7" t="s">
        <v>53</v>
      </c>
      <c r="D27" s="7" t="s">
        <v>54</v>
      </c>
      <c r="E27" s="19" t="s">
        <v>55</v>
      </c>
      <c r="F27" s="7" t="s">
        <v>56</v>
      </c>
    </row>
    <row r="28" spans="1:6">
      <c r="A28" s="20">
        <v>7</v>
      </c>
      <c r="B28">
        <f>'US05'!F9</f>
        <v>5.6306306306306307E-2</v>
      </c>
      <c r="C28">
        <v>20</v>
      </c>
      <c r="D28">
        <v>-5</v>
      </c>
      <c r="E28">
        <f>(C28-D28)/B28</f>
        <v>444</v>
      </c>
      <c r="F28">
        <f>E28*J11</f>
        <v>1598400</v>
      </c>
    </row>
    <row r="29" spans="1:6">
      <c r="A29" s="20">
        <v>8</v>
      </c>
      <c r="B29">
        <f>'US05'!F10</f>
        <v>8.7047353760445687E-2</v>
      </c>
      <c r="C29">
        <v>20</v>
      </c>
      <c r="D29">
        <v>-5</v>
      </c>
      <c r="E29">
        <f>(C29-D29)/B29</f>
        <v>287.2</v>
      </c>
      <c r="F29">
        <f>E29*J11</f>
        <v>1033920</v>
      </c>
    </row>
    <row r="30" spans="1:6">
      <c r="A30" s="20">
        <v>20</v>
      </c>
      <c r="B30">
        <f>'US05'!F17</f>
        <v>0.22644927536231885</v>
      </c>
      <c r="C30">
        <v>7</v>
      </c>
      <c r="D30">
        <v>-5</v>
      </c>
      <c r="E30">
        <f>(C30-D30)/B30</f>
        <v>52.991999999999997</v>
      </c>
      <c r="F30">
        <f>E30*J11</f>
        <v>190771.19999999998</v>
      </c>
    </row>
    <row r="31" spans="1:6">
      <c r="A31" s="7" t="s">
        <v>22</v>
      </c>
      <c r="B31">
        <f>'US05'!F18</f>
        <v>0.10146103896103896</v>
      </c>
      <c r="C31">
        <v>15</v>
      </c>
      <c r="D31">
        <v>-5</v>
      </c>
      <c r="E31">
        <f>(C31-D31)/B31</f>
        <v>197.12</v>
      </c>
      <c r="F31">
        <f>E31*J11</f>
        <v>709632</v>
      </c>
    </row>
    <row r="32" spans="1:6">
      <c r="A32" s="20">
        <v>22</v>
      </c>
      <c r="B32">
        <f>'US05'!F19</f>
        <v>2.8153153153153154E-2</v>
      </c>
      <c r="C32">
        <v>0</v>
      </c>
      <c r="D32">
        <v>-5</v>
      </c>
      <c r="E32">
        <f>(C32-D32)/B32</f>
        <v>177.6</v>
      </c>
      <c r="F32">
        <f>E32*J11</f>
        <v>639360</v>
      </c>
    </row>
    <row r="33" spans="1:6">
      <c r="A33" s="20">
        <v>28</v>
      </c>
      <c r="B33">
        <f>'US05'!F20</f>
        <v>0.38287184513599604</v>
      </c>
      <c r="C33">
        <v>15</v>
      </c>
      <c r="D33">
        <v>-5</v>
      </c>
      <c r="E33">
        <f>(C33-D33)/B33</f>
        <v>52.236800000000002</v>
      </c>
      <c r="F33">
        <f>E33*J11</f>
        <v>188052.48000000001</v>
      </c>
    </row>
    <row r="36" spans="1:6">
      <c r="A36" s="7" t="s">
        <v>24</v>
      </c>
      <c r="B36" s="7" t="s">
        <v>19</v>
      </c>
      <c r="C36" s="7" t="s">
        <v>53</v>
      </c>
      <c r="D36" s="7" t="s">
        <v>54</v>
      </c>
      <c r="E36" s="19" t="s">
        <v>55</v>
      </c>
      <c r="F36" s="7" t="s">
        <v>56</v>
      </c>
    </row>
    <row r="37" spans="1:6">
      <c r="A37" s="20">
        <v>28</v>
      </c>
      <c r="B37">
        <f>'US05'!F27</f>
        <v>8.9095704059709388E-2</v>
      </c>
      <c r="C37">
        <v>15</v>
      </c>
      <c r="D37">
        <v>-5</v>
      </c>
      <c r="E37">
        <f>(C37-D37)/B37</f>
        <v>224.47771428571431</v>
      </c>
      <c r="F37">
        <f>E37*J11</f>
        <v>808119.77142857155</v>
      </c>
    </row>
    <row r="40" spans="1:6">
      <c r="D40" s="21" t="s">
        <v>63</v>
      </c>
      <c r="E40" s="7"/>
      <c r="F40" s="15">
        <f>F28+F29+F30+F31+F33+F32+F37</f>
        <v>5168255.4514285717</v>
      </c>
    </row>
    <row r="42" spans="1:6">
      <c r="A42" s="8" t="s">
        <v>26</v>
      </c>
    </row>
    <row r="45" spans="1:6">
      <c r="A45" s="7" t="s">
        <v>15</v>
      </c>
      <c r="B45" s="7" t="s">
        <v>19</v>
      </c>
      <c r="C45" s="7" t="s">
        <v>53</v>
      </c>
      <c r="D45" s="7" t="s">
        <v>54</v>
      </c>
      <c r="E45" s="19" t="s">
        <v>55</v>
      </c>
      <c r="F45" s="7" t="s">
        <v>56</v>
      </c>
    </row>
    <row r="46" spans="1:6">
      <c r="A46" s="20">
        <v>10</v>
      </c>
      <c r="B46">
        <f>'US05'!F39</f>
        <v>5.6306306306306307E-2</v>
      </c>
      <c r="C46">
        <v>20</v>
      </c>
      <c r="D46">
        <v>0</v>
      </c>
      <c r="E46">
        <f>(C46-D46)/B46</f>
        <v>355.2</v>
      </c>
      <c r="F46">
        <f>E46*J11</f>
        <v>1278720</v>
      </c>
    </row>
    <row r="47" spans="1:6">
      <c r="A47" s="20">
        <v>9</v>
      </c>
      <c r="B47">
        <f>'US05'!F40</f>
        <v>9.1911764705882346E-2</v>
      </c>
      <c r="C47">
        <v>20</v>
      </c>
      <c r="D47">
        <v>0</v>
      </c>
      <c r="E47">
        <f>(C47-D47)/B47</f>
        <v>217.60000000000002</v>
      </c>
      <c r="F47">
        <f>E47*J11</f>
        <v>783360.00000000012</v>
      </c>
    </row>
    <row r="48" spans="1:6">
      <c r="A48" s="7" t="s">
        <v>27</v>
      </c>
      <c r="B48">
        <f>'US05'!F47</f>
        <v>6.6773504273504272E-2</v>
      </c>
      <c r="C48">
        <v>15</v>
      </c>
      <c r="D48">
        <v>0</v>
      </c>
      <c r="E48">
        <f>(C48-D48)/B48</f>
        <v>224.64000000000001</v>
      </c>
      <c r="F48">
        <f>E48*J11</f>
        <v>808704</v>
      </c>
    </row>
    <row r="49" spans="1:6">
      <c r="A49" s="20">
        <v>22</v>
      </c>
      <c r="B49">
        <f>'US05'!F48</f>
        <v>2.8153153153153154E-2</v>
      </c>
      <c r="C49">
        <v>-5</v>
      </c>
      <c r="D49">
        <v>0</v>
      </c>
      <c r="E49">
        <f>(C49-D49)/B49</f>
        <v>-177.6</v>
      </c>
      <c r="F49">
        <f>E49*J11</f>
        <v>-639360</v>
      </c>
    </row>
    <row r="50" spans="1:6">
      <c r="A50" s="20">
        <v>29</v>
      </c>
      <c r="B50">
        <f>'US05'!F49</f>
        <v>0.38287184513599604</v>
      </c>
      <c r="C50">
        <v>15</v>
      </c>
      <c r="D50">
        <v>0</v>
      </c>
      <c r="E50">
        <f>(C50-D50)/B50</f>
        <v>39.177600000000005</v>
      </c>
      <c r="F50">
        <f>E50*J11</f>
        <v>141039.36000000002</v>
      </c>
    </row>
    <row r="53" spans="1:6">
      <c r="A53" s="7" t="s">
        <v>24</v>
      </c>
      <c r="B53" s="7" t="s">
        <v>19</v>
      </c>
      <c r="C53" s="7" t="s">
        <v>53</v>
      </c>
      <c r="D53" s="7" t="s">
        <v>54</v>
      </c>
      <c r="E53" s="19" t="s">
        <v>55</v>
      </c>
      <c r="F53" s="7" t="s">
        <v>56</v>
      </c>
    </row>
    <row r="54" spans="1:6">
      <c r="A54" s="20">
        <v>29</v>
      </c>
      <c r="B54">
        <f>'US05'!F56</f>
        <v>8.9095704059709388E-2</v>
      </c>
      <c r="C54">
        <v>15</v>
      </c>
      <c r="D54">
        <v>0</v>
      </c>
      <c r="E54">
        <f>(C54-D54)/B54</f>
        <v>168.35828571428573</v>
      </c>
      <c r="F54">
        <f>E54*J11</f>
        <v>606089.82857142866</v>
      </c>
    </row>
    <row r="57" spans="1:6">
      <c r="D57" s="21" t="s">
        <v>64</v>
      </c>
      <c r="E57" s="7"/>
      <c r="F57" s="15">
        <f>F46+F47+F48+F49+F50+F54</f>
        <v>2978553.1885714284</v>
      </c>
    </row>
    <row r="59" spans="1:6">
      <c r="A59" s="8" t="s">
        <v>28</v>
      </c>
    </row>
    <row r="62" spans="1:6">
      <c r="A62" s="7" t="s">
        <v>15</v>
      </c>
      <c r="B62" s="7" t="s">
        <v>19</v>
      </c>
      <c r="C62" s="7" t="s">
        <v>53</v>
      </c>
      <c r="D62" s="7" t="s">
        <v>54</v>
      </c>
      <c r="E62" s="19" t="s">
        <v>55</v>
      </c>
      <c r="F62" s="7" t="s">
        <v>56</v>
      </c>
    </row>
    <row r="63" spans="1:6">
      <c r="A63" s="20">
        <v>4</v>
      </c>
      <c r="B63">
        <f>'US05'!F68</f>
        <v>9.1911764705882346E-2</v>
      </c>
      <c r="C63">
        <v>20</v>
      </c>
      <c r="D63">
        <v>7</v>
      </c>
      <c r="E63">
        <f>(C63-D63)/B63</f>
        <v>141.44</v>
      </c>
      <c r="F63">
        <f>E63*J11</f>
        <v>509184</v>
      </c>
    </row>
    <row r="64" spans="1:6">
      <c r="A64" s="20">
        <v>6</v>
      </c>
      <c r="B64">
        <f>'US05'!F69</f>
        <v>0.11531365313653137</v>
      </c>
      <c r="C64">
        <v>20</v>
      </c>
      <c r="D64">
        <v>7</v>
      </c>
      <c r="E64">
        <f>(C64-D64)/B64</f>
        <v>112.73599999999999</v>
      </c>
      <c r="F64">
        <f>E64*J11</f>
        <v>405849.59999999998</v>
      </c>
    </row>
    <row r="65" spans="1:6">
      <c r="A65" s="20">
        <v>5</v>
      </c>
      <c r="B65">
        <f>'US05'!F70</f>
        <v>3.8249694002447987E-2</v>
      </c>
      <c r="C65">
        <v>20</v>
      </c>
      <c r="D65">
        <v>7</v>
      </c>
      <c r="E65">
        <f>(C65-D65)/B65</f>
        <v>339.87199999999996</v>
      </c>
      <c r="F65">
        <f>E65*J11</f>
        <v>1223539.2</v>
      </c>
    </row>
    <row r="66" spans="1:6">
      <c r="A66" s="20">
        <v>20</v>
      </c>
      <c r="B66">
        <f>'US05'!F76</f>
        <v>0.24481002741872313</v>
      </c>
      <c r="C66">
        <v>-5</v>
      </c>
      <c r="D66">
        <v>7</v>
      </c>
      <c r="E66">
        <f>(C66-D66)/B66</f>
        <v>-49.017599999999987</v>
      </c>
      <c r="F66">
        <f>E66*J11</f>
        <v>-176463.35999999996</v>
      </c>
    </row>
    <row r="67" spans="1:6">
      <c r="A67" s="20" t="s">
        <v>29</v>
      </c>
      <c r="B67">
        <f>'US05'!F77</f>
        <v>3.4543746200187922E-2</v>
      </c>
      <c r="C67">
        <v>15</v>
      </c>
      <c r="D67">
        <v>7</v>
      </c>
      <c r="E67">
        <f>(C67-D67)/B67</f>
        <v>231.59039999999996</v>
      </c>
      <c r="F67">
        <f>E67*J11</f>
        <v>833725.43999999983</v>
      </c>
    </row>
    <row r="68" spans="1:6">
      <c r="A68" s="20">
        <v>17</v>
      </c>
      <c r="B68">
        <f>'US05'!F78</f>
        <v>0.19763533277046791</v>
      </c>
      <c r="C68">
        <v>15</v>
      </c>
      <c r="D68">
        <v>7</v>
      </c>
      <c r="E68">
        <f>(C68-D68)/B68</f>
        <v>40.478591999999999</v>
      </c>
      <c r="F68">
        <f>E68*J11</f>
        <v>145722.93119999999</v>
      </c>
    </row>
    <row r="71" spans="1:6">
      <c r="A71" s="7" t="s">
        <v>24</v>
      </c>
      <c r="B71" s="7" t="s">
        <v>19</v>
      </c>
      <c r="C71" s="7" t="s">
        <v>53</v>
      </c>
      <c r="D71" s="7" t="s">
        <v>54</v>
      </c>
      <c r="E71" s="19" t="s">
        <v>55</v>
      </c>
      <c r="F71" s="7" t="s">
        <v>56</v>
      </c>
    </row>
    <row r="72" spans="1:6">
      <c r="A72" s="7">
        <v>27</v>
      </c>
      <c r="B72">
        <f>'US05'!F85</f>
        <v>8.9095704059709388E-2</v>
      </c>
      <c r="C72">
        <v>15</v>
      </c>
      <c r="D72">
        <v>7</v>
      </c>
      <c r="E72">
        <f>(C72-D72)/B72</f>
        <v>89.791085714285728</v>
      </c>
      <c r="F72">
        <f>E72*J11</f>
        <v>323247.90857142862</v>
      </c>
    </row>
    <row r="75" spans="1:6">
      <c r="D75" s="21" t="s">
        <v>65</v>
      </c>
      <c r="E75" s="7"/>
      <c r="F75" s="15">
        <f>F63+F64+F65+F66+F67+F68+F72</f>
        <v>3264805.7197714285</v>
      </c>
    </row>
    <row r="77" spans="1:6">
      <c r="B77" s="22" t="s">
        <v>66</v>
      </c>
      <c r="C77" s="23"/>
      <c r="D77" s="23"/>
      <c r="E77" s="23"/>
      <c r="F77" s="15">
        <f>F75+F57+F40</f>
        <v>11411614.359771429</v>
      </c>
    </row>
    <row r="79" spans="1:6">
      <c r="A79" s="8" t="s">
        <v>34</v>
      </c>
    </row>
    <row r="82" spans="1:6">
      <c r="A82" s="7" t="s">
        <v>15</v>
      </c>
      <c r="B82" s="7" t="s">
        <v>19</v>
      </c>
      <c r="C82" s="7" t="s">
        <v>53</v>
      </c>
      <c r="D82" s="7" t="s">
        <v>54</v>
      </c>
      <c r="E82" s="19" t="s">
        <v>55</v>
      </c>
      <c r="F82" s="7" t="s">
        <v>56</v>
      </c>
    </row>
    <row r="83" spans="1:6">
      <c r="A83" s="7">
        <v>14</v>
      </c>
      <c r="B83">
        <f>'US05'!F132</f>
        <v>9.1911764705882346E-2</v>
      </c>
      <c r="C83">
        <v>20</v>
      </c>
      <c r="D83">
        <v>15</v>
      </c>
      <c r="E83">
        <f>(C83-D83)/B83</f>
        <v>54.400000000000006</v>
      </c>
      <c r="F83">
        <f>E83*J11</f>
        <v>195840.00000000003</v>
      </c>
    </row>
    <row r="84" spans="1:6">
      <c r="A84" s="7">
        <v>15</v>
      </c>
      <c r="B84">
        <f>'US05'!F133</f>
        <v>0.12019230769230768</v>
      </c>
      <c r="C84">
        <v>20</v>
      </c>
      <c r="D84">
        <v>15</v>
      </c>
      <c r="E84">
        <f>(C84-D84)/B84</f>
        <v>41.6</v>
      </c>
      <c r="F84">
        <f>E84*J11</f>
        <v>149760</v>
      </c>
    </row>
    <row r="85" spans="1:6">
      <c r="A85" s="7">
        <v>1</v>
      </c>
      <c r="B85">
        <f>'US05'!F134</f>
        <v>0.11704119850187265</v>
      </c>
      <c r="C85">
        <v>20</v>
      </c>
      <c r="D85">
        <v>15</v>
      </c>
      <c r="E85">
        <f>(C85-D85)/B85</f>
        <v>42.72</v>
      </c>
      <c r="F85">
        <f>E85*J11</f>
        <v>153792</v>
      </c>
    </row>
    <row r="86" spans="1:6">
      <c r="A86" s="7">
        <v>2</v>
      </c>
      <c r="B86">
        <f>'US05'!F135</f>
        <v>0.10775862068965518</v>
      </c>
      <c r="C86">
        <v>20</v>
      </c>
      <c r="D86">
        <v>15</v>
      </c>
      <c r="E86">
        <f>(C86-D86)/B86</f>
        <v>46.4</v>
      </c>
      <c r="F86">
        <f>E86*J11</f>
        <v>167040</v>
      </c>
    </row>
    <row r="87" spans="1:6">
      <c r="A87" s="7">
        <v>3</v>
      </c>
      <c r="B87">
        <f>'US05'!F136</f>
        <v>5.4065743944636674E-2</v>
      </c>
      <c r="C87">
        <v>20</v>
      </c>
      <c r="D87">
        <v>15</v>
      </c>
      <c r="E87">
        <f>(C87-D87)/B87</f>
        <v>92.48</v>
      </c>
      <c r="F87">
        <f>E87*J11</f>
        <v>332928</v>
      </c>
    </row>
    <row r="88" spans="1:6">
      <c r="A88" s="7">
        <v>16</v>
      </c>
      <c r="B88">
        <f>'US05'!F142</f>
        <v>2.8153153153153157E-2</v>
      </c>
      <c r="C88">
        <v>-5</v>
      </c>
      <c r="D88">
        <v>15</v>
      </c>
      <c r="E88">
        <f>(C88-D88)/B88</f>
        <v>-710.39999999999986</v>
      </c>
      <c r="F88">
        <f>E88*J11</f>
        <v>-2557439.9999999995</v>
      </c>
    </row>
    <row r="89" spans="1:6">
      <c r="A89" s="7">
        <v>17</v>
      </c>
      <c r="B89">
        <f>'US05'!F143</f>
        <v>0.19763533277046791</v>
      </c>
      <c r="C89">
        <v>7</v>
      </c>
      <c r="D89">
        <v>15</v>
      </c>
      <c r="E89">
        <f>(C89-D89)/B89</f>
        <v>-40.478591999999999</v>
      </c>
      <c r="F89">
        <f>E89*J11</f>
        <v>-145722.93119999999</v>
      </c>
    </row>
    <row r="92" spans="1:6">
      <c r="A92" s="7" t="s">
        <v>24</v>
      </c>
      <c r="B92" s="7" t="s">
        <v>19</v>
      </c>
      <c r="C92" s="7" t="s">
        <v>53</v>
      </c>
      <c r="D92" s="7" t="s">
        <v>54</v>
      </c>
      <c r="E92" s="19" t="s">
        <v>55</v>
      </c>
      <c r="F92" s="7" t="s">
        <v>56</v>
      </c>
    </row>
    <row r="93" spans="1:6">
      <c r="A93" s="7">
        <v>26</v>
      </c>
      <c r="B93">
        <f>'US05'!F149</f>
        <v>5.1214515657009074E-2</v>
      </c>
      <c r="C93">
        <v>20</v>
      </c>
      <c r="D93">
        <v>15</v>
      </c>
      <c r="E93">
        <f>(C93-D93)/B93</f>
        <v>97.628571428571419</v>
      </c>
      <c r="F93">
        <f>E93*J11</f>
        <v>351462.8571428571</v>
      </c>
    </row>
    <row r="96" spans="1:6">
      <c r="A96" s="7" t="s">
        <v>8</v>
      </c>
      <c r="B96" s="7" t="s">
        <v>19</v>
      </c>
      <c r="C96" s="7" t="s">
        <v>53</v>
      </c>
      <c r="D96" s="7" t="s">
        <v>54</v>
      </c>
      <c r="E96" s="19" t="s">
        <v>55</v>
      </c>
      <c r="F96" s="7" t="s">
        <v>56</v>
      </c>
    </row>
    <row r="97" spans="1:6">
      <c r="A97" s="7">
        <v>32</v>
      </c>
      <c r="B97">
        <f>'US05'!F155</f>
        <v>2.2222222222222222E-3</v>
      </c>
      <c r="C97">
        <v>20</v>
      </c>
      <c r="D97">
        <v>15</v>
      </c>
      <c r="E97">
        <f>(C97-D97)/B97</f>
        <v>2250</v>
      </c>
      <c r="F97">
        <f>E97*J11</f>
        <v>8100000</v>
      </c>
    </row>
    <row r="100" spans="1:6">
      <c r="D100" s="21" t="s">
        <v>67</v>
      </c>
      <c r="E100" s="7"/>
      <c r="F100" s="15">
        <f>F83+F84+F85+F87+F86+F88+F89+F93+F97</f>
        <v>6747659.9259428577</v>
      </c>
    </row>
    <row r="102" spans="1:6">
      <c r="B102" s="24" t="s">
        <v>68</v>
      </c>
      <c r="C102" s="22"/>
      <c r="D102" s="22"/>
      <c r="E102" s="22"/>
      <c r="F102" s="15">
        <f>F100+F77+F22</f>
        <v>21964774.628571432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Utilizador</dc:creator>
  <cp:keywords/>
  <dc:description/>
  <cp:lastModifiedBy>Rodrigo Jesus Ribeiro Brito</cp:lastModifiedBy>
  <cp:revision/>
  <dcterms:created xsi:type="dcterms:W3CDTF">2023-12-26T15:24:46Z</dcterms:created>
  <dcterms:modified xsi:type="dcterms:W3CDTF">2024-01-03T04:37:53Z</dcterms:modified>
  <cp:category/>
  <cp:contentStatus/>
</cp:coreProperties>
</file>