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16065F5F-0B35-4C2D-8963-511E75583D0C}" xr6:coauthVersionLast="41" xr6:coauthVersionMax="41" xr10:uidLastSave="{00000000-0000-0000-0000-000000000000}"/>
  <workbookProtection workbookAlgorithmName="SHA-512" workbookHashValue="QqdjO84pN72V7AkKZScbs+/QQgtcksNjA9LSICLUe37y5DVCWw+DnjaF7dmk1AZUTSfW9CixxWrnj6urS0d54g==" workbookSaltValue="dE77j8dqYsnPyW4vi1KB8A==" workbookSpinCount="100000" lockStructure="1"/>
  <bookViews>
    <workbookView xWindow="-120" yWindow="-120" windowWidth="29040" windowHeight="15840" activeTab="4" xr2:uid="{00000000-000D-0000-FFFF-FFFF00000000}"/>
  </bookViews>
  <sheets>
    <sheet name="人物&amp;装备" sheetId="1" r:id="rId1"/>
    <sheet name="防御塔&amp;陷阱" sheetId="3" r:id="rId2"/>
    <sheet name="仇恨" sheetId="4" r:id="rId3"/>
    <sheet name="怪物" sheetId="2" r:id="rId4"/>
    <sheet name="BUFF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F11" i="3" l="1"/>
  <c r="G11" i="3"/>
  <c r="F10" i="3"/>
  <c r="G10" i="3" s="1"/>
  <c r="J7" i="3"/>
  <c r="J11" i="3"/>
  <c r="J10" i="3"/>
  <c r="J9" i="3"/>
  <c r="I11" i="3"/>
  <c r="I10" i="3"/>
  <c r="I9" i="3"/>
  <c r="F9" i="3"/>
  <c r="G9" i="3"/>
  <c r="F5" i="5"/>
  <c r="F6" i="5"/>
  <c r="E5" i="5"/>
  <c r="E6" i="5"/>
  <c r="E7" i="5"/>
  <c r="E15" i="5"/>
  <c r="F15" i="5"/>
  <c r="E14" i="5"/>
  <c r="F14" i="5"/>
  <c r="E13" i="5"/>
  <c r="F13" i="5"/>
  <c r="E12" i="5"/>
  <c r="F12" i="5"/>
  <c r="E9" i="5"/>
  <c r="F9" i="5"/>
  <c r="E10" i="5"/>
  <c r="F10" i="5"/>
  <c r="E11" i="5"/>
  <c r="F11" i="5"/>
  <c r="F3" i="5"/>
  <c r="F4" i="5"/>
  <c r="F7" i="5"/>
  <c r="F8" i="5"/>
  <c r="E3" i="5"/>
  <c r="E4" i="5"/>
  <c r="E8" i="5"/>
  <c r="E2" i="5"/>
  <c r="F2" i="5"/>
  <c r="I8" i="3"/>
  <c r="I7" i="3"/>
  <c r="I6" i="3"/>
  <c r="I5" i="3"/>
  <c r="I4" i="3"/>
  <c r="I3" i="3"/>
  <c r="G2" i="1"/>
  <c r="E6" i="1"/>
  <c r="E5" i="1"/>
  <c r="E4" i="1"/>
  <c r="E3" i="1"/>
  <c r="D4" i="1"/>
  <c r="D3" i="1"/>
  <c r="G4" i="2"/>
  <c r="G5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3" i="2"/>
  <c r="J3" i="2" l="1"/>
  <c r="I3" i="2"/>
  <c r="H3" i="2"/>
  <c r="C3" i="2"/>
  <c r="J13" i="2"/>
  <c r="I13" i="2"/>
  <c r="J16" i="2"/>
  <c r="J15" i="2"/>
  <c r="J14" i="2"/>
  <c r="J11" i="2"/>
  <c r="J10" i="2"/>
  <c r="J8" i="2"/>
  <c r="J7" i="2"/>
  <c r="J6" i="2"/>
  <c r="J5" i="2"/>
  <c r="J4" i="2"/>
  <c r="J9" i="2"/>
  <c r="I11" i="2"/>
  <c r="I10" i="2"/>
  <c r="I9" i="2"/>
  <c r="I8" i="2"/>
  <c r="I7" i="2"/>
  <c r="I16" i="2"/>
  <c r="I15" i="2"/>
  <c r="I14" i="2"/>
  <c r="I12" i="2"/>
  <c r="I5" i="2"/>
  <c r="H16" i="2"/>
  <c r="H15" i="2"/>
  <c r="H14" i="2"/>
  <c r="H12" i="2"/>
  <c r="H11" i="2"/>
  <c r="H10" i="2"/>
  <c r="H9" i="2"/>
  <c r="H8" i="2"/>
  <c r="H7" i="2"/>
  <c r="G8" i="2"/>
  <c r="H6" i="2"/>
  <c r="G16" i="2"/>
  <c r="G15" i="2"/>
  <c r="G14" i="2"/>
  <c r="G12" i="2"/>
  <c r="G11" i="2"/>
  <c r="G10" i="2"/>
  <c r="G9" i="2"/>
  <c r="G7" i="2"/>
  <c r="H5" i="2"/>
  <c r="C16" i="2"/>
  <c r="C15" i="2"/>
  <c r="C14" i="2"/>
  <c r="C12" i="2"/>
  <c r="C11" i="2"/>
  <c r="C10" i="2"/>
  <c r="C9" i="2"/>
  <c r="C8" i="2"/>
  <c r="C7" i="2"/>
  <c r="C6" i="2"/>
  <c r="C5" i="2"/>
  <c r="I4" i="2"/>
  <c r="H4" i="2"/>
  <c r="H13" i="2" s="1"/>
  <c r="G13" i="2"/>
  <c r="C4" i="2"/>
  <c r="C13" i="2" s="1"/>
  <c r="J8" i="3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2" i="3"/>
  <c r="G2" i="3" s="1"/>
  <c r="J4" i="3"/>
  <c r="J3" i="3"/>
  <c r="J5" i="3"/>
  <c r="J6" i="3"/>
  <c r="J14" i="3"/>
  <c r="J2" i="3"/>
  <c r="G3" i="1"/>
  <c r="G4" i="1"/>
  <c r="G5" i="1"/>
  <c r="G6" i="1"/>
  <c r="H2" i="1"/>
  <c r="C4" i="1"/>
  <c r="I6" i="1"/>
  <c r="I4" i="1"/>
  <c r="I3" i="1"/>
  <c r="C6" i="1"/>
  <c r="C3" i="1"/>
  <c r="H6" i="1" l="1"/>
  <c r="H3" i="1"/>
  <c r="H4" i="1"/>
  <c r="H5" i="1"/>
</calcChain>
</file>

<file path=xl/sharedStrings.xml><?xml version="1.0" encoding="utf-8"?>
<sst xmlns="http://schemas.openxmlformats.org/spreadsheetml/2006/main" count="210" uniqueCount="165">
  <si>
    <t>ID</t>
    <phoneticPr fontId="2" type="noConversion"/>
  </si>
  <si>
    <t>血量</t>
  </si>
  <si>
    <t>血量</t>
    <phoneticPr fontId="2" type="noConversion"/>
  </si>
  <si>
    <t>攻击力</t>
  </si>
  <si>
    <t>攻击力</t>
    <phoneticPr fontId="2" type="noConversion"/>
  </si>
  <si>
    <t>仇恨值</t>
    <phoneticPr fontId="2" type="noConversion"/>
  </si>
  <si>
    <t>移动速度</t>
  </si>
  <si>
    <t>移动速度</t>
    <phoneticPr fontId="2" type="noConversion"/>
  </si>
  <si>
    <t>需要反复调节、长期维护的数据</t>
    <phoneticPr fontId="3" type="noConversion"/>
  </si>
  <si>
    <t>计算过程中间数据，不建议手动修改</t>
    <phoneticPr fontId="3" type="noConversion"/>
  </si>
  <si>
    <t>不存在的数据</t>
    <phoneticPr fontId="3" type="noConversion"/>
  </si>
  <si>
    <t>名称</t>
    <phoneticPr fontId="2" type="noConversion"/>
  </si>
  <si>
    <t>战士</t>
    <phoneticPr fontId="2" type="noConversion"/>
  </si>
  <si>
    <t>基础人</t>
    <phoneticPr fontId="2" type="noConversion"/>
  </si>
  <si>
    <t>猎人</t>
    <phoneticPr fontId="2" type="noConversion"/>
  </si>
  <si>
    <t>祭司</t>
    <phoneticPr fontId="2" type="noConversion"/>
  </si>
  <si>
    <t>回血速度（血量/每秒）</t>
    <phoneticPr fontId="2" type="noConversion"/>
  </si>
  <si>
    <t>最小攻击间隔（秒）</t>
    <phoneticPr fontId="2" type="noConversion"/>
  </si>
  <si>
    <t>DPS</t>
    <phoneticPr fontId="2" type="noConversion"/>
  </si>
  <si>
    <t>代码类中存在的变量</t>
    <phoneticPr fontId="2" type="noConversion"/>
  </si>
  <si>
    <t>代码类中不存在的变量，只便于设计</t>
    <phoneticPr fontId="2" type="noConversion"/>
  </si>
  <si>
    <t>1秒攻击次数</t>
    <phoneticPr fontId="2" type="noConversion"/>
  </si>
  <si>
    <t>手动设置好的数据</t>
    <phoneticPr fontId="3" type="noConversion"/>
  </si>
  <si>
    <t>基地</t>
    <phoneticPr fontId="2" type="noConversion"/>
  </si>
  <si>
    <t>召唤物</t>
    <phoneticPr fontId="2" type="noConversion"/>
  </si>
  <si>
    <t>怪物</t>
  </si>
  <si>
    <t>攻击距离</t>
  </si>
  <si>
    <t>备注</t>
  </si>
  <si>
    <t>基础怪</t>
  </si>
  <si>
    <t>弓箭手</t>
  </si>
  <si>
    <t>迅猛怪</t>
  </si>
  <si>
    <t>爆炸怪</t>
  </si>
  <si>
    <t>只攻击基地、可魅惑、不可嘲讽</t>
  </si>
  <si>
    <t>巨怪</t>
  </si>
  <si>
    <t>治疗怪</t>
  </si>
  <si>
    <t>aoe恢复血量，攻击力变为回血量</t>
  </si>
  <si>
    <t>光环怪</t>
  </si>
  <si>
    <t>提高周围怪物的攻击速度20%</t>
  </si>
  <si>
    <t>精英怪</t>
  </si>
  <si>
    <t>小boss</t>
  </si>
  <si>
    <t>飞行怪</t>
  </si>
  <si>
    <t>空中单位，路线有所不同</t>
  </si>
  <si>
    <t>分裂怪</t>
  </si>
  <si>
    <t>打死后分裂为两个怪物</t>
  </si>
  <si>
    <t>复仇怪</t>
  </si>
  <si>
    <t>坚韧怪</t>
  </si>
  <si>
    <t>瘟疫鸟</t>
  </si>
  <si>
    <t>被攻击的单位会中毒</t>
  </si>
  <si>
    <t>增益</t>
    <phoneticPr fontId="2" type="noConversion"/>
  </si>
  <si>
    <t>减益</t>
    <phoneticPr fontId="2" type="noConversion"/>
  </si>
  <si>
    <t>P0</t>
    <phoneticPr fontId="3" type="noConversion"/>
  </si>
  <si>
    <t>P1</t>
    <phoneticPr fontId="3" type="noConversion"/>
  </si>
  <si>
    <t>P2</t>
    <phoneticPr fontId="3" type="noConversion"/>
  </si>
  <si>
    <t>P3</t>
    <phoneticPr fontId="3" type="noConversion"/>
  </si>
  <si>
    <t>T1</t>
  </si>
  <si>
    <t>T2</t>
  </si>
  <si>
    <t>T3</t>
  </si>
  <si>
    <t>T4</t>
  </si>
  <si>
    <t>T5</t>
  </si>
  <si>
    <t>T6</t>
  </si>
  <si>
    <t>T0</t>
    <phoneticPr fontId="2" type="noConversion"/>
  </si>
  <si>
    <t>机枪塔</t>
    <phoneticPr fontId="2" type="noConversion"/>
  </si>
  <si>
    <t>基础塔</t>
    <phoneticPr fontId="2" type="noConversion"/>
  </si>
  <si>
    <t>占用格数</t>
    <phoneticPr fontId="2" type="noConversion"/>
  </si>
  <si>
    <t>费用</t>
    <phoneticPr fontId="2" type="noConversion"/>
  </si>
  <si>
    <t>售价</t>
    <phoneticPr fontId="2" type="noConversion"/>
  </si>
  <si>
    <t>3*3</t>
    <phoneticPr fontId="2" type="noConversion"/>
  </si>
  <si>
    <t>炮塔</t>
    <phoneticPr fontId="2" type="noConversion"/>
  </si>
  <si>
    <t>狙击塔</t>
    <phoneticPr fontId="2" type="noConversion"/>
  </si>
  <si>
    <t>攻击距离</t>
    <phoneticPr fontId="2" type="noConversion"/>
  </si>
  <si>
    <t>麻醉塔</t>
    <phoneticPr fontId="2" type="noConversion"/>
  </si>
  <si>
    <t>沥青塔</t>
    <phoneticPr fontId="2" type="noConversion"/>
  </si>
  <si>
    <t>火焰塔</t>
    <phoneticPr fontId="2" type="noConversion"/>
  </si>
  <si>
    <t>浮游炮塔</t>
    <phoneticPr fontId="2" type="noConversion"/>
  </si>
  <si>
    <t>TP</t>
    <phoneticPr fontId="2" type="noConversion"/>
  </si>
  <si>
    <t>继承宿主属性</t>
    <phoneticPr fontId="2" type="noConversion"/>
  </si>
  <si>
    <t>人物状态</t>
    <phoneticPr fontId="2" type="noConversion"/>
  </si>
  <si>
    <t>备注</t>
    <phoneticPr fontId="2" type="noConversion"/>
  </si>
  <si>
    <t>正常</t>
    <phoneticPr fontId="2" type="noConversion"/>
  </si>
  <si>
    <t>被嘲讽</t>
    <phoneticPr fontId="2" type="noConversion"/>
  </si>
  <si>
    <t>被攻击</t>
    <phoneticPr fontId="2" type="noConversion"/>
  </si>
  <si>
    <t>被魅惑的怪物</t>
    <phoneticPr fontId="2" type="noConversion"/>
  </si>
  <si>
    <t>掉落金币</t>
    <phoneticPr fontId="2" type="noConversion"/>
  </si>
  <si>
    <t>小分裂怪</t>
    <phoneticPr fontId="2" type="noConversion"/>
  </si>
  <si>
    <t>所有怪物的数据父类</t>
    <phoneticPr fontId="2" type="noConversion"/>
  </si>
  <si>
    <t>被玩家击杀之后会扣除玩家血量，伤害必须完全来自玩家</t>
    <phoneticPr fontId="2" type="noConversion"/>
  </si>
  <si>
    <t>免疫控制</t>
    <phoneticPr fontId="2" type="noConversion"/>
  </si>
  <si>
    <t>G1</t>
    <phoneticPr fontId="2" type="noConversion"/>
  </si>
  <si>
    <t>G2</t>
  </si>
  <si>
    <t>G0</t>
    <phoneticPr fontId="2" type="noConversion"/>
  </si>
  <si>
    <t>近战怪</t>
    <phoneticPr fontId="2" type="noConversion"/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</si>
  <si>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</si>
  <si>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</si>
  <si>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</si>
  <si>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</si>
  <si>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</si>
  <si>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</si>
  <si>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</si>
  <si>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</si>
  <si>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</si>
  <si>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</si>
  <si>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</si>
  <si>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</si>
  <si>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攻击力比例值%</t>
    <phoneticPr fontId="2" type="noConversion"/>
  </si>
  <si>
    <t>攻击速度比例值%</t>
    <phoneticPr fontId="2" type="noConversion"/>
  </si>
  <si>
    <t>被攻击一次+5</t>
    <phoneticPr fontId="2" type="noConversion"/>
  </si>
  <si>
    <t>ID</t>
    <phoneticPr fontId="2" type="noConversion"/>
  </si>
  <si>
    <t>名称</t>
    <phoneticPr fontId="2" type="noConversion"/>
  </si>
  <si>
    <t>持续时间(秒)</t>
    <phoneticPr fontId="2" type="noConversion"/>
  </si>
  <si>
    <t>B0</t>
    <phoneticPr fontId="2" type="noConversion"/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</si>
  <si>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</si>
  <si>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</si>
  <si>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</si>
  <si>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</si>
  <si>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</si>
  <si>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</si>
  <si>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</si>
  <si>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</si>
  <si>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</si>
  <si>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基础BUFF</t>
    <phoneticPr fontId="2" type="noConversion"/>
  </si>
  <si>
    <t>减速</t>
    <phoneticPr fontId="2" type="noConversion"/>
  </si>
  <si>
    <t>眩晕</t>
    <phoneticPr fontId="2" type="noConversion"/>
  </si>
  <si>
    <t>麻痹</t>
  </si>
  <si>
    <t>睡眠</t>
    <phoneticPr fontId="2" type="noConversion"/>
  </si>
  <si>
    <t>束缚</t>
    <phoneticPr fontId="2" type="noConversion"/>
  </si>
  <si>
    <t>灼烧</t>
    <phoneticPr fontId="2" type="noConversion"/>
  </si>
  <si>
    <t>种类</t>
    <phoneticPr fontId="2" type="noConversion"/>
  </si>
  <si>
    <t>魅惑</t>
    <phoneticPr fontId="2" type="noConversion"/>
  </si>
  <si>
    <t>中毒</t>
    <phoneticPr fontId="2" type="noConversion"/>
  </si>
  <si>
    <t>B10</t>
  </si>
  <si>
    <t>B11</t>
  </si>
  <si>
    <t>B12</t>
  </si>
  <si>
    <t>B13</t>
  </si>
  <si>
    <t>B14</t>
  </si>
  <si>
    <t>B15</t>
  </si>
  <si>
    <t>复仇</t>
    <phoneticPr fontId="2" type="noConversion"/>
  </si>
  <si>
    <t>攻速提高</t>
    <phoneticPr fontId="2" type="noConversion"/>
  </si>
  <si>
    <t>嘲讽</t>
    <phoneticPr fontId="2" type="noConversion"/>
  </si>
  <si>
    <t>只作用于怪物</t>
    <phoneticPr fontId="2" type="noConversion"/>
  </si>
  <si>
    <t>只作用于玩家</t>
    <phoneticPr fontId="2" type="noConversion"/>
  </si>
  <si>
    <t>加快回血速度</t>
    <phoneticPr fontId="2" type="noConversion"/>
  </si>
  <si>
    <t>持续性伤害</t>
    <phoneticPr fontId="2" type="noConversion"/>
  </si>
  <si>
    <t>无法做出动作</t>
    <phoneticPr fontId="2" type="noConversion"/>
  </si>
  <si>
    <t>被攻击后会接触buff效果</t>
    <phoneticPr fontId="2" type="noConversion"/>
  </si>
  <si>
    <t>无法移动，可以攻击</t>
    <phoneticPr fontId="2" type="noConversion"/>
  </si>
  <si>
    <t>描述</t>
    <phoneticPr fontId="2" type="noConversion"/>
  </si>
  <si>
    <t>降低移动速度</t>
    <phoneticPr fontId="2" type="noConversion"/>
  </si>
  <si>
    <t>B16</t>
  </si>
  <si>
    <t>动画</t>
    <phoneticPr fontId="2" type="noConversion"/>
  </si>
  <si>
    <t>麻痹与眩晕的代码相同、动画不同</t>
    <phoneticPr fontId="2" type="noConversion"/>
  </si>
  <si>
    <t>模型头上有ZZZ渐变出现与消失</t>
    <phoneticPr fontId="2" type="noConversion"/>
  </si>
  <si>
    <t>先有沥青BUFF再被点燃才能触发灼烧</t>
    <phoneticPr fontId="2" type="noConversion"/>
  </si>
  <si>
    <t>角色呈现半透明紫色</t>
    <phoneticPr fontId="2" type="noConversion"/>
  </si>
  <si>
    <t>角色呈现半透明白色</t>
    <phoneticPr fontId="2" type="noConversion"/>
  </si>
  <si>
    <t>被击杀后扣除击杀方一定血量</t>
    <phoneticPr fontId="2" type="noConversion"/>
  </si>
  <si>
    <t>提高技能使用单位的仇恨值=1000</t>
    <phoneticPr fontId="2" type="noConversion"/>
  </si>
  <si>
    <t>T7</t>
  </si>
  <si>
    <t>T8</t>
  </si>
  <si>
    <t>T9</t>
  </si>
  <si>
    <t>天罗地网</t>
    <phoneticPr fontId="2" type="noConversion"/>
  </si>
  <si>
    <t>铁蒺藜</t>
    <phoneticPr fontId="2" type="noConversion"/>
  </si>
  <si>
    <t>电网</t>
    <phoneticPr fontId="2" type="noConversion"/>
  </si>
  <si>
    <t>3*4</t>
  </si>
  <si>
    <t>3*5</t>
  </si>
  <si>
    <t>3*6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</si>
</sst>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0"/>
      <color theme="1"/>
      <name val="等线"/>
      <family val="2"/>
      <charset val="134"/>
      <scheme val="minor"/>
    </font>
    <font>
      <sz val="11"/>
      <color theme="0" tint="-0.34998626667073579"/>
      <name val="等线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2499465926084170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6">
    <xf numFmtId="0" fontId="0" fillId="0" borderId="0" xfId="0"/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vertical="center"/>
    </xf>
    <xf numFmtId="0" fontId="4" fillId="6" borderId="1" xfId="0" applyFont="1" applyFill="1" applyBorder="1" applyAlignment="1">
      <alignment horizontal="justify" vertical="center"/>
    </xf>
    <xf numFmtId="0" fontId="4" fillId="7" borderId="1" xfId="0" applyFont="1" applyFill="1" applyBorder="1" applyAlignment="1">
      <alignment horizontal="justify" vertical="center"/>
    </xf>
    <xf numFmtId="0" fontId="5" fillId="8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1" fillId="2" borderId="2" xfId="1" applyBorder="1" applyAlignment="1"/>
    <xf numFmtId="0" fontId="1" fillId="3" borderId="2" xfId="2" applyBorder="1" applyAlignment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2" borderId="2" xfId="1" applyBorder="1" applyAlignment="1">
      <alignment horizontal="center"/>
    </xf>
    <xf numFmtId="0" fontId="1" fillId="3" borderId="2" xfId="2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1" fillId="2" borderId="4" xfId="1" applyBorder="1" applyAlignment="1">
      <alignment horizontal="center"/>
    </xf>
    <xf numFmtId="0" fontId="0" fillId="0" borderId="0" xfId="0" applyAlignment="1">
      <alignment wrapText="1"/>
    </xf>
    <xf numFmtId="0" fontId="1" fillId="3" borderId="2" xfId="2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9" fontId="5" fillId="8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2" xfId="1" applyBorder="1" applyAlignment="1">
      <alignment wrapText="1"/>
    </xf>
    <xf numFmtId="0" fontId="6" fillId="11" borderId="0" xfId="0" applyFont="1" applyFill="1" applyAlignment="1">
      <alignment vertical="center"/>
    </xf>
    <xf numFmtId="0" fontId="6" fillId="11" borderId="1" xfId="0" applyFont="1" applyFill="1" applyBorder="1" applyAlignment="1">
      <alignment vertical="center"/>
    </xf>
    <xf numFmtId="0" fontId="1" fillId="3" borderId="4" xfId="2" applyBorder="1" applyAlignment="1"/>
    <xf numFmtId="0" fontId="1" fillId="3" borderId="4" xfId="2" applyBorder="1" applyAlignment="1">
      <alignment wrapText="1"/>
    </xf>
    <xf numFmtId="0" fontId="6" fillId="11" borderId="0" xfId="0" applyFont="1" applyFill="1" applyAlignment="1">
      <alignment vertical="center" wrapText="1"/>
    </xf>
    <xf numFmtId="0" fontId="1" fillId="2" borderId="0" xfId="1" applyAlignment="1"/>
    <xf numFmtId="0" fontId="5" fillId="8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wrapText="1"/>
    </xf>
  </cellXfs>
  <cellStyles count="3">
    <cellStyle name="60% - 着色 1" xfId="1" builtinId="32"/>
    <cellStyle name="60% - 着色 2" xfId="2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zoomScale="130" zoomScaleNormal="130" workbookViewId="0">
      <selection activeCell="D6" sqref="D6"/>
    </sheetView>
  </sheetViews>
  <sheetFormatPr defaultRowHeight="14.25" x14ac:dyDescent="0.2"/>
  <cols>
    <col min="4" max="4" width="22.25" bestFit="1" customWidth="1"/>
    <col min="6" max="6" width="19.25" bestFit="1" customWidth="1"/>
    <col min="7" max="7" width="12.125" bestFit="1" customWidth="1"/>
    <col min="8" max="8" width="4.75" bestFit="1" customWidth="1"/>
    <col min="14" max="14" width="44.25" bestFit="1" customWidth="1"/>
  </cols>
  <sheetData>
    <row r="1" spans="1:11" ht="15.75" thickTop="1" thickBot="1" x14ac:dyDescent="0.25">
      <c r="A1" s="22" t="s">
        <v>0</v>
      </c>
      <c r="B1" s="22" t="s">
        <v>11</v>
      </c>
      <c r="C1" s="22" t="s">
        <v>2</v>
      </c>
      <c r="D1" s="22" t="s">
        <v>16</v>
      </c>
      <c r="E1" s="22" t="s">
        <v>4</v>
      </c>
      <c r="F1" s="22" t="s">
        <v>17</v>
      </c>
      <c r="G1" s="18" t="s">
        <v>21</v>
      </c>
      <c r="H1" s="18" t="s">
        <v>18</v>
      </c>
      <c r="I1" s="22" t="s">
        <v>7</v>
      </c>
    </row>
    <row r="2" spans="1:11" ht="15" thickTop="1" x14ac:dyDescent="0.2">
      <c r="A2" s="12" t="s">
        <v>50</v>
      </c>
      <c r="B2" s="12" t="s">
        <v>13</v>
      </c>
      <c r="C2" s="12">
        <v>200</v>
      </c>
      <c r="D2" s="12">
        <v>1</v>
      </c>
      <c r="E2" s="12">
        <v>10</v>
      </c>
      <c r="F2" s="12">
        <v>0.2</v>
      </c>
      <c r="G2" s="15">
        <f>INT(1/F2)</f>
        <v>5</v>
      </c>
      <c r="H2" s="15">
        <f>E2*G2</f>
        <v>50</v>
      </c>
      <c r="I2" s="12">
        <v>5</v>
      </c>
    </row>
    <row r="3" spans="1:11" x14ac:dyDescent="0.2">
      <c r="A3" s="21" t="s">
        <v>51</v>
      </c>
      <c r="B3" s="21" t="s">
        <v>12</v>
      </c>
      <c r="C3" s="21">
        <f>1.5*C2</f>
        <v>300</v>
      </c>
      <c r="D3" s="21">
        <f>2*$D$2</f>
        <v>2</v>
      </c>
      <c r="E3" s="15">
        <f>0.8*$E$2</f>
        <v>8</v>
      </c>
      <c r="F3" s="12">
        <v>0.15</v>
      </c>
      <c r="G3" s="15">
        <f>INT(1/F3)</f>
        <v>6</v>
      </c>
      <c r="H3" s="15">
        <f>E3*G3</f>
        <v>48</v>
      </c>
      <c r="I3" s="15">
        <f>1*I2</f>
        <v>5</v>
      </c>
    </row>
    <row r="4" spans="1:11" x14ac:dyDescent="0.2">
      <c r="A4" s="32" t="s">
        <v>52</v>
      </c>
      <c r="B4" s="32" t="s">
        <v>14</v>
      </c>
      <c r="C4" s="32">
        <f>0.8*C2</f>
        <v>160</v>
      </c>
      <c r="D4" s="32">
        <f>1*$D$2</f>
        <v>1</v>
      </c>
      <c r="E4" s="15">
        <f>0.8*$E$2</f>
        <v>8</v>
      </c>
      <c r="F4" s="12">
        <v>0.15</v>
      </c>
      <c r="G4" s="15">
        <f>INT(1/F4)</f>
        <v>6</v>
      </c>
      <c r="H4" s="15">
        <f>E4*G4</f>
        <v>48</v>
      </c>
      <c r="I4" s="30">
        <f>1.5*I2</f>
        <v>7.5</v>
      </c>
    </row>
    <row r="5" spans="1:11" x14ac:dyDescent="0.2">
      <c r="A5" s="32"/>
      <c r="B5" s="32"/>
      <c r="C5" s="32"/>
      <c r="D5" s="32"/>
      <c r="E5" s="15">
        <f>1.2*$E$2</f>
        <v>12</v>
      </c>
      <c r="F5" s="12">
        <v>0.65</v>
      </c>
      <c r="G5" s="15">
        <f>INT(1/F5)</f>
        <v>1</v>
      </c>
      <c r="H5" s="15">
        <f>E5*G5</f>
        <v>12</v>
      </c>
      <c r="I5" s="31"/>
    </row>
    <row r="6" spans="1:11" x14ac:dyDescent="0.2">
      <c r="A6" s="21" t="s">
        <v>53</v>
      </c>
      <c r="B6" s="21" t="s">
        <v>15</v>
      </c>
      <c r="C6" s="21">
        <f>1.2*C2</f>
        <v>240</v>
      </c>
      <c r="D6" s="21">
        <f>1*$D$2</f>
        <v>1</v>
      </c>
      <c r="E6" s="15">
        <f>1.5*$E$2</f>
        <v>15</v>
      </c>
      <c r="F6" s="12">
        <v>0.3</v>
      </c>
      <c r="G6" s="15">
        <f>INT(1/F6)</f>
        <v>3</v>
      </c>
      <c r="H6" s="15">
        <f>E6*G6</f>
        <v>45</v>
      </c>
      <c r="I6" s="15">
        <f>1.2*I2</f>
        <v>6</v>
      </c>
    </row>
    <row r="12" spans="1:11" x14ac:dyDescent="0.2">
      <c r="A12" s="11"/>
      <c r="B12" s="11"/>
      <c r="C12" s="11"/>
      <c r="D12" s="11"/>
      <c r="E12" s="11"/>
      <c r="F12" s="11"/>
      <c r="G12" s="11"/>
      <c r="H12" s="11"/>
      <c r="I12" s="11"/>
    </row>
    <row r="13" spans="1:11" ht="15" thickBot="1" x14ac:dyDescent="0.25">
      <c r="A13" s="11"/>
      <c r="B13" s="11"/>
      <c r="C13" s="11"/>
      <c r="D13" s="11"/>
      <c r="E13" s="11"/>
      <c r="F13" s="11"/>
      <c r="G13" s="11"/>
      <c r="H13" s="11"/>
      <c r="I13" s="11"/>
    </row>
    <row r="14" spans="1:11" ht="15.75" thickTop="1" thickBot="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0"/>
    </row>
    <row r="15" spans="1:11" ht="15.75" thickTop="1" thickBot="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9"/>
      <c r="K15" t="s">
        <v>20</v>
      </c>
    </row>
    <row r="16" spans="1:11" ht="15" thickTop="1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"/>
      <c r="K16" t="s">
        <v>19</v>
      </c>
    </row>
    <row r="17" spans="1:1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3"/>
      <c r="K17" s="2" t="s">
        <v>22</v>
      </c>
    </row>
    <row r="18" spans="1:11" x14ac:dyDescent="0.2">
      <c r="A18" s="11"/>
      <c r="B18" s="11"/>
      <c r="C18" s="11"/>
      <c r="D18" s="11"/>
      <c r="E18" s="11"/>
      <c r="F18" s="11"/>
      <c r="G18" s="11"/>
      <c r="H18" s="11"/>
      <c r="I18" s="11"/>
      <c r="J18" s="4"/>
      <c r="K18" s="2" t="s">
        <v>8</v>
      </c>
    </row>
    <row r="19" spans="1:11" x14ac:dyDescent="0.2">
      <c r="A19" s="11"/>
      <c r="J19" s="5"/>
      <c r="K19" s="2"/>
    </row>
    <row r="20" spans="1:11" x14ac:dyDescent="0.2">
      <c r="J20" s="6"/>
      <c r="K20" s="2"/>
    </row>
    <row r="21" spans="1:11" x14ac:dyDescent="0.2">
      <c r="J21" s="7"/>
      <c r="K21" s="2" t="s">
        <v>9</v>
      </c>
    </row>
    <row r="22" spans="1:11" x14ac:dyDescent="0.2">
      <c r="J22" s="8"/>
      <c r="K22" s="2"/>
    </row>
    <row r="23" spans="1:11" x14ac:dyDescent="0.2">
      <c r="K23" s="2" t="s">
        <v>10</v>
      </c>
    </row>
  </sheetData>
  <sheetProtection algorithmName="SHA-512" hashValue="ENYeq1x7/dGGYI99neeWqcm33DuB/YEd2q8S+v5F5Ppj5dEW0csTThsWZl+CqR8vPKLtZQDyNp7shmnUdbNV0w==" saltValue="9d0L46eTzbzhhWoeUNZQgQ==" spinCount="100000" sheet="1" objects="1" scenarios="1"/>
  <mergeCells count="5">
    <mergeCell ref="I4:I5"/>
    <mergeCell ref="A4:A5"/>
    <mergeCell ref="B4:B5"/>
    <mergeCell ref="C4:C5"/>
    <mergeCell ref="D4:D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BC8A-C8D6-436B-91FF-AC3AC396A91D}">
  <dimension ref="A1:R14"/>
  <sheetViews>
    <sheetView zoomScale="130" zoomScaleNormal="130" workbookViewId="0">
      <selection activeCell="F11" sqref="F11"/>
    </sheetView>
  </sheetViews>
  <sheetFormatPr defaultRowHeight="14.25" x14ac:dyDescent="0.2"/>
  <cols>
    <col min="1" max="1" width="3.5" bestFit="1" customWidth="1"/>
    <col min="2" max="3" width="9" bestFit="1" customWidth="1"/>
    <col min="4" max="4" width="7.125" bestFit="1" customWidth="1"/>
    <col min="5" max="5" width="19.25" bestFit="1" customWidth="1"/>
    <col min="6" max="6" width="12.125" bestFit="1" customWidth="1"/>
    <col min="7" max="7" width="11.25" bestFit="1" customWidth="1"/>
    <col min="8" max="8" width="9" bestFit="1" customWidth="1"/>
    <col min="9" max="10" width="5.25" bestFit="1" customWidth="1"/>
    <col min="18" max="18" width="33.875" bestFit="1" customWidth="1"/>
  </cols>
  <sheetData>
    <row r="1" spans="1:18" ht="15.75" thickTop="1" thickBot="1" x14ac:dyDescent="0.25">
      <c r="A1" s="13" t="s">
        <v>0</v>
      </c>
      <c r="B1" s="13" t="s">
        <v>11</v>
      </c>
      <c r="C1" s="13" t="s">
        <v>63</v>
      </c>
      <c r="D1" s="13" t="s">
        <v>4</v>
      </c>
      <c r="E1" s="13" t="s">
        <v>17</v>
      </c>
      <c r="F1" s="14" t="s">
        <v>21</v>
      </c>
      <c r="G1" s="14" t="s">
        <v>18</v>
      </c>
      <c r="H1" s="13" t="s">
        <v>69</v>
      </c>
      <c r="I1" s="13" t="s">
        <v>64</v>
      </c>
      <c r="J1" s="16" t="s">
        <v>65</v>
      </c>
    </row>
    <row r="2" spans="1:18" ht="15" thickTop="1" x14ac:dyDescent="0.2">
      <c r="A2" s="12" t="s">
        <v>60</v>
      </c>
      <c r="B2" s="12" t="s">
        <v>62</v>
      </c>
      <c r="C2" s="12" t="s">
        <v>66</v>
      </c>
      <c r="D2" s="12">
        <v>10</v>
      </c>
      <c r="E2" s="12">
        <v>1</v>
      </c>
      <c r="F2" s="15">
        <f>1/E2</f>
        <v>1</v>
      </c>
      <c r="G2" s="15">
        <f t="shared" ref="G2:G11" si="0">D2*F2</f>
        <v>10</v>
      </c>
      <c r="H2" s="12">
        <v>20</v>
      </c>
      <c r="I2" s="12">
        <v>500</v>
      </c>
      <c r="J2" s="15">
        <f>0.7*I2</f>
        <v>350</v>
      </c>
    </row>
    <row r="3" spans="1:18" x14ac:dyDescent="0.2">
      <c r="A3" s="11" t="s">
        <v>54</v>
      </c>
      <c r="B3" s="11" t="s">
        <v>67</v>
      </c>
      <c r="C3" s="12" t="s">
        <v>66</v>
      </c>
      <c r="D3" s="11">
        <v>30</v>
      </c>
      <c r="E3" s="11">
        <v>1.3</v>
      </c>
      <c r="F3" s="15">
        <f t="shared" ref="F3:F11" si="1">1/E3</f>
        <v>0.76923076923076916</v>
      </c>
      <c r="G3" s="15">
        <f t="shared" si="0"/>
        <v>23.076923076923073</v>
      </c>
      <c r="H3" s="12">
        <v>17</v>
      </c>
      <c r="I3" s="15">
        <f>1.2*$I$2</f>
        <v>600</v>
      </c>
      <c r="J3" s="15">
        <f t="shared" ref="J3:J11" si="2">0.7*I3</f>
        <v>420</v>
      </c>
    </row>
    <row r="4" spans="1:18" ht="15" thickBot="1" x14ac:dyDescent="0.25">
      <c r="A4" s="11" t="s">
        <v>55</v>
      </c>
      <c r="B4" s="11" t="s">
        <v>68</v>
      </c>
      <c r="C4" s="12" t="s">
        <v>66</v>
      </c>
      <c r="D4" s="11">
        <v>60</v>
      </c>
      <c r="E4" s="11">
        <v>0.2</v>
      </c>
      <c r="F4" s="15">
        <f t="shared" si="1"/>
        <v>5</v>
      </c>
      <c r="G4" s="15">
        <f t="shared" si="0"/>
        <v>300</v>
      </c>
      <c r="H4" s="12">
        <v>30</v>
      </c>
      <c r="I4" s="15">
        <f>1*$I$2</f>
        <v>500</v>
      </c>
      <c r="J4" s="15">
        <f t="shared" si="2"/>
        <v>350</v>
      </c>
    </row>
    <row r="5" spans="1:18" ht="15.75" thickTop="1" thickBot="1" x14ac:dyDescent="0.25">
      <c r="A5" s="11" t="s">
        <v>56</v>
      </c>
      <c r="B5" s="11" t="s">
        <v>61</v>
      </c>
      <c r="C5" s="12" t="s">
        <v>66</v>
      </c>
      <c r="D5" s="11">
        <v>10</v>
      </c>
      <c r="E5" s="11">
        <v>0.2</v>
      </c>
      <c r="F5" s="15">
        <f t="shared" si="1"/>
        <v>5</v>
      </c>
      <c r="G5" s="15">
        <f t="shared" si="0"/>
        <v>50</v>
      </c>
      <c r="H5" s="12">
        <v>20</v>
      </c>
      <c r="I5" s="15">
        <f>0.6*$I$2</f>
        <v>300</v>
      </c>
      <c r="J5" s="15">
        <f t="shared" si="2"/>
        <v>210</v>
      </c>
      <c r="Q5" s="10"/>
      <c r="R5" t="s">
        <v>20</v>
      </c>
    </row>
    <row r="6" spans="1:18" ht="15.75" thickTop="1" thickBot="1" x14ac:dyDescent="0.25">
      <c r="A6" s="11" t="s">
        <v>57</v>
      </c>
      <c r="B6" s="11" t="s">
        <v>70</v>
      </c>
      <c r="C6" s="12" t="s">
        <v>66</v>
      </c>
      <c r="D6" s="11">
        <v>20</v>
      </c>
      <c r="E6" s="11">
        <v>0.6</v>
      </c>
      <c r="F6" s="15">
        <f t="shared" si="1"/>
        <v>1.6666666666666667</v>
      </c>
      <c r="G6" s="15">
        <f t="shared" si="0"/>
        <v>33.333333333333336</v>
      </c>
      <c r="H6" s="12">
        <v>15</v>
      </c>
      <c r="I6" s="15">
        <f>0.8*$I$2</f>
        <v>400</v>
      </c>
      <c r="J6" s="15">
        <f t="shared" si="2"/>
        <v>280</v>
      </c>
      <c r="Q6" s="9"/>
      <c r="R6" t="s">
        <v>19</v>
      </c>
    </row>
    <row r="7" spans="1:18" ht="15" thickTop="1" x14ac:dyDescent="0.2">
      <c r="A7" s="11" t="s">
        <v>58</v>
      </c>
      <c r="B7" s="11" t="s">
        <v>71</v>
      </c>
      <c r="C7" s="12" t="s">
        <v>66</v>
      </c>
      <c r="D7" s="11">
        <v>5</v>
      </c>
      <c r="E7" s="11">
        <v>1</v>
      </c>
      <c r="F7" s="15">
        <f t="shared" si="1"/>
        <v>1</v>
      </c>
      <c r="G7" s="15">
        <f t="shared" si="0"/>
        <v>5</v>
      </c>
      <c r="H7" s="12">
        <v>13</v>
      </c>
      <c r="I7" s="15">
        <f>0.8*$I$2</f>
        <v>400</v>
      </c>
      <c r="J7" s="15">
        <f t="shared" si="2"/>
        <v>280</v>
      </c>
      <c r="Q7" s="1"/>
      <c r="R7" s="2" t="s">
        <v>22</v>
      </c>
    </row>
    <row r="8" spans="1:18" x14ac:dyDescent="0.2">
      <c r="A8" s="11" t="s">
        <v>59</v>
      </c>
      <c r="B8" s="11" t="s">
        <v>72</v>
      </c>
      <c r="C8" s="12" t="s">
        <v>66</v>
      </c>
      <c r="D8" s="11">
        <v>5</v>
      </c>
      <c r="E8" s="11">
        <v>0.1</v>
      </c>
      <c r="F8" s="15">
        <f t="shared" si="1"/>
        <v>10</v>
      </c>
      <c r="G8" s="15">
        <f t="shared" si="0"/>
        <v>50</v>
      </c>
      <c r="H8" s="12">
        <v>13</v>
      </c>
      <c r="I8" s="15">
        <f>0.8*$I$2</f>
        <v>400</v>
      </c>
      <c r="J8" s="15">
        <f t="shared" si="2"/>
        <v>280</v>
      </c>
      <c r="Q8" s="3"/>
      <c r="R8" s="2" t="s">
        <v>8</v>
      </c>
    </row>
    <row r="9" spans="1:18" x14ac:dyDescent="0.2">
      <c r="A9" s="11" t="s">
        <v>156</v>
      </c>
      <c r="B9" s="11" t="s">
        <v>159</v>
      </c>
      <c r="C9" s="12" t="s">
        <v>162</v>
      </c>
      <c r="D9" s="11">
        <v>0</v>
      </c>
      <c r="E9" s="11">
        <v>20</v>
      </c>
      <c r="F9" s="15">
        <f t="shared" si="1"/>
        <v>0.05</v>
      </c>
      <c r="G9" s="15">
        <f t="shared" si="0"/>
        <v>0</v>
      </c>
      <c r="H9" s="12">
        <v>0</v>
      </c>
      <c r="I9" s="15">
        <f>1*$I$2</f>
        <v>500</v>
      </c>
      <c r="J9" s="15">
        <f>0.7*I9</f>
        <v>350</v>
      </c>
      <c r="Q9" s="4"/>
      <c r="R9" s="2"/>
    </row>
    <row r="10" spans="1:18" x14ac:dyDescent="0.2">
      <c r="A10" s="11" t="s">
        <v>157</v>
      </c>
      <c r="B10" s="11" t="s">
        <v>160</v>
      </c>
      <c r="C10" s="12" t="s">
        <v>163</v>
      </c>
      <c r="D10" s="11">
        <v>5</v>
      </c>
      <c r="E10" s="11">
        <v>1</v>
      </c>
      <c r="F10" s="15">
        <f t="shared" si="1"/>
        <v>1</v>
      </c>
      <c r="G10" s="15">
        <f t="shared" si="0"/>
        <v>5</v>
      </c>
      <c r="H10" s="12">
        <v>0</v>
      </c>
      <c r="I10" s="15">
        <f>0.6*$I$2</f>
        <v>300</v>
      </c>
      <c r="J10" s="15">
        <f t="shared" si="2"/>
        <v>210</v>
      </c>
      <c r="Q10" s="5"/>
      <c r="R10" s="2"/>
    </row>
    <row r="11" spans="1:18" x14ac:dyDescent="0.2">
      <c r="A11" s="11" t="s">
        <v>158</v>
      </c>
      <c r="B11" s="11" t="s">
        <v>161</v>
      </c>
      <c r="C11" s="12" t="s">
        <v>164</v>
      </c>
      <c r="D11" s="11">
        <v>3</v>
      </c>
      <c r="E11" s="11">
        <v>1</v>
      </c>
      <c r="F11" s="15">
        <f t="shared" si="1"/>
        <v>1</v>
      </c>
      <c r="G11" s="15">
        <f t="shared" si="0"/>
        <v>3</v>
      </c>
      <c r="H11" s="12">
        <v>0</v>
      </c>
      <c r="I11" s="15">
        <f>1.2*$I$2</f>
        <v>600</v>
      </c>
      <c r="J11" s="15">
        <f t="shared" si="2"/>
        <v>420</v>
      </c>
      <c r="Q11" s="6"/>
      <c r="R11" s="2" t="s">
        <v>9</v>
      </c>
    </row>
    <row r="12" spans="1:18" x14ac:dyDescent="0.2">
      <c r="Q12" s="7"/>
      <c r="R12" s="2"/>
    </row>
    <row r="13" spans="1:18" x14ac:dyDescent="0.2">
      <c r="Q13" s="8"/>
      <c r="R13" s="2" t="s">
        <v>10</v>
      </c>
    </row>
    <row r="14" spans="1:18" x14ac:dyDescent="0.2">
      <c r="A14" s="11" t="s">
        <v>74</v>
      </c>
      <c r="B14" s="11" t="s">
        <v>73</v>
      </c>
      <c r="C14" s="12" t="s">
        <v>66</v>
      </c>
      <c r="D14" s="33" t="s">
        <v>75</v>
      </c>
      <c r="E14" s="34"/>
      <c r="F14" s="15"/>
      <c r="G14" s="15"/>
      <c r="H14" s="12"/>
      <c r="I14" s="15">
        <v>0</v>
      </c>
      <c r="J14" s="15">
        <f>0.7*I14</f>
        <v>0</v>
      </c>
    </row>
  </sheetData>
  <sheetProtection algorithmName="SHA-512" hashValue="6HP9dYifezSO0eBi0SiLTqab6/hehvDIt2aFhzN3kv9qwjtMt1dSaMzWs7RpkvJwf2+ypu3q8OgZarAzQeXBgQ==" saltValue="FhahlqfHd6UzTX22v9Pdxw==" spinCount="100000" sheet="1" objects="1" scenarios="1"/>
  <mergeCells count="1">
    <mergeCell ref="D14:E14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7A9D-36CA-4C6F-83C7-80877B6F646F}">
  <dimension ref="A1:J19"/>
  <sheetViews>
    <sheetView zoomScale="166" zoomScaleNormal="166" workbookViewId="0">
      <selection activeCell="E9" sqref="E9"/>
    </sheetView>
  </sheetViews>
  <sheetFormatPr defaultRowHeight="14.25" x14ac:dyDescent="0.2"/>
  <cols>
    <col min="1" max="1" width="11" bestFit="1" customWidth="1"/>
    <col min="3" max="3" width="13.5" bestFit="1" customWidth="1"/>
  </cols>
  <sheetData>
    <row r="1" spans="1:10" ht="15.75" thickTop="1" thickBot="1" x14ac:dyDescent="0.25">
      <c r="A1" s="23" t="s">
        <v>76</v>
      </c>
      <c r="B1" s="23" t="s">
        <v>5</v>
      </c>
      <c r="C1" s="17" t="s">
        <v>77</v>
      </c>
    </row>
    <row r="2" spans="1:10" ht="15" thickTop="1" x14ac:dyDescent="0.2">
      <c r="A2" s="17" t="s">
        <v>23</v>
      </c>
      <c r="B2" s="17">
        <v>10</v>
      </c>
      <c r="C2" s="17"/>
    </row>
    <row r="3" spans="1:10" x14ac:dyDescent="0.2">
      <c r="A3" s="17" t="s">
        <v>78</v>
      </c>
      <c r="B3" s="17">
        <v>1</v>
      </c>
      <c r="C3" s="17"/>
    </row>
    <row r="4" spans="1:10" x14ac:dyDescent="0.2">
      <c r="A4" s="17" t="s">
        <v>79</v>
      </c>
      <c r="B4" s="17">
        <v>200</v>
      </c>
      <c r="C4" s="17"/>
    </row>
    <row r="5" spans="1:10" x14ac:dyDescent="0.2">
      <c r="A5" s="17" t="s">
        <v>80</v>
      </c>
      <c r="B5" s="17"/>
      <c r="C5" s="17" t="s">
        <v>105</v>
      </c>
    </row>
    <row r="6" spans="1:10" x14ac:dyDescent="0.2">
      <c r="A6" s="17" t="s">
        <v>24</v>
      </c>
      <c r="B6" s="17">
        <v>50</v>
      </c>
      <c r="C6" s="17"/>
    </row>
    <row r="7" spans="1:10" ht="28.5" x14ac:dyDescent="0.2">
      <c r="A7" s="17" t="s">
        <v>81</v>
      </c>
      <c r="B7" s="17">
        <v>50</v>
      </c>
      <c r="C7" s="17"/>
    </row>
    <row r="8" spans="1:10" x14ac:dyDescent="0.2">
      <c r="A8" s="17"/>
      <c r="B8" s="17"/>
      <c r="C8" s="17"/>
    </row>
    <row r="10" spans="1:10" ht="15" thickBot="1" x14ac:dyDescent="0.25"/>
    <row r="11" spans="1:10" ht="15.75" thickTop="1" thickBot="1" x14ac:dyDescent="0.25">
      <c r="I11" s="10"/>
      <c r="J11" t="s">
        <v>20</v>
      </c>
    </row>
    <row r="12" spans="1:10" ht="15.75" thickTop="1" thickBot="1" x14ac:dyDescent="0.25">
      <c r="I12" s="9"/>
      <c r="J12" t="s">
        <v>19</v>
      </c>
    </row>
    <row r="13" spans="1:10" ht="15" thickTop="1" x14ac:dyDescent="0.2">
      <c r="I13" s="1"/>
      <c r="J13" s="2" t="s">
        <v>22</v>
      </c>
    </row>
    <row r="14" spans="1:10" x14ac:dyDescent="0.2">
      <c r="I14" s="3"/>
      <c r="J14" s="2" t="s">
        <v>8</v>
      </c>
    </row>
    <row r="15" spans="1:10" x14ac:dyDescent="0.2">
      <c r="I15" s="4"/>
      <c r="J15" s="2"/>
    </row>
    <row r="16" spans="1:10" x14ac:dyDescent="0.2">
      <c r="I16" s="5"/>
      <c r="J16" s="2"/>
    </row>
    <row r="17" spans="9:10" x14ac:dyDescent="0.2">
      <c r="I17" s="6"/>
      <c r="J17" s="2" t="s">
        <v>9</v>
      </c>
    </row>
    <row r="18" spans="9:10" x14ac:dyDescent="0.2">
      <c r="I18" s="7"/>
      <c r="J18" s="2"/>
    </row>
    <row r="19" spans="9:10" x14ac:dyDescent="0.2">
      <c r="I19" s="8"/>
      <c r="J19" s="2" t="s">
        <v>10</v>
      </c>
    </row>
  </sheetData>
  <sheetProtection algorithmName="SHA-512" hashValue="HFIXhCAVPVk+Job8+7eUYO7dbRJU8E4gQdltW7HwdM8MhXemfPlqqNgiIBvuhU6A41m4o64OwD1sTtc+M+9QMw==" saltValue="2u++AKhUeTaCOW3tfxg/Nw==" spinCount="100000" sheet="1" objects="1" scenarios="1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689D-765F-4729-982E-16802FF36BE4}">
  <dimension ref="A1:O20"/>
  <sheetViews>
    <sheetView zoomScale="175" zoomScaleNormal="175" workbookViewId="0">
      <selection activeCell="G2" sqref="G2"/>
    </sheetView>
  </sheetViews>
  <sheetFormatPr defaultRowHeight="14.25" x14ac:dyDescent="0.2"/>
  <cols>
    <col min="2" max="2" width="9" bestFit="1" customWidth="1"/>
    <col min="3" max="3" width="7.75" bestFit="1" customWidth="1"/>
    <col min="4" max="4" width="13" bestFit="1" customWidth="1"/>
    <col min="5" max="5" width="7.125" bestFit="1" customWidth="1"/>
    <col min="6" max="6" width="16.25" bestFit="1" customWidth="1"/>
    <col min="7" max="7" width="19.25" bestFit="1" customWidth="1"/>
    <col min="11" max="11" width="30.25" bestFit="1" customWidth="1"/>
  </cols>
  <sheetData>
    <row r="1" spans="1:15" ht="15.75" thickTop="1" thickBot="1" x14ac:dyDescent="0.25">
      <c r="A1" s="21" t="s">
        <v>0</v>
      </c>
      <c r="B1" s="22" t="s">
        <v>25</v>
      </c>
      <c r="C1" s="22" t="s">
        <v>1</v>
      </c>
      <c r="D1" s="18" t="s">
        <v>103</v>
      </c>
      <c r="E1" s="22" t="s">
        <v>3</v>
      </c>
      <c r="F1" s="18" t="s">
        <v>104</v>
      </c>
      <c r="G1" s="22" t="s">
        <v>17</v>
      </c>
      <c r="H1" s="22" t="s">
        <v>6</v>
      </c>
      <c r="I1" s="22" t="s">
        <v>26</v>
      </c>
      <c r="J1" s="22" t="s">
        <v>82</v>
      </c>
      <c r="K1" t="s">
        <v>27</v>
      </c>
    </row>
    <row r="2" spans="1:15" ht="15" thickTop="1" x14ac:dyDescent="0.2">
      <c r="A2" s="21" t="s">
        <v>89</v>
      </c>
      <c r="B2" s="21" t="s">
        <v>28</v>
      </c>
      <c r="C2" s="12">
        <v>100</v>
      </c>
      <c r="D2" s="19">
        <v>1</v>
      </c>
      <c r="E2" s="12">
        <v>10</v>
      </c>
      <c r="F2" s="19">
        <v>1</v>
      </c>
      <c r="G2" s="12">
        <v>1</v>
      </c>
      <c r="H2" s="12">
        <v>1</v>
      </c>
      <c r="I2" s="12">
        <v>1</v>
      </c>
      <c r="J2" s="12">
        <v>40</v>
      </c>
      <c r="K2" t="s">
        <v>84</v>
      </c>
    </row>
    <row r="3" spans="1:15" x14ac:dyDescent="0.2">
      <c r="A3" s="21" t="s">
        <v>87</v>
      </c>
      <c r="B3" s="21" t="s">
        <v>90</v>
      </c>
      <c r="C3" s="15">
        <f t="shared" ref="C3:J3" si="0">1*C2</f>
        <v>100</v>
      </c>
      <c r="D3" s="20">
        <v>1</v>
      </c>
      <c r="E3" s="15">
        <f>D3*$E$2</f>
        <v>10</v>
      </c>
      <c r="F3" s="20">
        <v>1</v>
      </c>
      <c r="G3" s="15">
        <f>1*$G$2</f>
        <v>1</v>
      </c>
      <c r="H3" s="15">
        <f t="shared" si="0"/>
        <v>1</v>
      </c>
      <c r="I3" s="15">
        <f t="shared" si="0"/>
        <v>1</v>
      </c>
      <c r="J3" s="15">
        <f t="shared" si="0"/>
        <v>40</v>
      </c>
    </row>
    <row r="4" spans="1:15" x14ac:dyDescent="0.2">
      <c r="A4" s="21" t="s">
        <v>88</v>
      </c>
      <c r="B4" s="21" t="s">
        <v>29</v>
      </c>
      <c r="C4" s="15">
        <f>1*C2</f>
        <v>100</v>
      </c>
      <c r="D4" s="20">
        <v>1.2</v>
      </c>
      <c r="E4" s="15">
        <f t="shared" ref="E4:E16" si="1">D4*$E$2</f>
        <v>12</v>
      </c>
      <c r="F4" s="20">
        <v>0.8</v>
      </c>
      <c r="G4" s="15">
        <f>0.8*G2</f>
        <v>0.8</v>
      </c>
      <c r="H4" s="15">
        <f>1*H2</f>
        <v>1</v>
      </c>
      <c r="I4" s="15">
        <f>25*I2</f>
        <v>25</v>
      </c>
      <c r="J4" s="15">
        <f>INT(1.3*J2)</f>
        <v>52</v>
      </c>
    </row>
    <row r="5" spans="1:15" x14ac:dyDescent="0.2">
      <c r="A5" s="21" t="s">
        <v>91</v>
      </c>
      <c r="B5" s="21" t="s">
        <v>30</v>
      </c>
      <c r="C5" s="15">
        <f>0.6*C2</f>
        <v>60</v>
      </c>
      <c r="D5" s="20">
        <v>1</v>
      </c>
      <c r="E5" s="15">
        <f t="shared" si="1"/>
        <v>10</v>
      </c>
      <c r="F5" s="20">
        <v>1.5</v>
      </c>
      <c r="G5" s="15">
        <f>1.5*G2</f>
        <v>1.5</v>
      </c>
      <c r="H5" s="15">
        <f>1.3*H2</f>
        <v>1.3</v>
      </c>
      <c r="I5" s="15">
        <f>7*I2</f>
        <v>7</v>
      </c>
      <c r="J5" s="15">
        <f>INT(0.8*J2)</f>
        <v>32</v>
      </c>
    </row>
    <row r="6" spans="1:15" x14ac:dyDescent="0.2">
      <c r="A6" s="21" t="s">
        <v>92</v>
      </c>
      <c r="B6" s="21" t="s">
        <v>31</v>
      </c>
      <c r="C6" s="15">
        <f>0.1*C2</f>
        <v>10</v>
      </c>
      <c r="D6" s="20">
        <v>0</v>
      </c>
      <c r="E6" s="15">
        <f t="shared" si="1"/>
        <v>0</v>
      </c>
      <c r="F6" s="12">
        <v>0</v>
      </c>
      <c r="G6" s="12">
        <v>0</v>
      </c>
      <c r="H6" s="15">
        <f>2*H2</f>
        <v>2</v>
      </c>
      <c r="I6" s="12">
        <v>0</v>
      </c>
      <c r="J6" s="15">
        <f>INT(0.5*J2)</f>
        <v>20</v>
      </c>
      <c r="K6" t="s">
        <v>32</v>
      </c>
    </row>
    <row r="7" spans="1:15" x14ac:dyDescent="0.2">
      <c r="A7" s="21" t="s">
        <v>93</v>
      </c>
      <c r="B7" s="21" t="s">
        <v>33</v>
      </c>
      <c r="C7" s="15">
        <f>3*C2</f>
        <v>300</v>
      </c>
      <c r="D7" s="20">
        <v>2</v>
      </c>
      <c r="E7" s="15">
        <f t="shared" si="1"/>
        <v>20</v>
      </c>
      <c r="F7" s="20">
        <v>0.5</v>
      </c>
      <c r="G7" s="15">
        <f>0.5*G2</f>
        <v>0.5</v>
      </c>
      <c r="H7" s="15">
        <f>0.5*H2</f>
        <v>0.5</v>
      </c>
      <c r="I7" s="15">
        <f>0.5*I2</f>
        <v>0.5</v>
      </c>
      <c r="J7" s="15">
        <f>INT(2.5*J2)</f>
        <v>100</v>
      </c>
    </row>
    <row r="8" spans="1:15" x14ac:dyDescent="0.2">
      <c r="A8" s="21" t="s">
        <v>94</v>
      </c>
      <c r="B8" s="21" t="s">
        <v>34</v>
      </c>
      <c r="C8" s="15">
        <f>1*C2</f>
        <v>100</v>
      </c>
      <c r="D8" s="20">
        <v>0.3</v>
      </c>
      <c r="E8" s="15">
        <f t="shared" si="1"/>
        <v>3</v>
      </c>
      <c r="F8" s="20">
        <v>0.5</v>
      </c>
      <c r="G8" s="15">
        <f>0.5*G2</f>
        <v>0.5</v>
      </c>
      <c r="H8" s="15">
        <f>1*H2</f>
        <v>1</v>
      </c>
      <c r="I8" s="15">
        <f>5*I2</f>
        <v>5</v>
      </c>
      <c r="J8" s="15">
        <f>INT(1*J2)</f>
        <v>40</v>
      </c>
      <c r="K8" t="s">
        <v>35</v>
      </c>
    </row>
    <row r="9" spans="1:15" x14ac:dyDescent="0.2">
      <c r="A9" s="21" t="s">
        <v>95</v>
      </c>
      <c r="B9" s="21" t="s">
        <v>36</v>
      </c>
      <c r="C9" s="15">
        <f>1*C2</f>
        <v>100</v>
      </c>
      <c r="D9" s="20">
        <v>0.8</v>
      </c>
      <c r="E9" s="15">
        <f t="shared" si="1"/>
        <v>8</v>
      </c>
      <c r="F9" s="20">
        <v>0.5</v>
      </c>
      <c r="G9" s="15">
        <f>0.5*G2</f>
        <v>0.5</v>
      </c>
      <c r="H9" s="15">
        <f>1*H2</f>
        <v>1</v>
      </c>
      <c r="I9" s="15">
        <f>5*I2</f>
        <v>5</v>
      </c>
      <c r="J9" s="15">
        <f>1*J2</f>
        <v>40</v>
      </c>
      <c r="K9" t="s">
        <v>37</v>
      </c>
    </row>
    <row r="10" spans="1:15" x14ac:dyDescent="0.2">
      <c r="A10" s="21" t="s">
        <v>96</v>
      </c>
      <c r="B10" s="21" t="s">
        <v>38</v>
      </c>
      <c r="C10" s="15">
        <f>10*C2</f>
        <v>1000</v>
      </c>
      <c r="D10" s="20">
        <v>1.5</v>
      </c>
      <c r="E10" s="15">
        <f t="shared" si="1"/>
        <v>15</v>
      </c>
      <c r="F10" s="20">
        <v>2</v>
      </c>
      <c r="G10" s="15">
        <f>2*G2</f>
        <v>2</v>
      </c>
      <c r="H10" s="15">
        <f>1*H2</f>
        <v>1</v>
      </c>
      <c r="I10" s="15">
        <f>3*I2</f>
        <v>3</v>
      </c>
      <c r="J10" s="15">
        <f>INT(20*J2)</f>
        <v>800</v>
      </c>
      <c r="K10" t="s">
        <v>39</v>
      </c>
    </row>
    <row r="11" spans="1:15" ht="15" thickBot="1" x14ac:dyDescent="0.25">
      <c r="A11" s="21" t="s">
        <v>97</v>
      </c>
      <c r="B11" s="21" t="s">
        <v>40</v>
      </c>
      <c r="C11" s="15">
        <f>0.35*C2</f>
        <v>35</v>
      </c>
      <c r="D11" s="20">
        <v>1</v>
      </c>
      <c r="E11" s="15">
        <f t="shared" si="1"/>
        <v>10</v>
      </c>
      <c r="F11" s="20">
        <v>1</v>
      </c>
      <c r="G11" s="15">
        <f>1*G2</f>
        <v>1</v>
      </c>
      <c r="H11" s="15">
        <f>1*H2</f>
        <v>1</v>
      </c>
      <c r="I11" s="15">
        <f>10*I2</f>
        <v>10</v>
      </c>
      <c r="J11" s="15">
        <f>INT(1.5*J2)</f>
        <v>60</v>
      </c>
      <c r="K11" t="s">
        <v>41</v>
      </c>
    </row>
    <row r="12" spans="1:15" ht="15.75" thickTop="1" thickBot="1" x14ac:dyDescent="0.25">
      <c r="A12" s="21" t="s">
        <v>98</v>
      </c>
      <c r="B12" s="21" t="s">
        <v>42</v>
      </c>
      <c r="C12" s="15">
        <f>2*C2</f>
        <v>200</v>
      </c>
      <c r="D12" s="20">
        <v>0.8</v>
      </c>
      <c r="E12" s="15">
        <f t="shared" si="1"/>
        <v>8</v>
      </c>
      <c r="F12" s="20">
        <v>0.8</v>
      </c>
      <c r="G12" s="15">
        <f>0.8*G2</f>
        <v>0.8</v>
      </c>
      <c r="H12" s="15">
        <f>0.7*H2</f>
        <v>0.7</v>
      </c>
      <c r="I12" s="15">
        <f>1*I2</f>
        <v>1</v>
      </c>
      <c r="J12" s="12">
        <v>0</v>
      </c>
      <c r="K12" t="s">
        <v>43</v>
      </c>
      <c r="N12" s="10"/>
      <c r="O12" t="s">
        <v>20</v>
      </c>
    </row>
    <row r="13" spans="1:15" ht="15.75" thickTop="1" thickBot="1" x14ac:dyDescent="0.25">
      <c r="A13" s="21" t="s">
        <v>99</v>
      </c>
      <c r="B13" s="21" t="s">
        <v>83</v>
      </c>
      <c r="C13" s="15">
        <f>1*C4</f>
        <v>100</v>
      </c>
      <c r="D13" s="20">
        <v>0.4</v>
      </c>
      <c r="E13" s="15">
        <f t="shared" si="1"/>
        <v>4</v>
      </c>
      <c r="F13" s="20">
        <v>0.64</v>
      </c>
      <c r="G13" s="15">
        <f>0.8*G4</f>
        <v>0.64000000000000012</v>
      </c>
      <c r="H13" s="15">
        <f>0.7*H4</f>
        <v>0.7</v>
      </c>
      <c r="I13" s="15">
        <f>1*I2</f>
        <v>1</v>
      </c>
      <c r="J13" s="15">
        <f>INT(2.5*J2)</f>
        <v>100</v>
      </c>
      <c r="N13" s="9"/>
      <c r="O13" t="s">
        <v>19</v>
      </c>
    </row>
    <row r="14" spans="1:15" ht="29.25" thickTop="1" x14ac:dyDescent="0.2">
      <c r="A14" s="21" t="s">
        <v>100</v>
      </c>
      <c r="B14" s="21" t="s">
        <v>44</v>
      </c>
      <c r="C14" s="15">
        <f>0.2*C2</f>
        <v>20</v>
      </c>
      <c r="D14" s="20">
        <v>0.3</v>
      </c>
      <c r="E14" s="15">
        <f t="shared" si="1"/>
        <v>3</v>
      </c>
      <c r="F14" s="20">
        <v>2</v>
      </c>
      <c r="G14" s="15">
        <f>2*G2</f>
        <v>2</v>
      </c>
      <c r="H14" s="15">
        <f>1*H2</f>
        <v>1</v>
      </c>
      <c r="I14" s="15">
        <f>1*I2</f>
        <v>1</v>
      </c>
      <c r="J14" s="15">
        <f>INT(4*J2)</f>
        <v>160</v>
      </c>
      <c r="K14" s="17" t="s">
        <v>85</v>
      </c>
      <c r="N14" s="1"/>
      <c r="O14" s="2" t="s">
        <v>22</v>
      </c>
    </row>
    <row r="15" spans="1:15" x14ac:dyDescent="0.2">
      <c r="A15" s="21" t="s">
        <v>101</v>
      </c>
      <c r="B15" s="21" t="s">
        <v>45</v>
      </c>
      <c r="C15" s="15">
        <f>1.2*C2</f>
        <v>120</v>
      </c>
      <c r="D15" s="20">
        <v>0.8</v>
      </c>
      <c r="E15" s="15">
        <f t="shared" si="1"/>
        <v>8</v>
      </c>
      <c r="F15" s="20">
        <v>0.8</v>
      </c>
      <c r="G15" s="15">
        <f>0.8*G2</f>
        <v>0.8</v>
      </c>
      <c r="H15" s="15">
        <f>1.2*H2</f>
        <v>1.2</v>
      </c>
      <c r="I15" s="15">
        <f>1*I2</f>
        <v>1</v>
      </c>
      <c r="J15" s="15">
        <f>INT(4*J2)</f>
        <v>160</v>
      </c>
      <c r="K15" t="s">
        <v>86</v>
      </c>
      <c r="N15" s="3"/>
      <c r="O15" s="2" t="s">
        <v>8</v>
      </c>
    </row>
    <row r="16" spans="1:15" x14ac:dyDescent="0.2">
      <c r="A16" s="21" t="s">
        <v>102</v>
      </c>
      <c r="B16" s="21" t="s">
        <v>46</v>
      </c>
      <c r="C16" s="15">
        <f>0.35*C2</f>
        <v>35</v>
      </c>
      <c r="D16" s="20">
        <v>1</v>
      </c>
      <c r="E16" s="15">
        <f t="shared" si="1"/>
        <v>10</v>
      </c>
      <c r="F16" s="20">
        <v>1</v>
      </c>
      <c r="G16" s="15">
        <f>1*G2</f>
        <v>1</v>
      </c>
      <c r="H16" s="15">
        <f>1*H2</f>
        <v>1</v>
      </c>
      <c r="I16" s="15">
        <f>10*I2</f>
        <v>10</v>
      </c>
      <c r="J16" s="15">
        <f>INT(3*J2)</f>
        <v>120</v>
      </c>
      <c r="K16" t="s">
        <v>47</v>
      </c>
      <c r="N16" s="4"/>
      <c r="O16" s="2"/>
    </row>
    <row r="17" spans="14:15" x14ac:dyDescent="0.2">
      <c r="N17" s="5"/>
      <c r="O17" s="2"/>
    </row>
    <row r="18" spans="14:15" x14ac:dyDescent="0.2">
      <c r="N18" s="6"/>
      <c r="O18" s="2" t="s">
        <v>9</v>
      </c>
    </row>
    <row r="19" spans="14:15" x14ac:dyDescent="0.2">
      <c r="N19" s="7"/>
      <c r="O19" s="2"/>
    </row>
    <row r="20" spans="14:15" x14ac:dyDescent="0.2">
      <c r="N20" s="8"/>
      <c r="O20" s="2" t="s">
        <v>10</v>
      </c>
    </row>
  </sheetData>
  <sheetProtection algorithmName="SHA-512" hashValue="mCiy/fwIUvMSOxEiCSsnzQQE5+hnDlpWjAcL+bnlv8B4yr3VkqXw6yYpfZSwjhIW8mN+NEoGWtp6d7periTsvg==" saltValue="WLQDAITVAoXQ6PK788lVwA==" spinCount="100000" sheet="1" objects="1" scenarios="1"/>
  <phoneticPr fontId="2" type="noConversion"/>
  <pageMargins left="0.7" right="0.7" top="0.75" bottom="0.75" header="0.3" footer="0.3"/>
  <pageSetup paperSize="9" orientation="portrait" r:id="rId1"/>
  <ignoredErrors>
    <ignoredError sqref="I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8122-A9E4-4169-B0CB-9953F5515A7C}">
  <dimension ref="A1:M20"/>
  <sheetViews>
    <sheetView tabSelected="1" zoomScale="160" zoomScaleNormal="160" workbookViewId="0">
      <selection activeCell="E19" sqref="E19"/>
    </sheetView>
  </sheetViews>
  <sheetFormatPr defaultRowHeight="14.25" x14ac:dyDescent="0.2"/>
  <cols>
    <col min="2" max="2" width="13" bestFit="1" customWidth="1"/>
    <col min="3" max="3" width="12.125" bestFit="1" customWidth="1"/>
    <col min="4" max="6" width="5.25" bestFit="1" customWidth="1"/>
    <col min="7" max="7" width="5.25" customWidth="1"/>
    <col min="8" max="8" width="22.875" style="17" customWidth="1"/>
    <col min="9" max="9" width="18.625" customWidth="1"/>
  </cols>
  <sheetData>
    <row r="1" spans="1:13" ht="15.75" thickTop="1" thickBot="1" x14ac:dyDescent="0.25">
      <c r="A1" s="9" t="s">
        <v>106</v>
      </c>
      <c r="B1" s="9" t="s">
        <v>107</v>
      </c>
      <c r="C1" s="9" t="s">
        <v>108</v>
      </c>
      <c r="D1" s="10" t="s">
        <v>126</v>
      </c>
      <c r="E1" s="10" t="s">
        <v>48</v>
      </c>
      <c r="F1" s="10" t="s">
        <v>49</v>
      </c>
      <c r="G1" s="9" t="s">
        <v>148</v>
      </c>
      <c r="H1" s="27" t="s">
        <v>145</v>
      </c>
      <c r="I1" s="26" t="s">
        <v>77</v>
      </c>
    </row>
    <row r="2" spans="1:13" ht="15.75" thickTop="1" thickBot="1" x14ac:dyDescent="0.25">
      <c r="A2" s="25" t="s">
        <v>109</v>
      </c>
      <c r="B2" s="25" t="s">
        <v>119</v>
      </c>
      <c r="C2" s="25">
        <v>0</v>
      </c>
      <c r="D2" s="25">
        <v>1</v>
      </c>
      <c r="E2" s="25" t="str">
        <f>IF(D2,"√","×")</f>
        <v>√</v>
      </c>
      <c r="F2" s="25" t="str">
        <f t="shared" ref="F2:F8" si="0">IF(D2,"×","√")</f>
        <v>×</v>
      </c>
      <c r="G2" s="24"/>
      <c r="H2" s="28"/>
      <c r="I2" s="28"/>
    </row>
    <row r="3" spans="1:13" ht="15.75" thickTop="1" thickBot="1" x14ac:dyDescent="0.25">
      <c r="A3" t="s">
        <v>110</v>
      </c>
      <c r="B3" t="s">
        <v>120</v>
      </c>
      <c r="D3">
        <v>0</v>
      </c>
      <c r="E3" t="str">
        <f t="shared" ref="E3:E15" si="1">IF(D3,"√","×")</f>
        <v>×</v>
      </c>
      <c r="F3" t="str">
        <f t="shared" si="0"/>
        <v>√</v>
      </c>
      <c r="H3" s="17" t="s">
        <v>146</v>
      </c>
      <c r="I3" s="17"/>
      <c r="L3" s="10"/>
      <c r="M3" t="s">
        <v>20</v>
      </c>
    </row>
    <row r="4" spans="1:13" ht="15.75" thickTop="1" thickBot="1" x14ac:dyDescent="0.25">
      <c r="A4" t="s">
        <v>111</v>
      </c>
      <c r="B4" t="s">
        <v>121</v>
      </c>
      <c r="D4">
        <v>0</v>
      </c>
      <c r="E4" t="str">
        <f t="shared" si="1"/>
        <v>×</v>
      </c>
      <c r="F4" t="str">
        <f t="shared" si="0"/>
        <v>√</v>
      </c>
      <c r="H4" s="17" t="s">
        <v>142</v>
      </c>
      <c r="I4" s="35" t="s">
        <v>149</v>
      </c>
      <c r="L4" s="9"/>
      <c r="M4" t="s">
        <v>19</v>
      </c>
    </row>
    <row r="5" spans="1:13" ht="15" thickTop="1" x14ac:dyDescent="0.2">
      <c r="A5" t="s">
        <v>112</v>
      </c>
      <c r="B5" t="s">
        <v>122</v>
      </c>
      <c r="D5">
        <v>0</v>
      </c>
      <c r="E5" t="str">
        <f t="shared" si="1"/>
        <v>×</v>
      </c>
      <c r="F5" t="str">
        <f t="shared" si="0"/>
        <v>√</v>
      </c>
      <c r="H5" s="17" t="s">
        <v>142</v>
      </c>
      <c r="I5" s="35"/>
      <c r="L5" s="29"/>
    </row>
    <row r="6" spans="1:13" ht="28.5" x14ac:dyDescent="0.2">
      <c r="A6" t="s">
        <v>113</v>
      </c>
      <c r="B6" t="s">
        <v>123</v>
      </c>
      <c r="D6">
        <v>0</v>
      </c>
      <c r="E6" t="str">
        <f t="shared" si="1"/>
        <v>×</v>
      </c>
      <c r="F6" t="str">
        <f t="shared" si="0"/>
        <v>√</v>
      </c>
      <c r="H6" s="17" t="s">
        <v>150</v>
      </c>
      <c r="I6" s="17" t="s">
        <v>143</v>
      </c>
      <c r="L6" s="1"/>
      <c r="M6" s="2" t="s">
        <v>22</v>
      </c>
    </row>
    <row r="7" spans="1:13" x14ac:dyDescent="0.2">
      <c r="A7" t="s">
        <v>114</v>
      </c>
      <c r="B7" t="s">
        <v>124</v>
      </c>
      <c r="D7">
        <v>0</v>
      </c>
      <c r="E7" t="str">
        <f t="shared" si="1"/>
        <v>×</v>
      </c>
      <c r="F7" t="str">
        <f t="shared" si="0"/>
        <v>√</v>
      </c>
      <c r="H7" s="17" t="s">
        <v>144</v>
      </c>
      <c r="L7" s="3"/>
      <c r="M7" s="2" t="s">
        <v>8</v>
      </c>
    </row>
    <row r="8" spans="1:13" ht="28.5" x14ac:dyDescent="0.2">
      <c r="A8" t="s">
        <v>115</v>
      </c>
      <c r="B8" t="s">
        <v>125</v>
      </c>
      <c r="D8">
        <v>0</v>
      </c>
      <c r="E8" t="str">
        <f t="shared" si="1"/>
        <v>×</v>
      </c>
      <c r="F8" t="str">
        <f t="shared" si="0"/>
        <v>√</v>
      </c>
      <c r="H8" s="17" t="s">
        <v>151</v>
      </c>
      <c r="I8" s="17" t="s">
        <v>141</v>
      </c>
      <c r="L8" s="4"/>
      <c r="M8" s="2"/>
    </row>
    <row r="9" spans="1:13" x14ac:dyDescent="0.2">
      <c r="A9" t="s">
        <v>116</v>
      </c>
      <c r="B9" t="s">
        <v>127</v>
      </c>
      <c r="D9">
        <v>0</v>
      </c>
      <c r="E9" t="str">
        <f t="shared" si="1"/>
        <v>×</v>
      </c>
      <c r="F9" t="str">
        <f t="shared" ref="F9:F15" si="2">IF(D9,"×","√")</f>
        <v>√</v>
      </c>
      <c r="I9" s="17" t="s">
        <v>138</v>
      </c>
      <c r="L9" s="5"/>
      <c r="M9" s="2"/>
    </row>
    <row r="10" spans="1:13" x14ac:dyDescent="0.2">
      <c r="A10" t="s">
        <v>117</v>
      </c>
      <c r="B10" t="s">
        <v>136</v>
      </c>
      <c r="D10">
        <v>1</v>
      </c>
      <c r="E10" t="str">
        <f t="shared" si="1"/>
        <v>√</v>
      </c>
      <c r="F10" t="str">
        <f t="shared" si="2"/>
        <v>×</v>
      </c>
      <c r="L10" s="6"/>
      <c r="M10" s="2" t="s">
        <v>9</v>
      </c>
    </row>
    <row r="11" spans="1:13" x14ac:dyDescent="0.2">
      <c r="A11" t="s">
        <v>118</v>
      </c>
      <c r="B11" t="s">
        <v>128</v>
      </c>
      <c r="D11">
        <v>0</v>
      </c>
      <c r="E11" t="str">
        <f t="shared" si="1"/>
        <v>×</v>
      </c>
      <c r="F11" t="str">
        <f t="shared" si="2"/>
        <v>√</v>
      </c>
      <c r="H11" s="17" t="s">
        <v>152</v>
      </c>
      <c r="I11" s="17" t="s">
        <v>141</v>
      </c>
      <c r="L11" s="7"/>
      <c r="M11" s="2"/>
    </row>
    <row r="12" spans="1:13" x14ac:dyDescent="0.2">
      <c r="A12" t="s">
        <v>129</v>
      </c>
      <c r="B12" t="s">
        <v>86</v>
      </c>
      <c r="D12">
        <v>1</v>
      </c>
      <c r="E12" t="str">
        <f t="shared" si="1"/>
        <v>√</v>
      </c>
      <c r="F12" t="str">
        <f t="shared" si="2"/>
        <v>×</v>
      </c>
      <c r="H12" s="17" t="s">
        <v>153</v>
      </c>
      <c r="I12" s="17"/>
      <c r="L12" s="25"/>
      <c r="M12" s="2" t="s">
        <v>10</v>
      </c>
    </row>
    <row r="13" spans="1:13" ht="28.5" x14ac:dyDescent="0.2">
      <c r="A13" t="s">
        <v>130</v>
      </c>
      <c r="B13" t="s">
        <v>135</v>
      </c>
      <c r="D13">
        <v>0</v>
      </c>
      <c r="E13" t="str">
        <f t="shared" si="1"/>
        <v>×</v>
      </c>
      <c r="F13" t="str">
        <f t="shared" si="2"/>
        <v>√</v>
      </c>
      <c r="H13" s="17" t="s">
        <v>154</v>
      </c>
      <c r="I13" s="17" t="s">
        <v>139</v>
      </c>
    </row>
    <row r="14" spans="1:13" ht="28.5" x14ac:dyDescent="0.2">
      <c r="A14" t="s">
        <v>131</v>
      </c>
      <c r="B14" t="s">
        <v>137</v>
      </c>
      <c r="D14">
        <v>0</v>
      </c>
      <c r="E14" t="str">
        <f t="shared" si="1"/>
        <v>×</v>
      </c>
      <c r="F14" t="str">
        <f t="shared" si="2"/>
        <v>√</v>
      </c>
      <c r="H14" s="17" t="s">
        <v>155</v>
      </c>
      <c r="I14" s="17" t="s">
        <v>138</v>
      </c>
    </row>
    <row r="15" spans="1:13" x14ac:dyDescent="0.2">
      <c r="A15" t="s">
        <v>132</v>
      </c>
      <c r="B15" t="s">
        <v>140</v>
      </c>
      <c r="D15">
        <v>1</v>
      </c>
      <c r="E15" t="str">
        <f t="shared" si="1"/>
        <v>√</v>
      </c>
      <c r="F15" t="str">
        <f t="shared" si="2"/>
        <v>×</v>
      </c>
      <c r="I15" s="17" t="s">
        <v>139</v>
      </c>
    </row>
    <row r="16" spans="1:13" x14ac:dyDescent="0.2">
      <c r="A16" t="s">
        <v>133</v>
      </c>
    </row>
    <row r="17" spans="1:9" x14ac:dyDescent="0.2">
      <c r="A17" t="s">
        <v>134</v>
      </c>
      <c r="I17" s="17"/>
    </row>
    <row r="18" spans="1:9" x14ac:dyDescent="0.2">
      <c r="A18" t="s">
        <v>147</v>
      </c>
      <c r="I18" s="17"/>
    </row>
    <row r="19" spans="1:9" x14ac:dyDescent="0.2">
      <c r="I19" s="17"/>
    </row>
    <row r="20" spans="1:9" x14ac:dyDescent="0.2">
      <c r="I20" s="17"/>
    </row>
  </sheetData>
  <sheetProtection algorithmName="SHA-512" hashValue="zFaf6m/Cp7vZMiIWnqG02KQcplP0HoXceFV+txzTunrM41gH4mOqKh1T7w1cocDmiVkst2DN/aSA668QOFjOTQ==" saltValue="5BdggfWB4veouBo6N0qPOw==" spinCount="100000" sheet="1" objects="1" scenarios="1"/>
  <mergeCells count="1">
    <mergeCell ref="I4:I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人物&amp;装备</vt:lpstr>
      <vt:lpstr>防御塔&amp;陷阱</vt:lpstr>
      <vt:lpstr>仇恨</vt:lpstr>
      <vt:lpstr>怪物</vt:lpstr>
      <vt:lpstr>BUFF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2019-03-16T06:27:34Z</dcterms:modified>
</cp:coreProperties>
</file>