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t=19,89" sheetId="3" r:id="rId6"/>
    <sheet name="Лист 1 - t=45" sheetId="4" r:id="rId7"/>
    <sheet name="Лист 1 - t=70" sheetId="5" r:id="rId8"/>
    <sheet name="Лист 1 - Tаблица 2" sheetId="6" r:id="rId9"/>
    <sheet name="Лист 1 - Tаблица 3" sheetId="7" r:id="rId10"/>
    <sheet name="Лист 1 - Tаблица 4" sheetId="8" r:id="rId11"/>
    <sheet name="Лист 1 - Tаблица 5" sheetId="9" r:id="rId12"/>
    <sheet name="Лист 1 - Tаблица 6" sheetId="10" r:id="rId13"/>
    <sheet name="Лист 1 - Tаблица 1-1" sheetId="11" r:id="rId14"/>
    <sheet name="Лист 1 - Tаблица 7" sheetId="12" r:id="rId15"/>
    <sheet name="Лист 1 - Tаблица 8" sheetId="13" r:id="rId16"/>
    <sheet name="Лист 1 - Drawings" sheetId="14" r:id="rId17"/>
  </sheets>
</workbook>
</file>

<file path=xl/sharedStrings.xml><?xml version="1.0" encoding="utf-8"?>
<sst xmlns="http://schemas.openxmlformats.org/spreadsheetml/2006/main" uniqueCount="66">
  <si>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</si>
  <si>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</si>
  <si>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</si>
  <si>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</si>
  <si>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</si>
  <si>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</si>
  <si>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</si>
  <si>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Температура</t>
  </si>
  <si>
    <t>0-10</t>
  </si>
  <si>
    <t>20-30</t>
  </si>
  <si>
    <t>30-40</t>
  </si>
  <si>
    <t>40-50</t>
  </si>
  <si>
    <t>50-60</t>
  </si>
  <si>
    <t>60-70</t>
  </si>
  <si>
    <t>70-80</t>
  </si>
  <si>
    <t>80-90</t>
  </si>
  <si>
    <t>90-100</t>
  </si>
  <si>
    <t>мкВ/˚C</t>
  </si>
  <si>
    <t>t=19,89</t>
  </si>
  <si>
    <t>Лист 1 - t=19,89</t>
  </si>
  <si>
    <t>∆P, дел</t>
  </si>
  <si>
    <t>∆P, атм</t>
  </si>
  <si>
    <t>U-U(0)</t>
  </si>
  <si>
    <t>∆T</t>
  </si>
  <si>
    <t>t=45</t>
  </si>
  <si>
    <t>Лист 1 - t=45</t>
  </si>
  <si>
    <t>t=70</t>
  </si>
  <si>
    <t>Лист 1 - t=70</t>
  </si>
  <si>
    <t>Tаблица 2</t>
  </si>
  <si>
    <t>Лист 1 - Tаблица 2</t>
  </si>
  <si>
    <t>Tаблица 3</t>
  </si>
  <si>
    <t>Лист 1 - Tаблица 3</t>
  </si>
  <si>
    <t>Tаблица 4</t>
  </si>
  <si>
    <t>Лист 1 - Tаблица 4</t>
  </si>
  <si>
    <t>t, ˚C</t>
  </si>
  <si>
    <t>T, K</t>
  </si>
  <si>
    <t>1/T, 10^-3 K^-1</t>
  </si>
  <si>
    <t>mu</t>
  </si>
  <si>
    <t>sigma mu</t>
  </si>
  <si>
    <t>g1/T</t>
  </si>
  <si>
    <t>gT</t>
  </si>
  <si>
    <t>Tаблица 5</t>
  </si>
  <si>
    <t>Лист 1 - Tаблица 5</t>
  </si>
  <si>
    <t>k</t>
  </si>
  <si>
    <t>m</t>
  </si>
  <si>
    <t>Tаблица 6</t>
  </si>
  <si>
    <t>Лист 1 - Tаблица 6</t>
  </si>
  <si>
    <t>a</t>
  </si>
  <si>
    <t>b</t>
  </si>
  <si>
    <t>Tаблица 1-1</t>
  </si>
  <si>
    <t>Лист 1 - Tаблица 1-1</t>
  </si>
  <si>
    <t>1/T1-1/T2</t>
  </si>
  <si>
    <t>g</t>
  </si>
  <si>
    <t>1/T2-1/T3</t>
  </si>
  <si>
    <t>m1-m2</t>
  </si>
  <si>
    <t>m2-m3</t>
  </si>
  <si>
    <t>Tаблица 7</t>
  </si>
  <si>
    <t>Лист 1 - Tаблица 7</t>
  </si>
  <si>
    <t>Tинв1</t>
  </si>
  <si>
    <t>Tинв2</t>
  </si>
  <si>
    <t>Tаблица 8</t>
  </si>
  <si>
    <t>Лист 1 - Tаблица 8</t>
  </si>
  <si>
    <t>sa</t>
  </si>
  <si>
    <t>sb</t>
  </si>
  <si>
    <t>“All Drawings from the Sheet”</t>
  </si>
  <si>
    <t>Лист 1 - Drawings</t>
  </si>
</sst>
</file>

<file path=xl/styles.xml><?xml version="1.0" encoding="utf-8"?>
<styleSheet xmlns="http://schemas.openxmlformats.org/spreadsheetml/2006/main">
  <numFmts count="3">
    <numFmt numFmtId="0" formatCode="General"/>
    <numFmt numFmtId="59" formatCode="m-yy"/>
    <numFmt numFmtId="60" formatCode="0.0000"/>
  </numFmts>
  <fonts count="8">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1"/>
      <color indexed="8"/>
      <name val="Helvetica"/>
    </font>
    <font>
      <shadow val="1"/>
      <sz val="12"/>
      <color indexed="15"/>
      <name val="Helvetica"/>
    </font>
    <font>
      <shadow val="1"/>
      <sz val="12"/>
      <color indexed="8"/>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4">
    <border>
      <left/>
      <right/>
      <top/>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top" wrapText="1"/>
    </xf>
    <xf numFmtId="49" fontId="0" borderId="2" applyNumberFormat="1" applyFont="1" applyFill="0" applyBorder="1" applyAlignment="1" applyProtection="0">
      <alignment horizontal="center" vertical="top" wrapText="1"/>
    </xf>
    <xf numFmtId="59" fontId="0" borderId="3" applyNumberFormat="1" applyFont="1" applyFill="0" applyBorder="1" applyAlignment="1" applyProtection="0">
      <alignment horizontal="center" vertical="top" wrapText="1"/>
    </xf>
    <xf numFmtId="49" fontId="0" borderId="3" applyNumberFormat="1" applyFont="1" applyFill="0" applyBorder="1" applyAlignment="1" applyProtection="0">
      <alignment horizontal="center" vertical="top" wrapText="1"/>
    </xf>
    <xf numFmtId="0" fontId="0" borderId="2" applyNumberFormat="1" applyFont="1" applyFill="0" applyBorder="1" applyAlignment="1" applyProtection="0">
      <alignment horizontal="center" vertical="top" wrapText="1"/>
    </xf>
    <xf numFmtId="0" fontId="0" borderId="3"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0" borderId="3"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2"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60"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borderId="3" applyNumberFormat="1" applyFont="1" applyFill="0" applyBorder="1" applyAlignment="1" applyProtection="0">
      <alignment horizontal="left" vertical="center" wrapText="1" readingOrder="1"/>
    </xf>
    <xf numFmtId="0" fontId="5" borderId="3"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bdbdb"/>
      <rgbColor rgb="ffa5a5a5"/>
      <rgbColor rgb="ff3f3f3f"/>
      <rgbColor rgb="fffefefe"/>
      <rgbColor rgb="ffbfbfbf"/>
      <rgbColor rgb="ff51a7f9"/>
      <rgbColor rgb="ff6fbf40"/>
      <rgbColor rgb="fffbe02b"/>
      <rgbColor rgb="ffef9419"/>
      <rgbColor rgb="fffa4912"/>
      <rgbColor rgb="ff875bb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25821"/>
          <c:y val="0.0217451"/>
          <c:w val="0.848413"/>
          <c:h val="0.903238"/>
        </c:manualLayout>
      </c:layout>
      <c:scatterChart>
        <c:scatterStyle val="lineMarker"/>
        <c:varyColors val="0"/>
        <c:ser>
          <c:idx val="0"/>
          <c:order val="0"/>
          <c:tx>
            <c:v>∆P, атм</c:v>
          </c:tx>
          <c:spPr>
            <a:solidFill>
              <a:srgbClr val="FFFFFF"/>
            </a:solidFill>
            <a:ln w="12700" cap="flat">
              <a:noFill/>
              <a:prstDash val="solid"/>
              <a:miter lim="400000"/>
            </a:ln>
            <a:effectLst/>
          </c:spPr>
          <c:marker>
            <c:symbol val="circle"/>
            <c:size val="4"/>
            <c:spPr>
              <a:solidFill>
                <a:srgbClr val="FFFFFF"/>
              </a:solidFill>
              <a:ln w="12700" cap="flat">
                <a:solidFill>
                  <a:srgbClr val="000000"/>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xVal>
            <c:numRef>
              <c:f>'Лист 1 - t=19,89'!$B$3:$G$3</c:f>
              <c:numCache>
                <c:ptCount val="6"/>
                <c:pt idx="0">
                  <c:v>3.871364</c:v>
                </c:pt>
                <c:pt idx="1">
                  <c:v>3.387443</c:v>
                </c:pt>
                <c:pt idx="2">
                  <c:v>2.903523</c:v>
                </c:pt>
                <c:pt idx="3">
                  <c:v>2.419602</c:v>
                </c:pt>
                <c:pt idx="4">
                  <c:v>1.935682</c:v>
                </c:pt>
                <c:pt idx="5">
                  <c:v>1.451761</c:v>
                </c:pt>
              </c:numCache>
            </c:numRef>
          </c:xVal>
          <c:yVal>
            <c:numRef>
              <c:f>'Лист 1 - t=19,89'!$B$5:$G$5</c:f>
              <c:numCache>
                <c:ptCount val="6"/>
                <c:pt idx="0">
                  <c:v>5.492400</c:v>
                </c:pt>
                <c:pt idx="1">
                  <c:v>4.776000</c:v>
                </c:pt>
                <c:pt idx="2">
                  <c:v>3.900400</c:v>
                </c:pt>
                <c:pt idx="3">
                  <c:v>3.104400</c:v>
                </c:pt>
                <c:pt idx="4">
                  <c:v>2.268600</c:v>
                </c:pt>
                <c:pt idx="5">
                  <c:v>1.472600</c:v>
                </c:pt>
              </c:numCache>
            </c:numRef>
          </c:yVal>
          <c:smooth val="0"/>
        </c:ser>
        <c:ser>
          <c:idx val="1"/>
          <c:order val="1"/>
          <c:tx>
            <c:v>∆P, атм</c:v>
          </c:tx>
          <c:spPr>
            <a:solidFill>
              <a:srgbClr val="FFFFFF"/>
            </a:solidFill>
            <a:ln w="12700" cap="flat">
              <a:noFill/>
              <a:prstDash val="solid"/>
              <a:miter lim="400000"/>
            </a:ln>
            <a:effectLst/>
          </c:spPr>
          <c:marker>
            <c:symbol val="triangle"/>
            <c:size val="4"/>
            <c:spPr>
              <a:solidFill>
                <a:srgbClr val="FFFFFF"/>
              </a:solidFill>
              <a:ln w="12700" cap="flat">
                <a:solidFill>
                  <a:srgbClr val="000000"/>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xVal>
            <c:numRef>
              <c:f>'Лист 1 - t=45'!$B$3:$G$3</c:f>
              <c:numCache>
                <c:ptCount val="6"/>
                <c:pt idx="0">
                  <c:v>3.871364</c:v>
                </c:pt>
                <c:pt idx="1">
                  <c:v>3.387443</c:v>
                </c:pt>
                <c:pt idx="2">
                  <c:v>2.903523</c:v>
                </c:pt>
                <c:pt idx="3">
                  <c:v>2.419602</c:v>
                </c:pt>
                <c:pt idx="4">
                  <c:v>1.935682</c:v>
                </c:pt>
                <c:pt idx="5">
                  <c:v>1.451761</c:v>
                </c:pt>
              </c:numCache>
            </c:numRef>
          </c:xVal>
          <c:yVal>
            <c:numRef>
              <c:f>'Лист 1 - t=45'!$B$5:$G$5</c:f>
              <c:numCache>
                <c:ptCount val="6"/>
                <c:pt idx="0">
                  <c:v>5.227500</c:v>
                </c:pt>
                <c:pt idx="1">
                  <c:v>4.420000</c:v>
                </c:pt>
                <c:pt idx="2">
                  <c:v>3.655000</c:v>
                </c:pt>
                <c:pt idx="3">
                  <c:v>2.847500</c:v>
                </c:pt>
                <c:pt idx="4">
                  <c:v>2.125000</c:v>
                </c:pt>
                <c:pt idx="5">
                  <c:v>1.232500</c:v>
                </c:pt>
              </c:numCache>
            </c:numRef>
          </c:yVal>
          <c:smooth val="0"/>
        </c:ser>
        <c:ser>
          <c:idx val="2"/>
          <c:order val="2"/>
          <c:tx>
            <c:v>∆P, атм</c:v>
          </c:tx>
          <c:spPr>
            <a:solidFill>
              <a:srgbClr val="FFFFFF"/>
            </a:solidFill>
            <a:ln w="12700" cap="flat">
              <a:noFill/>
              <a:prstDash val="solid"/>
              <a:miter lim="400000"/>
            </a:ln>
            <a:effectLst/>
          </c:spPr>
          <c:marker>
            <c:symbol val="square"/>
            <c:size val="4"/>
            <c:spPr>
              <a:solidFill>
                <a:srgbClr val="FFFFFF"/>
              </a:solidFill>
              <a:ln w="12700" cap="flat">
                <a:solidFill>
                  <a:srgbClr val="000000"/>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xVal>
            <c:numRef>
              <c:f>'Лист 1 - t=70'!$B$3:$G$3</c:f>
              <c:numCache>
                <c:ptCount val="6"/>
                <c:pt idx="0">
                  <c:v>3.871364</c:v>
                </c:pt>
                <c:pt idx="1">
                  <c:v>3.387443</c:v>
                </c:pt>
                <c:pt idx="2">
                  <c:v>2.903523</c:v>
                </c:pt>
                <c:pt idx="3">
                  <c:v>2.419602</c:v>
                </c:pt>
                <c:pt idx="4">
                  <c:v>1.935682</c:v>
                </c:pt>
                <c:pt idx="5">
                  <c:v>1.451761</c:v>
                </c:pt>
              </c:numCache>
            </c:numRef>
          </c:xVal>
          <c:yVal>
            <c:numRef>
              <c:f>'Лист 1 - t=70'!$B$5:$G$5</c:f>
              <c:numCache>
                <c:ptCount val="6"/>
                <c:pt idx="0">
                  <c:v>4.669600</c:v>
                </c:pt>
                <c:pt idx="1">
                  <c:v>3.951200</c:v>
                </c:pt>
                <c:pt idx="2">
                  <c:v>3.143000</c:v>
                </c:pt>
                <c:pt idx="3">
                  <c:v>2.649100</c:v>
                </c:pt>
                <c:pt idx="4">
                  <c:v>1.391900</c:v>
                </c:pt>
                <c:pt idx="5">
                  <c:v>1.167400</c:v>
                </c:pt>
              </c:numCache>
            </c:numRef>
          </c:yVal>
          <c:smooth val="0"/>
        </c:ser>
        <c:ser>
          <c:idx val="3"/>
          <c:order val="3"/>
          <c:tx>
            <c:v>Новая 7</c:v>
          </c:tx>
          <c:spPr>
            <a:solidFill>
              <a:srgbClr val="FFFFFF"/>
            </a:solidFill>
            <a:ln w="12700" cap="flat">
              <a:noFill/>
              <a:prstDash val="solid"/>
              <a:miter lim="400000"/>
            </a:ln>
            <a:effectLst/>
          </c:spPr>
          <c:marker>
            <c:symbol val="none"/>
            <c:size val="8"/>
            <c:spPr>
              <a:solidFill>
                <a:srgbClr val="FFFFFF"/>
              </a:solidFill>
              <a:ln w="25400" cap="flat">
                <a:solidFill>
                  <a:srgbClr val="EF951A"/>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0"/>
          </c:trendline>
          <c:xVal>
            <c:numRef>
              <c:f>'Лист 1 - Tаблица 3'!$A$3:$B$3</c:f>
              <c:numCache>
                <c:ptCount val="2"/>
                <c:pt idx="0">
                  <c:v>0.574063</c:v>
                </c:pt>
                <c:pt idx="1">
                  <c:v>4.000000</c:v>
                </c:pt>
              </c:numCache>
            </c:numRef>
          </c:xVal>
          <c:yVal>
            <c:numRef>
              <c:f>'Лист 1 - Tаблица 3'!$A$2:$B$2</c:f>
              <c:numCache>
                <c:ptCount val="2"/>
                <c:pt idx="0">
                  <c:v>0.000000</c:v>
                </c:pt>
                <c:pt idx="1">
                  <c:v>5.748025</c:v>
                </c:pt>
              </c:numCache>
            </c:numRef>
          </c:yVal>
          <c:smooth val="0"/>
        </c:ser>
        <c:ser>
          <c:idx val="4"/>
          <c:order val="4"/>
          <c:tx>
            <c:v>Новая 2</c:v>
          </c:tx>
          <c:spPr>
            <a:solidFill>
              <a:srgbClr val="FFFFFF"/>
            </a:solidFill>
            <a:ln w="12700" cap="flat">
              <a:noFill/>
              <a:prstDash val="solid"/>
              <a:miter lim="400000"/>
            </a:ln>
            <a:effectLst/>
          </c:spPr>
          <c:marker>
            <c:symbol val="none"/>
            <c:size val="8"/>
            <c:spPr>
              <a:solidFill>
                <a:srgbClr val="FFFFFF"/>
              </a:solidFill>
              <a:ln w="25400" cap="flat">
                <a:solidFill>
                  <a:srgbClr val="FB4912"/>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0"/>
          </c:trendline>
          <c:xVal>
            <c:numRef>
              <c:f>'Лист 1 - Tаблица 3'!$A$5:$B$5</c:f>
              <c:numCache>
                <c:ptCount val="2"/>
                <c:pt idx="0">
                  <c:v>0.671245</c:v>
                </c:pt>
                <c:pt idx="1">
                  <c:v>4.000000</c:v>
                </c:pt>
              </c:numCache>
            </c:numRef>
          </c:xVal>
          <c:yVal>
            <c:numRef>
              <c:f>'Лист 1 - Tаблица 3'!$A$4:$B$4</c:f>
              <c:numCache>
                <c:ptCount val="2"/>
                <c:pt idx="0">
                  <c:v>0.000000</c:v>
                </c:pt>
                <c:pt idx="1">
                  <c:v>5.437631</c:v>
                </c:pt>
              </c:numCache>
            </c:numRef>
          </c:yVal>
          <c:smooth val="0"/>
        </c:ser>
        <c:ser>
          <c:idx val="5"/>
          <c:order val="5"/>
          <c:tx>
            <c:v>Новая 4</c:v>
          </c:tx>
          <c:spPr>
            <a:solidFill>
              <a:srgbClr val="FFFFFF"/>
            </a:solidFill>
            <a:ln w="12700" cap="flat">
              <a:noFill/>
              <a:prstDash val="solid"/>
              <a:miter lim="400000"/>
            </a:ln>
            <a:effectLst/>
          </c:spPr>
          <c:marker>
            <c:symbol val="none"/>
            <c:size val="8"/>
            <c:spPr>
              <a:solidFill>
                <a:srgbClr val="FFFFFF"/>
              </a:solidFill>
              <a:ln w="25400" cap="flat">
                <a:solidFill>
                  <a:srgbClr val="885CB2"/>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0"/>
          </c:trendline>
          <c:xVal>
            <c:numRef>
              <c:f>'Лист 1 - Tаблица 3'!$A$7:$B$7</c:f>
              <c:numCache>
                <c:ptCount val="2"/>
                <c:pt idx="0">
                  <c:v>0.796100</c:v>
                </c:pt>
                <c:pt idx="1">
                  <c:v>4.000000</c:v>
                </c:pt>
              </c:numCache>
            </c:numRef>
          </c:xVal>
          <c:yVal>
            <c:numRef>
              <c:f>'Лист 1 - Tаблица 3'!$A$6:$B$6</c:f>
              <c:numCache>
                <c:ptCount val="2"/>
                <c:pt idx="0">
                  <c:v>0.000000</c:v>
                </c:pt>
                <c:pt idx="1">
                  <c:v>4.858243</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6350" cap="flat">
              <a:solidFill>
                <a:srgbClr val="BFBFBF"/>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Value Axis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
        <c:minorUnit val="0.0555556"/>
      </c:valAx>
      <c:valAx>
        <c:axId val="2094734553"/>
        <c:scaling>
          <c:orientation val="minMax"/>
          <c:min val="0"/>
        </c:scaling>
        <c:delete val="0"/>
        <c:axPos val="l"/>
        <c:majorGridlines>
          <c:spPr>
            <a:ln w="12700" cap="flat">
              <a:solidFill>
                <a:srgbClr val="000000"/>
              </a:solidFill>
              <a:prstDash val="solid"/>
              <a:miter lim="400000"/>
            </a:ln>
          </c:spPr>
        </c:majorGridlines>
        <c:minorGridlines>
          <c:spPr>
            <a:ln w="6350" cap="flat">
              <a:solidFill>
                <a:srgbClr val="BFBFBF"/>
              </a:solidFill>
              <a:prstDash val="solid"/>
              <a:miter lim="400000"/>
            </a:ln>
          </c:spPr>
        </c:min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Value Axis</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
        <c:minorUnit val="0.0555556"/>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2128"/>
          <c:y val="0.0265746"/>
          <c:w val="0.880766"/>
          <c:h val="0.884524"/>
        </c:manualLayout>
      </c:layout>
      <c:scatterChart>
        <c:scatterStyle val="lineMarker"/>
        <c:varyColors val="0"/>
        <c:ser>
          <c:idx val="0"/>
          <c:order val="0"/>
          <c:tx>
            <c:strRef>
              <c:f>'Лист 1 - Tаблица 4'!$A$5</c:f>
              <c:strCache>
                <c:ptCount val="1"/>
                <c:pt idx="0">
                  <c:v>mu</c:v>
                </c:pt>
              </c:strCache>
            </c:strRef>
          </c:tx>
          <c:spPr>
            <a:solidFill>
              <a:srgbClr val="FFFFFF"/>
            </a:solidFill>
            <a:ln w="12700" cap="flat">
              <a:solidFill>
                <a:srgbClr val="000000"/>
              </a:solidFill>
              <a:prstDash val="solid"/>
              <a:miter lim="400000"/>
            </a:ln>
            <a:effectLst/>
          </c:spPr>
          <c:marker>
            <c:symbol val="circle"/>
            <c:size val="8"/>
            <c:spPr>
              <a:solidFill>
                <a:srgbClr val="FFFFFF"/>
              </a:solidFill>
              <a:ln w="12700" cap="flat">
                <a:solidFill>
                  <a:srgbClr val="000000"/>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errBars>
            <c:errDir val="y"/>
            <c:errBarType val="both"/>
            <c:errValType val="cust"/>
            <c:noEndCap val="0"/>
            <c:plus>
              <c:numLit>
                <c:ptCount val="3"/>
                <c:pt idx="0">
                  <c:v>0.017585</c:v>
                </c:pt>
                <c:pt idx="1">
                  <c:v>0.018778</c:v>
                </c:pt>
                <c:pt idx="2">
                  <c:v>0.105174</c:v>
                </c:pt>
              </c:numLit>
            </c:plus>
            <c:minus>
              <c:numLit>
                <c:ptCount val="3"/>
                <c:pt idx="0">
                  <c:v>0.017585</c:v>
                </c:pt>
                <c:pt idx="1">
                  <c:v>0.018778</c:v>
                </c:pt>
                <c:pt idx="2">
                  <c:v>0.105174</c:v>
                </c:pt>
              </c:numLit>
            </c:minus>
            <c:val val="0"/>
            <c:spPr>
              <a:noFill/>
              <a:ln w="12700" cap="flat">
                <a:solidFill>
                  <a:srgbClr val="000000"/>
                </a:solidFill>
                <a:prstDash val="solid"/>
                <a:miter lim="400000"/>
              </a:ln>
              <a:effectLst/>
            </c:spPr>
          </c:errBars>
          <c:xVal>
            <c:numRef>
              <c:f>'Лист 1 - Tаблица 4'!$B$4:$D$4</c:f>
              <c:numCache>
                <c:ptCount val="3"/>
                <c:pt idx="0">
                  <c:v>3.414251</c:v>
                </c:pt>
                <c:pt idx="1">
                  <c:v>3.144654</c:v>
                </c:pt>
                <c:pt idx="2">
                  <c:v>2.915452</c:v>
                </c:pt>
              </c:numCache>
            </c:numRef>
          </c:xVal>
          <c:yVal>
            <c:numRef>
              <c:f>'Лист 1 - Tаблица 4'!$B$5:$D$5</c:f>
              <c:numCache>
                <c:ptCount val="3"/>
                <c:pt idx="0">
                  <c:v>1.677796</c:v>
                </c:pt>
                <c:pt idx="1">
                  <c:v>1.633533</c:v>
                </c:pt>
                <c:pt idx="2">
                  <c:v>1.516353</c:v>
                </c:pt>
              </c:numCache>
            </c:numRef>
          </c:yVal>
          <c:smooth val="0"/>
        </c:ser>
        <c:axId val="2094734552"/>
        <c:axId val="2094734553"/>
      </c:scatterChart>
      <c:valAx>
        <c:axId val="2094734552"/>
        <c:scaling>
          <c:orientation val="minMax"/>
          <c:min val="2.9"/>
        </c:scaling>
        <c:delete val="0"/>
        <c:axPos val="b"/>
        <c:majorGridlines>
          <c:spPr>
            <a:ln w="12700" cap="flat">
              <a:solidFill>
                <a:srgbClr val="000000"/>
              </a:solidFill>
              <a:prstDash val="solid"/>
              <a:miter lim="400000"/>
            </a:ln>
          </c:spPr>
        </c:majorGridlines>
        <c:minorGridlines>
          <c:spPr>
            <a:ln w="6350" cap="flat">
              <a:solidFill>
                <a:srgbClr val="BFBFBF"/>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1/T, K^-1 10^(-3)</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0.1"/>
        <c:minorUnit val="0.00555556"/>
      </c:valAx>
      <c:valAx>
        <c:axId val="2094734553"/>
        <c:scaling>
          <c:orientation val="minMax"/>
          <c:min val="1.5"/>
        </c:scaling>
        <c:delete val="0"/>
        <c:axPos val="l"/>
        <c:majorGridlines>
          <c:spPr>
            <a:ln w="12700" cap="flat">
              <a:solidFill>
                <a:srgbClr val="000000"/>
              </a:solidFill>
              <a:prstDash val="solid"/>
              <a:miter lim="400000"/>
            </a:ln>
          </c:spPr>
        </c:majorGridlines>
        <c:minorGridlines>
          <c:spPr>
            <a:ln w="6350" cap="flat">
              <a:solidFill>
                <a:srgbClr val="BFBFBF"/>
              </a:solidFill>
              <a:prstDash val="solid"/>
              <a:miter lim="400000"/>
            </a:ln>
          </c:spPr>
        </c:min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mu, K/атм</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5"/>
        <c:minorUnit val="0.00625"/>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472593</xdr:colOff>
      <xdr:row>11</xdr:row>
      <xdr:rowOff>15037</xdr:rowOff>
    </xdr:from>
    <xdr:to>
      <xdr:col>19</xdr:col>
      <xdr:colOff>181687</xdr:colOff>
      <xdr:row>53</xdr:row>
      <xdr:rowOff>89326</xdr:rowOff>
    </xdr:to>
    <xdr:graphicFrame>
      <xdr:nvGraphicFramePr>
        <xdr:cNvPr id="2" name="Chart 2"/>
        <xdr:cNvGraphicFramePr/>
      </xdr:nvGraphicFramePr>
      <xdr:xfrm>
        <a:off x="9616593" y="1831137"/>
        <a:ext cx="5043095" cy="700849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21381</xdr:colOff>
      <xdr:row>67</xdr:row>
      <xdr:rowOff>129161</xdr:rowOff>
    </xdr:from>
    <xdr:to>
      <xdr:col>15</xdr:col>
      <xdr:colOff>759611</xdr:colOff>
      <xdr:row>102</xdr:row>
      <xdr:rowOff>85465</xdr:rowOff>
    </xdr:to>
    <xdr:graphicFrame>
      <xdr:nvGraphicFramePr>
        <xdr:cNvPr id="3" name="Chart 3"/>
        <xdr:cNvGraphicFramePr/>
      </xdr:nvGraphicFramePr>
      <xdr:xfrm>
        <a:off x="4593381" y="11190861"/>
        <a:ext cx="7596230" cy="5734805"/>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18</v>
      </c>
      <c r="D11" t="s" s="5">
        <v>19</v>
      </c>
    </row>
    <row r="12">
      <c r="B12" s="4"/>
      <c r="C12" t="s" s="4">
        <v>24</v>
      </c>
      <c r="D12" t="s" s="5">
        <v>25</v>
      </c>
    </row>
    <row r="13">
      <c r="B13" s="4"/>
      <c r="C13" t="s" s="4">
        <v>26</v>
      </c>
      <c r="D13" t="s" s="5">
        <v>27</v>
      </c>
    </row>
    <row r="14">
      <c r="B14" s="4"/>
      <c r="C14" t="s" s="4">
        <v>28</v>
      </c>
      <c r="D14" t="s" s="5">
        <v>29</v>
      </c>
    </row>
    <row r="15">
      <c r="B15" s="4"/>
      <c r="C15" t="s" s="4">
        <v>30</v>
      </c>
      <c r="D15" t="s" s="5">
        <v>31</v>
      </c>
    </row>
    <row r="16">
      <c r="B16" s="4"/>
      <c r="C16" t="s" s="4">
        <v>32</v>
      </c>
      <c r="D16" t="s" s="5">
        <v>33</v>
      </c>
    </row>
    <row r="17">
      <c r="B17" s="4"/>
      <c r="C17" t="s" s="4">
        <v>41</v>
      </c>
      <c r="D17" t="s" s="5">
        <v>42</v>
      </c>
    </row>
    <row r="18">
      <c r="B18" s="4"/>
      <c r="C18" t="s" s="4">
        <v>45</v>
      </c>
      <c r="D18" t="s" s="5">
        <v>46</v>
      </c>
    </row>
    <row r="19">
      <c r="B19" s="4"/>
      <c r="C19" t="s" s="4">
        <v>49</v>
      </c>
      <c r="D19" t="s" s="5">
        <v>50</v>
      </c>
    </row>
    <row r="20">
      <c r="B20" s="4"/>
      <c r="C20" t="s" s="4">
        <v>56</v>
      </c>
      <c r="D20" t="s" s="5">
        <v>57</v>
      </c>
    </row>
    <row r="21">
      <c r="B21" s="4"/>
      <c r="C21" t="s" s="4">
        <v>60</v>
      </c>
      <c r="D21" t="s" s="5">
        <v>61</v>
      </c>
    </row>
    <row r="22">
      <c r="B22" s="4"/>
      <c r="C22" t="s" s="4">
        <v>64</v>
      </c>
      <c r="D22" t="s" s="5">
        <v>65</v>
      </c>
    </row>
  </sheetData>
  <mergeCells count="1">
    <mergeCell ref="B3:D3"/>
  </mergeCells>
  <hyperlinks>
    <hyperlink ref="D10" location="'Лист 1 - Tаблица 1'!R1C1" tooltip="" display="Лист 1 - Tаблица 1"/>
    <hyperlink ref="D11" location="'Лист 1 - t=19,89'!R2C1" tooltip="" display="Лист 1 - t=19,89"/>
    <hyperlink ref="D12" location="'Лист 1 - t=45'!R2C1" tooltip="" display="Лист 1 - t=45"/>
    <hyperlink ref="D13" location="'Лист 1 - t=70'!R2C1" tooltip="" display="Лист 1 - t=70"/>
    <hyperlink ref="D14" location="'Лист 1 - Tаблица 2'!R2C1" tooltip="" display="Лист 1 - Tаблица 2"/>
    <hyperlink ref="D15" location="'Лист 1 - Tаблица 3'!R2C1" tooltip="" display="Лист 1 - Tаблица 3"/>
    <hyperlink ref="D16" location="'Лист 1 - Tаблица 4'!R2C1" tooltip="" display="Лист 1 - Tаблица 4"/>
    <hyperlink ref="D17" location="'Лист 1 - Tаблица 5'!R2C1" tooltip="" display="Лист 1 - Tаблица 5"/>
    <hyperlink ref="D18" location="'Лист 1 - Tаблица 6'!R2C1" tooltip="" display="Лист 1 - Tаблица 6"/>
    <hyperlink ref="D19" location="'Лист 1 - Tаблица 1-1'!R1C1" tooltip="" display="Лист 1 - Tаблица 1-1"/>
    <hyperlink ref="D20" location="'Лист 1 - Tаблица 7'!R2C1" tooltip="" display="Лист 1 - Tаблица 7"/>
    <hyperlink ref="D21" location="'Лист 1 - Tаблица 8'!R2C1" tooltip="" display="Лист 1 - Tаблица 8"/>
    <hyperlink ref="D22" location="'Лист 1 - Drawings'!R1C1" tooltip="" display="Лист 1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sheetViews>
  <sheetFormatPr defaultColWidth="16.3333" defaultRowHeight="18" customHeight="1" outlineLevelRow="0" outlineLevelCol="0"/>
  <cols>
    <col min="1" max="3" width="16.3516" style="26" customWidth="1"/>
    <col min="4" max="256" width="16.3516" style="26" customWidth="1"/>
  </cols>
  <sheetData>
    <row r="1" ht="28" customHeight="1">
      <c r="A1" t="s" s="14">
        <v>45</v>
      </c>
      <c r="B1" s="14"/>
      <c r="C1" s="14"/>
    </row>
    <row r="2" ht="20.35" customHeight="1">
      <c r="A2" s="22"/>
      <c r="B2" s="16">
        <v>1</v>
      </c>
      <c r="C2" s="16">
        <v>2</v>
      </c>
    </row>
    <row r="3" ht="20.35" customHeight="1">
      <c r="A3" t="s" s="15">
        <v>47</v>
      </c>
      <c r="B3" s="16">
        <f>'Лист 1 - Tаблица 5'!B2*8.31*40/2/100</f>
        <v>0.2728735349578075</v>
      </c>
      <c r="C3" s="16">
        <f>'Лист 1 - Tаблица 5'!C2*8.31*40/2/100</f>
        <v>0.8496988997953117</v>
      </c>
    </row>
    <row r="4" ht="20.35" customHeight="1">
      <c r="A4" t="s" s="15">
        <v>48</v>
      </c>
      <c r="B4" s="16">
        <f>'Лист 1 - Tаблица 5'!B3*40</f>
        <v>44.68925642089526</v>
      </c>
      <c r="C4" s="16">
        <f>'Лист 1 - Tаблица 5'!C3*40</f>
        <v>1.03302918557946</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sheetViews>
  <sheetFormatPr defaultColWidth="16.6667" defaultRowHeight="18" customHeight="1" outlineLevelRow="0" outlineLevelCol="0"/>
  <cols>
    <col min="1" max="1" width="9.85156" style="27" customWidth="1"/>
    <col min="2" max="2" width="7.35156" style="27" customWidth="1"/>
    <col min="3" max="3" width="2.85156" style="27" customWidth="1"/>
    <col min="4" max="4" width="22.6719" style="27" customWidth="1"/>
    <col min="5" max="5" width="9.85156" style="27" customWidth="1"/>
    <col min="6" max="6" width="7.35156" style="27" customWidth="1"/>
    <col min="7" max="7" width="2.85156" style="27" customWidth="1"/>
    <col min="8" max="8" width="21.6719" style="27" customWidth="1"/>
    <col min="9" max="256" width="16.6719" style="27" customWidth="1"/>
  </cols>
  <sheetData>
    <row r="1" ht="13.35" customHeight="1">
      <c r="A1" t="s" s="28">
        <v>51</v>
      </c>
      <c r="B1" s="29">
        <f>'Лист 1 - Tаблица 4'!B4-'Лист 1 - Tаблица 4'!C4</f>
        <v>0.2695969959744047</v>
      </c>
      <c r="C1" t="s" s="28">
        <v>52</v>
      </c>
      <c r="D1" s="29">
        <f>SQRT('Лист 1 - Tаблица 4'!B7^2+'Лист 1 - Tаблица 4'!C7^2)</f>
        <v>5.560076797135974e-05</v>
      </c>
      <c r="E1" t="s" s="28">
        <v>53</v>
      </c>
      <c r="F1" s="29">
        <f>'Лист 1 - Tаблица 4'!C4-'Лист 1 - Tаблица 4'!D4</f>
        <v>0.2292021930065831</v>
      </c>
      <c r="G1" t="s" s="28">
        <v>52</v>
      </c>
      <c r="H1" s="29">
        <f>SQRT('Лист 1 - Tаблица 4'!C7^2+'Лист 1 - Tаблица 4'!D7^2)</f>
        <v>2.440541513319399e-05</v>
      </c>
    </row>
    <row r="2" ht="20.35" customHeight="1">
      <c r="A2" t="s" s="28">
        <v>54</v>
      </c>
      <c r="B2" s="29">
        <f>'Лист 1 - Tаблица 4'!B5-'Лист 1 - Tаблица 4'!C5</f>
        <v>0.04426346889623423</v>
      </c>
      <c r="C2" t="s" s="28">
        <v>52</v>
      </c>
      <c r="D2" s="16">
        <f>SQRT('Лист 1 - Tаблица 4'!B6^2+'Лист 1 - Tаблица 4'!C6^2)</f>
        <v>0.02572588792229042</v>
      </c>
      <c r="E2" t="s" s="28">
        <v>55</v>
      </c>
      <c r="F2" s="29">
        <f>'Лист 1 - Tаблица 4'!C5-'Лист 1 - Tаблица 4'!D5</f>
        <v>0.117179814216827</v>
      </c>
      <c r="G2" t="s" s="28">
        <v>52</v>
      </c>
      <c r="H2" s="16">
        <f>SQRT('Лист 1 - Tаблица 4'!C6^2+'Лист 1 - Tаблица 4'!D6^2)</f>
        <v>0.1068367007844141</v>
      </c>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sheetViews>
  <sheetFormatPr defaultColWidth="16.3333" defaultRowHeight="18" customHeight="1" outlineLevelRow="0" outlineLevelCol="0"/>
  <cols>
    <col min="1" max="3" width="16.3516" style="30" customWidth="1"/>
    <col min="4" max="256" width="16.3516" style="30" customWidth="1"/>
  </cols>
  <sheetData>
    <row r="1" ht="28" customHeight="1">
      <c r="A1" t="s" s="14">
        <v>56</v>
      </c>
      <c r="B1" s="14"/>
      <c r="C1" s="14"/>
    </row>
    <row r="2" ht="20.35" customHeight="1">
      <c r="A2" t="s" s="15">
        <v>58</v>
      </c>
      <c r="B2" s="16">
        <f>2*'Лист 1 - Tаблица 6'!B3/8.31/'Лист 1 - Tаблица 6'!B4*10^6</f>
        <v>1469.559790105781</v>
      </c>
      <c r="C2" s="16">
        <f>B2*SQRT(('Лист 1 - Tаблица 8'!B3/'Лист 1 - Tаблица 6'!B3)^2+('Лист 1 - Tаблица 8'!B4/'Лист 1 - Tаблица 6'!B4)^2)</f>
        <v>854.1157986773328</v>
      </c>
    </row>
    <row r="3" ht="20.35" customHeight="1">
      <c r="A3" t="s" s="15">
        <v>59</v>
      </c>
      <c r="B3" s="16">
        <f>2*'Лист 1 - Tаблица 6'!C3/8.31/'Лист 1 - Tаблица 6'!C4*10^6</f>
        <v>197961.8192292093</v>
      </c>
      <c r="C3" s="16">
        <f>B3*SQRT(('Лист 1 - Tаблица 8'!C3/'Лист 1 - Tаблица 6'!C3)^2+('Лист 1 - Tаблица 8'!C4/'Лист 1 - Tаблица 6'!C4)^2)</f>
        <v>220968.8181296004</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C4"/>
  <sheetViews>
    <sheetView workbookViewId="0" showGridLines="0" defaultGridColor="1"/>
  </sheetViews>
  <sheetFormatPr defaultColWidth="16.3333" defaultRowHeight="18" customHeight="1" outlineLevelRow="0" outlineLevelCol="0"/>
  <cols>
    <col min="1" max="3" width="16.3516" style="31" customWidth="1"/>
    <col min="4" max="256" width="16.3516" style="31" customWidth="1"/>
  </cols>
  <sheetData>
    <row r="1" ht="28" customHeight="1">
      <c r="A1" t="s" s="14">
        <v>60</v>
      </c>
      <c r="B1" s="14"/>
      <c r="C1" s="14"/>
    </row>
    <row r="2" ht="20.35" customHeight="1">
      <c r="A2" s="22"/>
      <c r="B2" s="16">
        <v>1</v>
      </c>
      <c r="C2" s="16">
        <v>2</v>
      </c>
    </row>
    <row r="3" ht="20.35" customHeight="1">
      <c r="A3" t="s" s="15">
        <v>62</v>
      </c>
      <c r="B3" s="16">
        <f>'Лист 1 - Tаблица 6'!B3*SQRT(('Лист 1 - Tаблица 1-1'!D1/'Лист 1 - Tаблица 1-1'!B1)^2+('Лист 1 - Tаблица 1-1'!D2/'Лист 1 - Tаблица 1-1'!B2)^2)</f>
        <v>0.1585938606777707</v>
      </c>
      <c r="C3" s="16">
        <f>'Лист 1 - Tаблица 6'!C3*SQRT(('Лист 1 - Tаблица 1-1'!H1/'Лист 1 - Tаблица 1-1'!F1)^2+('Лист 1 - Tаблица 1-1'!H2/'Лист 1 - Tаблица 1-1'!F2)^2)</f>
        <v>0.7746985121976202</v>
      </c>
    </row>
    <row r="4" ht="20.35" customHeight="1">
      <c r="A4" t="s" s="15">
        <v>63</v>
      </c>
      <c r="B4" s="16">
        <f>SQRT('Лист 1 - Tаблица 4'!C6^2*40+(2/8.31*'Лист 1 - Tаблица 6'!B3/'Лист 1 - Tаблица 4'!C4*SQRT(('Лист 1 - Tаблица 4'!C6/'Лист 1 - Tаблица 6'!B3)^2+('Лист 1 - Tаблица 4'!C8/'Лист 1 - Tаблица 4'!C3)^2))^2)</f>
        <v>0.1187689642709215</v>
      </c>
      <c r="C4" s="16">
        <f>SQRT('Лист 1 - Tаблица 4'!D6^2*40+(2/8.31*'Лист 1 - Tаблица 6'!C3/'Лист 1 - Tаблица 4'!D4*SQRT(('Лист 1 - Tаблица 4'!D6/'Лист 1 - Tаблица 6'!C3)^2+('Лист 1 - Tаблица 4'!D8/'Лист 1 - Tаблица 4'!D3)^2))^2)</f>
        <v>0.6652328270535384</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K2"/>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12.3516" style="6" customWidth="1"/>
    <col min="2" max="2" width="4.85156" style="6" customWidth="1"/>
    <col min="3" max="10" width="5.67188" style="6" customWidth="1"/>
    <col min="11" max="11" width="6.67188" style="6" customWidth="1"/>
    <col min="12" max="256" width="16.3516" style="6" customWidth="1"/>
  </cols>
  <sheetData>
    <row r="1" ht="20.35" customHeight="1">
      <c r="A1" t="s" s="7">
        <v>7</v>
      </c>
      <c r="B1" t="s" s="8">
        <v>8</v>
      </c>
      <c r="C1" s="9">
        <v>42643</v>
      </c>
      <c r="D1" t="s" s="10">
        <v>9</v>
      </c>
      <c r="E1" t="s" s="10">
        <v>10</v>
      </c>
      <c r="F1" t="s" s="10">
        <v>11</v>
      </c>
      <c r="G1" t="s" s="10">
        <v>12</v>
      </c>
      <c r="H1" t="s" s="10">
        <v>13</v>
      </c>
      <c r="I1" t="s" s="10">
        <v>14</v>
      </c>
      <c r="J1" t="s" s="10">
        <v>15</v>
      </c>
      <c r="K1" t="s" s="10">
        <v>16</v>
      </c>
    </row>
    <row r="2" ht="20.35" customHeight="1">
      <c r="A2" t="s" s="7">
        <v>17</v>
      </c>
      <c r="B2" s="11">
        <v>38.9</v>
      </c>
      <c r="C2" s="12">
        <v>39.8</v>
      </c>
      <c r="D2" s="12">
        <v>40.7</v>
      </c>
      <c r="E2" s="12">
        <v>41.6</v>
      </c>
      <c r="F2" s="12">
        <v>42.5</v>
      </c>
      <c r="G2" s="12">
        <v>43.3</v>
      </c>
      <c r="H2" s="12">
        <v>44.1</v>
      </c>
      <c r="I2" s="12">
        <v>44.9</v>
      </c>
      <c r="J2" s="12">
        <v>45.6</v>
      </c>
      <c r="K2" s="12">
        <v>46.4</v>
      </c>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5"/>
  <sheetViews>
    <sheetView workbookViewId="0" showGridLines="0" defaultGridColor="1"/>
  </sheetViews>
  <sheetFormatPr defaultColWidth="16.3333" defaultRowHeight="18" customHeight="1" outlineLevelRow="0" outlineLevelCol="0"/>
  <cols>
    <col min="1" max="1" width="7.17188" style="13" customWidth="1"/>
    <col min="2" max="7" width="5.67188" style="13" customWidth="1"/>
    <col min="8" max="256" width="16.3516" style="13" customWidth="1"/>
  </cols>
  <sheetData>
    <row r="1" ht="28" customHeight="1">
      <c r="A1" t="s" s="14">
        <v>18</v>
      </c>
      <c r="B1" s="14"/>
      <c r="C1" s="14"/>
      <c r="D1" s="14"/>
      <c r="E1" s="14"/>
      <c r="F1" s="14"/>
      <c r="G1" s="14"/>
    </row>
    <row r="2" ht="20.35" customHeight="1">
      <c r="A2" t="s" s="15">
        <v>20</v>
      </c>
      <c r="B2" s="16">
        <v>4</v>
      </c>
      <c r="C2" s="16">
        <v>3.5</v>
      </c>
      <c r="D2" s="16">
        <v>3</v>
      </c>
      <c r="E2" s="16">
        <v>2.5</v>
      </c>
      <c r="F2" s="16">
        <v>2</v>
      </c>
      <c r="G2" s="16">
        <v>1.5</v>
      </c>
    </row>
    <row r="3" ht="20.35" customHeight="1">
      <c r="A3" t="s" s="15">
        <v>21</v>
      </c>
      <c r="B3" s="17">
        <f>B2*0.967841</f>
        <v>3.871364</v>
      </c>
      <c r="C3" s="17">
        <f>C2*0.967841</f>
        <v>3.3874435</v>
      </c>
      <c r="D3" s="17">
        <f>D2*0.967841</f>
        <v>2.903523</v>
      </c>
      <c r="E3" s="17">
        <f>E2*0.967841</f>
        <v>2.4196025</v>
      </c>
      <c r="F3" s="17">
        <f>F2*0.967841</f>
        <v>1.935682</v>
      </c>
      <c r="G3" s="17">
        <f>G2*0.967841</f>
        <v>1.4517615</v>
      </c>
    </row>
    <row r="4" ht="20.35" customHeight="1">
      <c r="A4" t="s" s="15">
        <v>22</v>
      </c>
      <c r="B4" s="16">
        <v>0.138</v>
      </c>
      <c r="C4" s="16">
        <v>0.12</v>
      </c>
      <c r="D4" s="16">
        <v>0.098</v>
      </c>
      <c r="E4" s="16">
        <v>0.078</v>
      </c>
      <c r="F4" s="16">
        <v>0.057</v>
      </c>
      <c r="G4" s="16">
        <v>0.037</v>
      </c>
    </row>
    <row r="5" ht="20.35" customHeight="1">
      <c r="A5" t="s" s="15">
        <v>23</v>
      </c>
      <c r="B5" s="17">
        <f>B4*39.8</f>
        <v>5.4924</v>
      </c>
      <c r="C5" s="17">
        <f>C4*39.8</f>
        <v>4.776</v>
      </c>
      <c r="D5" s="17">
        <f>D4*39.8</f>
        <v>3.9004</v>
      </c>
      <c r="E5" s="17">
        <f>E4*39.8</f>
        <v>3.1044</v>
      </c>
      <c r="F5" s="17">
        <f>F4*39.8</f>
        <v>2.2686</v>
      </c>
      <c r="G5" s="17">
        <f>G4*39.8</f>
        <v>1.4726</v>
      </c>
    </row>
  </sheetData>
  <mergeCells count="1">
    <mergeCell ref="A1:G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5"/>
  <sheetViews>
    <sheetView workbookViewId="0" showGridLines="0" defaultGridColor="1"/>
  </sheetViews>
  <sheetFormatPr defaultColWidth="16.3333" defaultRowHeight="18" customHeight="1" outlineLevelRow="0" outlineLevelCol="0"/>
  <cols>
    <col min="1" max="1" width="7.17188" style="18" customWidth="1"/>
    <col min="2" max="7" width="5.67188" style="18" customWidth="1"/>
    <col min="8" max="256" width="16.3516" style="18" customWidth="1"/>
  </cols>
  <sheetData>
    <row r="1" ht="28" customHeight="1">
      <c r="A1" t="s" s="14">
        <v>24</v>
      </c>
      <c r="B1" s="14"/>
      <c r="C1" s="14"/>
      <c r="D1" s="14"/>
      <c r="E1" s="14"/>
      <c r="F1" s="14"/>
      <c r="G1" s="14"/>
    </row>
    <row r="2" ht="20.35" customHeight="1">
      <c r="A2" t="s" s="15">
        <v>20</v>
      </c>
      <c r="B2" s="16">
        <v>4</v>
      </c>
      <c r="C2" s="16">
        <v>3.5</v>
      </c>
      <c r="D2" s="16">
        <v>3</v>
      </c>
      <c r="E2" s="16">
        <v>2.5</v>
      </c>
      <c r="F2" s="16">
        <v>2</v>
      </c>
      <c r="G2" s="16">
        <v>1.5</v>
      </c>
    </row>
    <row r="3" ht="20.35" customHeight="1">
      <c r="A3" t="s" s="15">
        <v>21</v>
      </c>
      <c r="B3" s="17">
        <f>B2*0.967841</f>
        <v>3.871364</v>
      </c>
      <c r="C3" s="17">
        <f>C2*0.967841</f>
        <v>3.3874435</v>
      </c>
      <c r="D3" s="17">
        <f>D2*0.967841</f>
        <v>2.903523</v>
      </c>
      <c r="E3" s="17">
        <f>E2*0.967841</f>
        <v>2.4196025</v>
      </c>
      <c r="F3" s="17">
        <f>F2*0.967841</f>
        <v>1.935682</v>
      </c>
      <c r="G3" s="17">
        <f>G2*0.967841</f>
        <v>1.4517615</v>
      </c>
    </row>
    <row r="4" ht="20.35" customHeight="1">
      <c r="A4" t="s" s="15">
        <v>22</v>
      </c>
      <c r="B4" s="16">
        <v>0.123</v>
      </c>
      <c r="C4" s="16">
        <v>0.104</v>
      </c>
      <c r="D4" s="16">
        <v>0.08599999999999999</v>
      </c>
      <c r="E4" s="16">
        <v>0.067</v>
      </c>
      <c r="F4" s="16">
        <v>0.05</v>
      </c>
      <c r="G4" s="16">
        <v>0.029</v>
      </c>
    </row>
    <row r="5" ht="20.35" customHeight="1">
      <c r="A5" t="s" s="15">
        <v>23</v>
      </c>
      <c r="B5" s="17">
        <f>B4*42.5</f>
        <v>5.2275</v>
      </c>
      <c r="C5" s="17">
        <f>C4*42.5</f>
        <v>4.42</v>
      </c>
      <c r="D5" s="17">
        <f>D4*42.5</f>
        <v>3.655</v>
      </c>
      <c r="E5" s="17">
        <f>E4*42.5</f>
        <v>2.8475</v>
      </c>
      <c r="F5" s="17">
        <f>F4*42.5</f>
        <v>2.125</v>
      </c>
      <c r="G5" s="17">
        <f>G4*42.5</f>
        <v>1.2325</v>
      </c>
    </row>
  </sheetData>
  <mergeCells count="1">
    <mergeCell ref="A1:G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5"/>
  <sheetViews>
    <sheetView workbookViewId="0" showGridLines="0" defaultGridColor="1"/>
  </sheetViews>
  <sheetFormatPr defaultColWidth="16.3333" defaultRowHeight="18" customHeight="1" outlineLevelRow="0" outlineLevelCol="0"/>
  <cols>
    <col min="1" max="1" width="7.17188" style="19" customWidth="1"/>
    <col min="2" max="7" width="5.67188" style="19" customWidth="1"/>
    <col min="8" max="256" width="16.3516" style="19" customWidth="1"/>
  </cols>
  <sheetData>
    <row r="1" ht="28" customHeight="1">
      <c r="A1" t="s" s="14">
        <v>26</v>
      </c>
      <c r="B1" s="14"/>
      <c r="C1" s="14"/>
      <c r="D1" s="14"/>
      <c r="E1" s="14"/>
      <c r="F1" s="14"/>
      <c r="G1" s="14"/>
    </row>
    <row r="2" ht="20.35" customHeight="1">
      <c r="A2" t="s" s="15">
        <v>20</v>
      </c>
      <c r="B2" s="16">
        <v>4</v>
      </c>
      <c r="C2" s="16">
        <v>3.5</v>
      </c>
      <c r="D2" s="16">
        <v>3</v>
      </c>
      <c r="E2" s="16">
        <v>2.5</v>
      </c>
      <c r="F2" s="16">
        <v>2</v>
      </c>
      <c r="G2" s="16">
        <v>1.5</v>
      </c>
    </row>
    <row r="3" ht="20.35" customHeight="1">
      <c r="A3" t="s" s="15">
        <v>21</v>
      </c>
      <c r="B3" s="17">
        <f>B2*0.967841</f>
        <v>3.871364</v>
      </c>
      <c r="C3" s="17">
        <f>C2*0.967841</f>
        <v>3.3874435</v>
      </c>
      <c r="D3" s="17">
        <f>D2*0.967841</f>
        <v>2.903523</v>
      </c>
      <c r="E3" s="17">
        <f>E2*0.967841</f>
        <v>2.4196025</v>
      </c>
      <c r="F3" s="17">
        <f>F2*0.967841</f>
        <v>1.935682</v>
      </c>
      <c r="G3" s="17">
        <f>G2*0.967841</f>
        <v>1.4517615</v>
      </c>
    </row>
    <row r="4" ht="20.35" customHeight="1">
      <c r="A4" t="s" s="15">
        <v>22</v>
      </c>
      <c r="B4" s="16">
        <v>0.104</v>
      </c>
      <c r="C4" s="16">
        <v>0.08799999999999999</v>
      </c>
      <c r="D4" s="16">
        <v>0.07000000000000001</v>
      </c>
      <c r="E4" s="16">
        <v>0.059</v>
      </c>
      <c r="F4" s="16">
        <v>0.031</v>
      </c>
      <c r="G4" s="16">
        <v>0.026</v>
      </c>
    </row>
    <row r="5" ht="20.35" customHeight="1">
      <c r="A5" t="s" s="15">
        <v>23</v>
      </c>
      <c r="B5" s="17">
        <f>B4*44.9</f>
        <v>4.6696</v>
      </c>
      <c r="C5" s="17">
        <f>C4*44.9</f>
        <v>3.9512</v>
      </c>
      <c r="D5" s="17">
        <f>D4*44.9</f>
        <v>3.143</v>
      </c>
      <c r="E5" s="17">
        <f>E4*44.9</f>
        <v>2.6491</v>
      </c>
      <c r="F5" s="17">
        <f>F4*44.9</f>
        <v>1.3919</v>
      </c>
      <c r="G5" s="17">
        <f>G4*44.9</f>
        <v>1.1674</v>
      </c>
    </row>
  </sheetData>
  <mergeCells count="1">
    <mergeCell ref="A1:G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F4"/>
  <sheetViews>
    <sheetView workbookViewId="0" showGridLines="0" defaultGridColor="1"/>
  </sheetViews>
  <sheetFormatPr defaultColWidth="16.3333" defaultRowHeight="18" customHeight="1" outlineLevelRow="0" outlineLevelCol="0"/>
  <cols>
    <col min="1" max="6" width="16.3516" style="20" customWidth="1"/>
    <col min="7" max="256" width="16.3516" style="20" customWidth="1"/>
  </cols>
  <sheetData>
    <row r="1" ht="28" customHeight="1">
      <c r="A1" t="s" s="14">
        <v>28</v>
      </c>
      <c r="B1" s="14"/>
      <c r="C1" s="14"/>
      <c r="D1" s="14"/>
      <c r="E1" s="14"/>
      <c r="F1" s="14"/>
    </row>
    <row r="2" ht="20.35" customHeight="1">
      <c r="A2" s="16">
        <v>1.677796249590583</v>
      </c>
      <c r="B2" s="16">
        <v>-0.9631599999999995</v>
      </c>
      <c r="C2" s="16">
        <v>4</v>
      </c>
      <c r="D2" s="16">
        <f>A2*C2+B2</f>
        <v>5.748024998362333</v>
      </c>
      <c r="E2" s="16">
        <f>-B2/A2</f>
        <v>0.5740625539215685</v>
      </c>
      <c r="F2" s="16">
        <v>0</v>
      </c>
    </row>
    <row r="3" ht="20.35" customHeight="1">
      <c r="A3" s="16">
        <v>1.633532780694349</v>
      </c>
      <c r="B3" s="16">
        <v>-1.096499999999998</v>
      </c>
      <c r="C3" s="16">
        <v>4</v>
      </c>
      <c r="D3" s="16">
        <f>A3*C3+B3</f>
        <v>5.437631122777398</v>
      </c>
      <c r="E3" s="16">
        <f>-B3/A3</f>
        <v>0.671244564516128</v>
      </c>
      <c r="F3" s="16">
        <v>0</v>
      </c>
    </row>
    <row r="4" ht="20.35" customHeight="1">
      <c r="A4" s="16">
        <v>1.516352966477522</v>
      </c>
      <c r="B4" s="16">
        <v>-1.207168571428571</v>
      </c>
      <c r="C4" s="16">
        <v>4</v>
      </c>
      <c r="D4" s="16">
        <f>A4*C4+B4</f>
        <v>4.858243294481516</v>
      </c>
      <c r="E4" s="16">
        <f>-B4/A4</f>
        <v>0.7960999833916081</v>
      </c>
      <c r="F4" s="16">
        <v>0</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sheetViews>
  <sheetFormatPr defaultColWidth="16.3333" defaultRowHeight="18" customHeight="1" outlineLevelRow="0" outlineLevelCol="0"/>
  <cols>
    <col min="1" max="6" width="16.3516" style="21" customWidth="1"/>
    <col min="7" max="256" width="16.3516" style="21" customWidth="1"/>
  </cols>
  <sheetData>
    <row r="1" ht="28" customHeight="1">
      <c r="A1" t="s" s="14">
        <v>30</v>
      </c>
      <c r="B1" s="14"/>
      <c r="C1" s="14"/>
      <c r="D1" s="14"/>
      <c r="E1" s="14"/>
      <c r="F1" s="14"/>
    </row>
    <row r="2" ht="20.35" customHeight="1">
      <c r="A2" s="16">
        <f>'Лист 1 - Tаблица 2'!F2</f>
        <v>0</v>
      </c>
      <c r="B2" s="16">
        <f>'Лист 1 - Tаблица 2'!D2</f>
        <v>5.748024998362333</v>
      </c>
      <c r="C2" s="16">
        <v>0</v>
      </c>
      <c r="D2" s="16">
        <f>'Лист 1 - Tаблица 2'!D3</f>
        <v>5.437631122777398</v>
      </c>
      <c r="E2" s="16">
        <v>0</v>
      </c>
      <c r="F2" s="16">
        <f>'Лист 1 - Tаблица 2'!D4</f>
        <v>4.858243294481516</v>
      </c>
    </row>
    <row r="3" ht="20.35" customHeight="1">
      <c r="A3" s="16">
        <f>'Лист 1 - Tаблица 2'!E2</f>
        <v>0.5740625539215685</v>
      </c>
      <c r="B3" s="16">
        <f>'Лист 1 - Tаблица 2'!C2</f>
        <v>4</v>
      </c>
      <c r="C3" s="16">
        <f>'Лист 1 - Tаблица 2'!E3</f>
        <v>0.671244564516128</v>
      </c>
      <c r="D3" s="16">
        <v>4</v>
      </c>
      <c r="E3" s="16">
        <f>'Лист 1 - Tаблица 2'!E4</f>
        <v>0.7960999833916081</v>
      </c>
      <c r="F3" s="16">
        <v>4</v>
      </c>
    </row>
    <row r="4" ht="20.35" customHeight="1">
      <c r="A4" s="16">
        <f>C2</f>
        <v>0</v>
      </c>
      <c r="B4" s="16">
        <f>D2</f>
        <v>5.437631122777398</v>
      </c>
      <c r="C4" s="22"/>
      <c r="D4" s="22"/>
      <c r="E4" s="22"/>
      <c r="F4" s="22"/>
    </row>
    <row r="5" ht="20.35" customHeight="1">
      <c r="A5" s="16">
        <f>C3</f>
        <v>0.671244564516128</v>
      </c>
      <c r="B5" s="16">
        <f>D3</f>
        <v>4</v>
      </c>
      <c r="C5" s="22"/>
      <c r="D5" s="22"/>
      <c r="E5" s="22"/>
      <c r="F5" s="22"/>
    </row>
    <row r="6" ht="20.35" customHeight="1">
      <c r="A6" s="16">
        <f>E2</f>
        <v>0</v>
      </c>
      <c r="B6" s="16">
        <f>F2</f>
        <v>4.858243294481516</v>
      </c>
      <c r="C6" s="22"/>
      <c r="D6" s="22"/>
      <c r="E6" s="22"/>
      <c r="F6" s="22"/>
    </row>
    <row r="7" ht="20.35" customHeight="1">
      <c r="A7" s="16">
        <f>E3</f>
        <v>0.7960999833916081</v>
      </c>
      <c r="B7" s="16">
        <v>4</v>
      </c>
      <c r="C7" s="22"/>
      <c r="D7" s="22"/>
      <c r="E7" s="22"/>
      <c r="F7" s="22"/>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D8"/>
  <sheetViews>
    <sheetView workbookViewId="0" showGridLines="0" defaultGridColor="1"/>
  </sheetViews>
  <sheetFormatPr defaultColWidth="16.3333" defaultRowHeight="18" customHeight="1" outlineLevelRow="0" outlineLevelCol="0"/>
  <cols>
    <col min="1" max="1" width="12.5" style="23" customWidth="1"/>
    <col min="2" max="4" width="6.5" style="23" customWidth="1"/>
    <col min="5" max="256" width="16.3516" style="23" customWidth="1"/>
  </cols>
  <sheetData>
    <row r="1" ht="28" customHeight="1">
      <c r="A1" t="s" s="14">
        <v>32</v>
      </c>
      <c r="B1" s="14"/>
      <c r="C1" s="14"/>
      <c r="D1" s="14"/>
    </row>
    <row r="2" ht="20.35" customHeight="1">
      <c r="A2" t="s" s="15">
        <v>34</v>
      </c>
      <c r="B2" s="16">
        <v>19.89</v>
      </c>
      <c r="C2" s="16">
        <v>45</v>
      </c>
      <c r="D2" s="16">
        <v>70</v>
      </c>
    </row>
    <row r="3" ht="20.35" customHeight="1">
      <c r="A3" t="s" s="15">
        <v>35</v>
      </c>
      <c r="B3" s="16">
        <f>273+B2</f>
        <v>292.89</v>
      </c>
      <c r="C3" s="16">
        <f>273+C2</f>
        <v>318</v>
      </c>
      <c r="D3" s="16">
        <f>273+D2</f>
        <v>343</v>
      </c>
    </row>
    <row r="4" ht="20.35" customHeight="1">
      <c r="A4" t="s" s="15">
        <v>36</v>
      </c>
      <c r="B4" s="17">
        <f>1/B3*10^3</f>
        <v>3.414251084024719</v>
      </c>
      <c r="C4" s="17">
        <f>1/C3*10^3</f>
        <v>3.144654088050315</v>
      </c>
      <c r="D4" s="17">
        <f>1/D3*10^3</f>
        <v>2.915451895043732</v>
      </c>
    </row>
    <row r="5" ht="20.35" customHeight="1">
      <c r="A5" t="s" s="15">
        <v>37</v>
      </c>
      <c r="B5" s="24">
        <v>1.677796249590583</v>
      </c>
      <c r="C5" s="24">
        <v>1.633532780694349</v>
      </c>
      <c r="D5" s="24">
        <v>1.516352966477522</v>
      </c>
    </row>
    <row r="6" ht="20.35" customHeight="1">
      <c r="A6" t="s" s="15">
        <v>38</v>
      </c>
      <c r="B6" s="24">
        <v>0.01758470232714576</v>
      </c>
      <c r="C6" s="24">
        <v>0.01877763439456426</v>
      </c>
      <c r="D6" s="24">
        <v>0.1051735759639393</v>
      </c>
    </row>
    <row r="7" ht="20.35" customHeight="1">
      <c r="A7" t="s" s="15">
        <v>39</v>
      </c>
      <c r="B7" s="24">
        <f>B8/B3^2</f>
        <v>5.149699975904554e-05</v>
      </c>
      <c r="C7" s="24">
        <f>C8/C3^2</f>
        <v>2.096436058700209e-05</v>
      </c>
      <c r="D7" s="24">
        <f>D8/D3^2</f>
        <v>1.249479383590171e-05</v>
      </c>
    </row>
    <row r="8" ht="20.35" customHeight="1">
      <c r="A8" t="s" s="15">
        <v>40</v>
      </c>
      <c r="B8" s="24">
        <f>0.3*B3/B2</f>
        <v>4.417647058823529</v>
      </c>
      <c r="C8" s="24">
        <f>0.3*C3/C2</f>
        <v>2.12</v>
      </c>
      <c r="D8" s="24">
        <f>0.3*D3/D2</f>
        <v>1.47</v>
      </c>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C3"/>
  <sheetViews>
    <sheetView workbookViewId="0" showGridLines="0" defaultGridColor="1"/>
  </sheetViews>
  <sheetFormatPr defaultColWidth="16.3333" defaultRowHeight="18" customHeight="1" outlineLevelRow="0" outlineLevelCol="0"/>
  <cols>
    <col min="1" max="3" width="16.3516" style="25" customWidth="1"/>
    <col min="4" max="256" width="16.3516" style="25" customWidth="1"/>
  </cols>
  <sheetData>
    <row r="1" ht="28" customHeight="1">
      <c r="A1" t="s" s="14">
        <v>41</v>
      </c>
      <c r="B1" s="14"/>
      <c r="C1" s="14"/>
    </row>
    <row r="2" ht="20.35" customHeight="1">
      <c r="A2" t="s" s="15">
        <v>43</v>
      </c>
      <c r="B2" s="16">
        <v>0.1641838357146856</v>
      </c>
      <c r="C2" s="16">
        <v>0.5112508422354461</v>
      </c>
    </row>
    <row r="3" ht="20.35" customHeight="1">
      <c r="A3" t="s" s="15">
        <v>44</v>
      </c>
      <c r="B3" s="16">
        <v>1.117231410522382</v>
      </c>
      <c r="C3" s="16">
        <v>0.02582572963948651</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