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Лист 1 - Параметры манометра" sheetId="2" r:id="rId5"/>
    <sheet name="Лист 1 - Комнатная температура" sheetId="3" r:id="rId6"/>
    <sheet name="Лист 1 - Коэф. пов. натяж" sheetId="4" r:id="rId7"/>
    <sheet name="Лист 1 - Расчет диаметра иглы п" sheetId="5" r:id="rId8"/>
    <sheet name="Лист 1 - Давление пробулькивани" sheetId="6" r:id="rId9"/>
    <sheet name="Лист 1 - Диаметр иглы" sheetId="7" r:id="rId10"/>
    <sheet name="Лист 1 - Измерения при нагреван" sheetId="8" r:id="rId11"/>
    <sheet name="Лист 1 - Tаблица 1" sheetId="9" r:id="rId12"/>
    <sheet name="Лист 1 - Давление пробулькиван1" sheetId="10" r:id="rId13"/>
    <sheet name="Лист 1 - Расчет глубины погруже" sheetId="11" r:id="rId14"/>
    <sheet name="Лист 1 - Drawings" sheetId="12" r:id="rId15"/>
    <sheet name="Лист 2" sheetId="13" r:id="rId16"/>
  </sheets>
</workbook>
</file>

<file path=xl/sharedStrings.xml><?xml version="1.0" encoding="utf-8"?>
<sst xmlns="http://schemas.openxmlformats.org/spreadsheetml/2006/main" uniqueCount="64">
  <si>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</si>
  <si>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</si>
  <si>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</si>
  <si>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</si>
  <si>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Лист 1</t>
  </si>
  <si>
    <t>Параметры манометра</t>
  </si>
  <si>
    <t>Лист 1 - Параметры манометра</t>
  </si>
  <si>
    <t>Плотность</t>
  </si>
  <si>
    <t>𝛾</t>
  </si>
  <si>
    <t>Формула</t>
  </si>
  <si>
    <t>∆P</t>
  </si>
  <si>
    <t>Коэффициент наклона</t>
  </si>
  <si>
    <t>k</t>
  </si>
  <si>
    <t>Комнатная температура</t>
  </si>
  <si>
    <t>Лист 1 - Комнатная температура</t>
  </si>
  <si>
    <t>По термометру</t>
  </si>
  <si>
    <t>По термостату</t>
  </si>
  <si>
    <t>Коэф. пов. натяж</t>
  </si>
  <si>
    <t>Лист 1 - Коэф. пов. натяж</t>
  </si>
  <si>
    <t>𝛿</t>
  </si>
  <si>
    <t>E</t>
  </si>
  <si>
    <t>T</t>
  </si>
  <si>
    <t>Расчет диаметра иглы по табличным значениям</t>
  </si>
  <si>
    <t>Лист 1 - Расчет диаметра иглы п</t>
  </si>
  <si>
    <t>r</t>
  </si>
  <si>
    <t>d</t>
  </si>
  <si>
    <t>dr</t>
  </si>
  <si>
    <t>Давление пробулькивания пузырьков в спирте</t>
  </si>
  <si>
    <t>Лист 1 - Давление пробулькивани</t>
  </si>
  <si>
    <t>№</t>
  </si>
  <si>
    <t>N</t>
  </si>
  <si>
    <t>P</t>
  </si>
  <si>
    <t>Случайная погрешность</t>
  </si>
  <si>
    <t>&lt;P&gt;</t>
  </si>
  <si>
    <t>Диаметр иглы</t>
  </si>
  <si>
    <t>Лист 1 - Диаметр иглы</t>
  </si>
  <si>
    <t>D</t>
  </si>
  <si>
    <t>&lt;D&gt;</t>
  </si>
  <si>
    <t>Измерения при нагревании</t>
  </si>
  <si>
    <t>Лист 1 - Измерения при нагреван</t>
  </si>
  <si>
    <t>t</t>
  </si>
  <si>
    <t>P1</t>
  </si>
  <si>
    <t>P2</t>
  </si>
  <si>
    <t>P3</t>
  </si>
  <si>
    <t>∆&lt;P&gt;</t>
  </si>
  <si>
    <t>𝛔</t>
  </si>
  <si>
    <t>q</t>
  </si>
  <si>
    <t>U/F</t>
  </si>
  <si>
    <t>Tаблица 1</t>
  </si>
  <si>
    <t>Лист 1 - Tаблица 1</t>
  </si>
  <si>
    <t>Давление пробулькивания пузырьков в воде</t>
  </si>
  <si>
    <t>Лист 1 - Давление пробулькиван1</t>
  </si>
  <si>
    <t>N (игла на поверхности)</t>
  </si>
  <si>
    <t>P (игла на поверхности)</t>
  </si>
  <si>
    <t>N (игла на глубине)</t>
  </si>
  <si>
    <t>P (игла на глубине)</t>
  </si>
  <si>
    <t>Расчет глубины погружения иглы</t>
  </si>
  <si>
    <t>Лист 1 - Расчет глубины погруже</t>
  </si>
  <si>
    <t>∆h</t>
  </si>
  <si>
    <t>м</t>
  </si>
  <si>
    <t>d∆h</t>
  </si>
  <si>
    <t>“All Drawings from the Sheet”</t>
  </si>
  <si>
    <t>Лист 1 - Drawings</t>
  </si>
  <si>
    <t>Лист 2</t>
  </si>
</sst>
</file>

<file path=xl/styles.xml><?xml version="1.0" encoding="utf-8"?>
<styleSheet xmlns="http://schemas.openxmlformats.org/spreadsheetml/2006/main">
  <numFmts count="1">
    <numFmt numFmtId="0" formatCode="General"/>
  </numFmts>
  <fonts count="12">
    <font>
      <sz val="10"/>
      <color indexed="8"/>
      <name val="Helvetica"/>
    </font>
    <font>
      <sz val="12"/>
      <color indexed="8"/>
      <name val="Helvetica"/>
    </font>
    <font>
      <sz val="14"/>
      <color indexed="8"/>
      <name val="Helvetica"/>
    </font>
    <font>
      <u val="single"/>
      <sz val="12"/>
      <color indexed="11"/>
      <name val="Helvetica"/>
    </font>
    <font>
      <b val="1"/>
      <sz val="10"/>
      <color indexed="8"/>
      <name val="Helvetica"/>
    </font>
    <font>
      <b val="1"/>
      <sz val="13"/>
      <color indexed="8"/>
      <name val="Helvetica"/>
    </font>
    <font>
      <sz val="13"/>
      <color indexed="8"/>
      <name val="Helvetica"/>
    </font>
    <font>
      <sz val="11"/>
      <color indexed="8"/>
      <name val="Helvetica"/>
    </font>
    <font>
      <shadow val="1"/>
      <sz val="12"/>
      <color indexed="16"/>
      <name val="Helvetica"/>
    </font>
    <font>
      <sz val="21"/>
      <color indexed="8"/>
      <name val="Helvetica"/>
    </font>
    <font>
      <sz val="20"/>
      <color indexed="8"/>
      <name val="Helvetica"/>
    </font>
    <font>
      <shadow val="1"/>
      <sz val="12"/>
      <color indexed="8"/>
      <name val="Helvetic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s>
  <borders count="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4"/>
      </bottom>
      <diagonal/>
    </border>
    <border>
      <left style="thin">
        <color indexed="12"/>
      </left>
      <right style="thin">
        <color indexed="12"/>
      </right>
      <top style="thin">
        <color indexed="14"/>
      </top>
      <bottom style="thin">
        <color indexed="12"/>
      </bottom>
      <diagonal/>
    </border>
    <border>
      <left style="thin">
        <color indexed="12"/>
      </left>
      <right style="thin">
        <color indexed="14"/>
      </right>
      <top style="thin">
        <color indexed="12"/>
      </top>
      <bottom style="thin">
        <color indexed="12"/>
      </bottom>
      <diagonal/>
    </border>
    <border>
      <left style="thin">
        <color indexed="14"/>
      </left>
      <right style="thin">
        <color indexed="12"/>
      </right>
      <top style="thin">
        <color indexed="12"/>
      </top>
      <bottom style="thin">
        <color indexed="12"/>
      </bottom>
      <diagonal/>
    </border>
    <border>
      <left style="thin">
        <color indexed="12"/>
      </left>
      <right style="thin">
        <color indexed="14"/>
      </right>
      <top style="thin">
        <color indexed="14"/>
      </top>
      <bottom style="thin">
        <color indexed="12"/>
      </bottom>
      <diagonal/>
    </border>
    <border>
      <left style="thin">
        <color indexed="14"/>
      </left>
      <right style="thin">
        <color indexed="12"/>
      </right>
      <top style="thin">
        <color indexed="14"/>
      </top>
      <bottom style="thin">
        <color indexed="12"/>
      </bottom>
      <diagonal/>
    </border>
  </borders>
  <cellStyleXfs count="1">
    <xf numFmtId="0" fontId="0" applyNumberFormat="0" applyFont="1" applyFill="0" applyBorder="0" applyAlignment="1" applyProtection="0">
      <alignment vertical="top" wrapText="1"/>
    </xf>
  </cellStyleXfs>
  <cellXfs count="4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0" borderId="1" applyNumberFormat="1" applyFont="1" applyFill="0" applyBorder="1" applyAlignment="1" applyProtection="0">
      <alignment vertical="top" wrapText="1"/>
    </xf>
    <xf numFmtId="49" fontId="0" borderId="1" applyNumberFormat="1" applyFont="1" applyFill="0" applyBorder="1" applyAlignment="1" applyProtection="0">
      <alignment horizontal="center" vertical="center" wrapText="1"/>
    </xf>
    <xf numFmtId="0" fontId="0" borderId="1"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4" fillId="4"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5" borderId="1" applyNumberFormat="1" applyFont="1" applyFill="0" applyBorder="1" applyAlignment="1" applyProtection="0">
      <alignment horizontal="center" vertical="center" wrapText="1"/>
    </xf>
    <xf numFmtId="49" fontId="6" borderId="1" applyNumberFormat="1" applyFont="1" applyFill="0" applyBorder="1" applyAlignment="1" applyProtection="0">
      <alignment horizontal="center" vertical="center" wrapText="1"/>
    </xf>
    <xf numFmtId="0" fontId="0" borderId="1" applyNumberFormat="1" applyFont="1" applyFill="0" applyBorder="1" applyAlignment="1" applyProtection="0">
      <alignment horizontal="center" vertical="top" wrapText="1"/>
    </xf>
    <xf numFmtId="0" fontId="0" applyNumberFormat="1" applyFont="1" applyFill="0" applyBorder="0" applyAlignment="1" applyProtection="0">
      <alignment vertical="top" wrapText="1"/>
    </xf>
    <xf numFmtId="49" fontId="4" fillId="5" borderId="4" applyNumberFormat="1" applyFont="1" applyFill="1" applyBorder="1" applyAlignment="1" applyProtection="0">
      <alignment vertical="top" wrapText="1"/>
    </xf>
    <xf numFmtId="0" fontId="0" borderId="5"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4" fillId="4" borderId="2" applyNumberFormat="1" applyFont="1" applyFill="1" applyBorder="1" applyAlignment="1" applyProtection="0">
      <alignment horizontal="center" vertical="center" wrapText="1"/>
    </xf>
    <xf numFmtId="0" fontId="4" fillId="5" borderId="6" applyNumberFormat="1" applyFont="1" applyFill="1" applyBorder="1" applyAlignment="1" applyProtection="0">
      <alignment horizontal="center" vertical="top" wrapText="1"/>
    </xf>
    <xf numFmtId="0" fontId="0" borderId="7" applyNumberFormat="1" applyFont="1" applyFill="0" applyBorder="1" applyAlignment="1" applyProtection="0">
      <alignment vertical="top" wrapText="1"/>
    </xf>
    <xf numFmtId="0" fontId="4" fillId="5" borderId="4" applyNumberFormat="1" applyFont="1" applyFill="1" applyBorder="1" applyAlignment="1" applyProtection="0">
      <alignment horizontal="center" vertical="top" wrapText="1"/>
    </xf>
    <xf numFmtId="49" fontId="4" fillId="5" borderId="4" applyNumberFormat="1" applyFont="1" applyFill="1" applyBorder="1" applyAlignment="1" applyProtection="0">
      <alignment horizontal="center" vertical="top" wrapText="1"/>
    </xf>
    <xf numFmtId="0" fontId="0" borderId="5" applyNumberFormat="0" applyFont="1" applyFill="0" applyBorder="1" applyAlignment="1" applyProtection="0">
      <alignment vertical="top" wrapText="1"/>
    </xf>
    <xf numFmtId="0" fontId="0" borderId="1" applyNumberFormat="0" applyFont="1" applyFill="0" applyBorder="1" applyAlignment="1" applyProtection="0">
      <alignment vertical="top" wrapText="1"/>
    </xf>
    <xf numFmtId="0" fontId="0" applyNumberFormat="1" applyFont="1" applyFill="0" applyBorder="0" applyAlignment="1" applyProtection="0">
      <alignment vertical="top" wrapText="1"/>
    </xf>
    <xf numFmtId="49" fontId="4" fillId="4" borderId="2" applyNumberFormat="1" applyFont="1" applyFill="1" applyBorder="1" applyAlignment="1" applyProtection="0">
      <alignment vertical="center" wrapText="1"/>
    </xf>
    <xf numFmtId="49" fontId="0" borderId="1" applyNumberFormat="1" applyFont="1" applyFill="0" applyBorder="1" applyAlignment="1" applyProtection="0">
      <alignment horizontal="center" vertical="top" wrapText="1"/>
    </xf>
    <xf numFmtId="0" fontId="0" applyNumberFormat="1" applyFont="1" applyFill="0" applyBorder="0" applyAlignment="1" applyProtection="0">
      <alignment vertical="top" wrapText="1"/>
    </xf>
    <xf numFmtId="49" fontId="4" fillId="5" borderId="4" applyNumberFormat="1" applyFont="1" applyFill="1" applyBorder="1" applyAlignment="1" applyProtection="0">
      <alignment horizontal="center" vertical="center"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4" fillId="5" borderId="6" applyNumberFormat="1" applyFont="1" applyFill="1" applyBorder="1" applyAlignment="1" applyProtection="0">
      <alignment horizontal="center" vertical="center" wrapText="1"/>
    </xf>
    <xf numFmtId="0" fontId="4" fillId="5" borderId="4" applyNumberFormat="1" applyFont="1" applyFill="1" applyBorder="1" applyAlignment="1" applyProtection="0">
      <alignment horizontal="center" vertical="center" wrapText="1"/>
    </xf>
    <xf numFmtId="0" fontId="0" applyNumberFormat="1" applyFont="1" applyFill="0" applyBorder="0" applyAlignment="1" applyProtection="0">
      <alignment vertical="top" wrapText="1"/>
    </xf>
    <xf numFmtId="0" fontId="0" borderId="1" applyNumberFormat="0" applyFont="1" applyFill="0" applyBorder="1" applyAlignment="1" applyProtection="0">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5a5a5"/>
      <rgbColor rgb="ffbdc0bf"/>
      <rgbColor rgb="ff3f3f3f"/>
      <rgbColor rgb="ffdbdbdb"/>
      <rgbColor rgb="fffefefe"/>
      <rgbColor rgb="ffb8b8b8"/>
      <rgbColor rgb="ff51a7f9"/>
      <rgbColor rgb="ff53abff"/>
      <rgbColor rgb="ff6fbf40"/>
      <rgbColor rgb="ff8df252"/>
      <rgbColor rgb="fffbe02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551539"/>
          <c:y val="0.0433807"/>
          <c:w val="0.934816"/>
          <c:h val="0.889323"/>
        </c:manualLayout>
      </c:layout>
      <c:scatterChart>
        <c:scatterStyle val="lineMarker"/>
        <c:varyColors val="0"/>
        <c:ser>
          <c:idx val="0"/>
          <c:order val="0"/>
          <c:tx>
            <c:strRef>
              <c:f>'Лист 1 - Измерения при нагреван'!$A$8</c:f>
              <c:strCache>
                <c:ptCount val="1"/>
                <c:pt idx="0">
                  <c:v>𝛔</c:v>
                </c:pt>
              </c:strCache>
            </c:strRef>
          </c:tx>
          <c:spPr>
            <a:solidFill>
              <a:srgbClr val="FFFFFF"/>
            </a:solidFill>
            <a:ln w="12700" cap="flat">
              <a:noFill/>
              <a:prstDash val="solid"/>
              <a:miter lim="400000"/>
            </a:ln>
            <a:effectLst/>
          </c:spPr>
          <c:marker>
            <c:symbol val="plus"/>
            <c:size val="10"/>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trendline>
            <c:spPr>
              <a:noFill/>
              <a:ln w="25400" cap="flat">
                <a:solidFill>
                  <a:srgbClr val="53ABFF"/>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0"/>
            <c:dispEq val="1"/>
          </c:trendline>
          <c:xVal>
            <c:numRef>
              <c:f>'Лист 1 - Измерения при нагреван'!$B$3:$I$3</c:f>
              <c:numCache>
                <c:ptCount val="8"/>
                <c:pt idx="0">
                  <c:v>300.200000</c:v>
                </c:pt>
                <c:pt idx="1">
                  <c:v>305.000000</c:v>
                </c:pt>
                <c:pt idx="2">
                  <c:v>310.000000</c:v>
                </c:pt>
                <c:pt idx="3">
                  <c:v>316.000000</c:v>
                </c:pt>
                <c:pt idx="4">
                  <c:v>320.000000</c:v>
                </c:pt>
                <c:pt idx="5">
                  <c:v>325.100000</c:v>
                </c:pt>
                <c:pt idx="6">
                  <c:v>330.000000</c:v>
                </c:pt>
                <c:pt idx="7">
                  <c:v>332.000000</c:v>
                </c:pt>
              </c:numCache>
            </c:numRef>
          </c:xVal>
          <c:yVal>
            <c:numRef>
              <c:f>'Лист 1 - Измерения при нагреван'!$B$8:$I$8</c:f>
              <c:numCache>
                <c:ptCount val="8"/>
                <c:pt idx="0">
                  <c:v>53.428571</c:v>
                </c:pt>
                <c:pt idx="1">
                  <c:v>53.035714</c:v>
                </c:pt>
                <c:pt idx="2">
                  <c:v>52.721429</c:v>
                </c:pt>
                <c:pt idx="3">
                  <c:v>52.485714</c:v>
                </c:pt>
                <c:pt idx="4">
                  <c:v>51.778571</c:v>
                </c:pt>
                <c:pt idx="5">
                  <c:v>50.835714</c:v>
                </c:pt>
                <c:pt idx="6">
                  <c:v>50.207143</c:v>
                </c:pt>
                <c:pt idx="7">
                  <c:v>49.578571</c:v>
                </c:pt>
              </c:numCache>
            </c:numRef>
          </c:yVal>
          <c:smooth val="0"/>
        </c:ser>
        <c:ser>
          <c:idx val="1"/>
          <c:order val="1"/>
          <c:tx>
            <c:strRef>
              <c:f>'Лист 1 - Измерения при нагреван'!$A$9</c:f>
              <c:strCache>
                <c:ptCount val="1"/>
                <c:pt idx="0">
                  <c:v>q</c:v>
                </c:pt>
              </c:strCache>
            </c:strRef>
          </c:tx>
          <c:spPr>
            <a:solidFill>
              <a:srgbClr val="FFFFFF"/>
            </a:solidFill>
            <a:ln w="12700" cap="flat">
              <a:noFill/>
              <a:prstDash val="solid"/>
              <a:miter lim="400000"/>
            </a:ln>
            <a:effectLst/>
          </c:spPr>
          <c:marker>
            <c:symbol val="x"/>
            <c:size val="10"/>
            <c:spPr>
              <a:solidFill>
                <a:srgbClr val="FFFFFF"/>
              </a:solidFill>
              <a:ln w="25400" cap="flat">
                <a:solidFill>
                  <a:srgbClr val="70BF41"/>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trendline>
            <c:spPr>
              <a:noFill/>
              <a:ln w="25400" cap="flat">
                <a:solidFill>
                  <a:srgbClr val="8EF252"/>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0"/>
            <c:dispEq val="1"/>
          </c:trendline>
          <c:xVal>
            <c:numRef>
              <c:f>'Лист 1 - Измерения при нагреван'!$B$3:$I$3</c:f>
              <c:numCache>
                <c:ptCount val="8"/>
                <c:pt idx="0">
                  <c:v>300.200000</c:v>
                </c:pt>
                <c:pt idx="1">
                  <c:v>305.000000</c:v>
                </c:pt>
                <c:pt idx="2">
                  <c:v>310.000000</c:v>
                </c:pt>
                <c:pt idx="3">
                  <c:v>316.000000</c:v>
                </c:pt>
                <c:pt idx="4">
                  <c:v>320.000000</c:v>
                </c:pt>
                <c:pt idx="5">
                  <c:v>325.100000</c:v>
                </c:pt>
                <c:pt idx="6">
                  <c:v>330.000000</c:v>
                </c:pt>
                <c:pt idx="7">
                  <c:v>332.000000</c:v>
                </c:pt>
              </c:numCache>
            </c:numRef>
          </c:xVal>
          <c:yVal>
            <c:numRef>
              <c:f>'Лист 1 - Измерения при нагреван'!$B$9:$I$9</c:f>
              <c:numCache>
                <c:ptCount val="8"/>
                <c:pt idx="0">
                  <c:v>35.333540</c:v>
                </c:pt>
                <c:pt idx="1">
                  <c:v>35.898500</c:v>
                </c:pt>
                <c:pt idx="2">
                  <c:v>36.487000</c:v>
                </c:pt>
                <c:pt idx="3">
                  <c:v>37.193200</c:v>
                </c:pt>
                <c:pt idx="4">
                  <c:v>37.664000</c:v>
                </c:pt>
                <c:pt idx="5">
                  <c:v>38.264270</c:v>
                </c:pt>
                <c:pt idx="6">
                  <c:v>38.841000</c:v>
                </c:pt>
                <c:pt idx="7">
                  <c:v>39.076400</c:v>
                </c:pt>
              </c:numCache>
            </c:numRef>
          </c:yVal>
          <c:smooth val="0"/>
        </c:ser>
        <c:ser>
          <c:idx val="2"/>
          <c:order val="2"/>
          <c:tx>
            <c:strRef>
              <c:f>'Лист 1 - Измерения при нагреван'!$A$10</c:f>
              <c:strCache>
                <c:ptCount val="1"/>
                <c:pt idx="0">
                  <c:v>U/F</c:v>
                </c:pt>
              </c:strCache>
            </c:strRef>
          </c:tx>
          <c:spPr>
            <a:solidFill>
              <a:srgbClr val="FFFFFF"/>
            </a:solidFill>
            <a:ln w="12700" cap="flat">
              <a:noFill/>
              <a:prstDash val="solid"/>
              <a:miter lim="400000"/>
            </a:ln>
            <a:effectLst/>
          </c:spPr>
          <c:marker>
            <c:symbol val="square"/>
            <c:size val="8"/>
            <c:spPr>
              <a:solidFill>
                <a:srgbClr val="FFFFFF"/>
              </a:solidFill>
              <a:ln w="25400" cap="flat">
                <a:solidFill>
                  <a:schemeClr val="accent5"/>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trendline>
            <c:spPr>
              <a:noFill/>
              <a:ln w="25400" cap="flat">
                <a:solidFill>
                  <a:schemeClr val="accent5"/>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0"/>
            <c:dispEq val="1"/>
          </c:trendline>
          <c:xVal>
            <c:numRef>
              <c:f>'Лист 1 - Измерения при нагреван'!$B$3:$I$3</c:f>
              <c:numCache>
                <c:ptCount val="8"/>
                <c:pt idx="0">
                  <c:v>300.200000</c:v>
                </c:pt>
                <c:pt idx="1">
                  <c:v>305.000000</c:v>
                </c:pt>
                <c:pt idx="2">
                  <c:v>310.000000</c:v>
                </c:pt>
                <c:pt idx="3">
                  <c:v>316.000000</c:v>
                </c:pt>
                <c:pt idx="4">
                  <c:v>320.000000</c:v>
                </c:pt>
                <c:pt idx="5">
                  <c:v>325.100000</c:v>
                </c:pt>
                <c:pt idx="6">
                  <c:v>330.000000</c:v>
                </c:pt>
                <c:pt idx="7">
                  <c:v>332.000000</c:v>
                </c:pt>
              </c:numCache>
            </c:numRef>
          </c:xVal>
          <c:yVal>
            <c:numRef>
              <c:f>'Лист 1 - Измерения при нагреван'!$B$10:$I$10</c:f>
              <c:numCache>
                <c:ptCount val="8"/>
                <c:pt idx="0">
                  <c:v>88.762111</c:v>
                </c:pt>
                <c:pt idx="1">
                  <c:v>88.934214</c:v>
                </c:pt>
                <c:pt idx="2">
                  <c:v>89.208429</c:v>
                </c:pt>
                <c:pt idx="3">
                  <c:v>89.678914</c:v>
                </c:pt>
                <c:pt idx="4">
                  <c:v>89.442571</c:v>
                </c:pt>
                <c:pt idx="5">
                  <c:v>89.099984</c:v>
                </c:pt>
                <c:pt idx="6">
                  <c:v>89.048143</c:v>
                </c:pt>
                <c:pt idx="7">
                  <c:v>88.654971</c:v>
                </c:pt>
              </c:numCache>
            </c:numRef>
          </c:yVal>
          <c:smooth val="0"/>
        </c:ser>
        <c:axId val="2094734552"/>
        <c:axId val="2094734553"/>
      </c:scatterChart>
      <c:valAx>
        <c:axId val="2094734552"/>
        <c:scaling>
          <c:orientation val="minMax"/>
          <c:max val="335"/>
        </c:scaling>
        <c:delete val="0"/>
        <c:axPos val="b"/>
        <c:majorGridlines>
          <c:spPr>
            <a:ln w="3175" cap="flat">
              <a:solidFill>
                <a:srgbClr val="B8B8B8"/>
              </a:solidFill>
              <a:prstDash val="solid"/>
              <a:miter lim="400000"/>
            </a:ln>
          </c:spPr>
        </c:majorGridlines>
        <c:minorGridlines>
          <c:spPr>
            <a:ln w="3175" cap="flat">
              <a:solidFill>
                <a:srgbClr val="B8B8B8"/>
              </a:solidFill>
              <a:prstDash val="solid"/>
              <a:miter lim="400000"/>
            </a:ln>
          </c:spPr>
        </c:minorGridlines>
        <c:title>
          <c:tx>
            <c:rich>
              <a:bodyPr rot="0"/>
              <a:lstStyle/>
              <a:p>
                <a:pPr>
                  <a:defRPr b="0" i="0" strike="noStrike" sz="2000" u="none">
                    <a:solidFill>
                      <a:srgbClr val="000000"/>
                    </a:solidFill>
                    <a:latin typeface="Helvetica"/>
                  </a:defRPr>
                </a:pPr>
                <a:r>
                  <a:rPr b="0" i="0" strike="noStrike" sz="2000" u="none">
                    <a:solidFill>
                      <a:srgbClr val="000000"/>
                    </a:solidFill>
                    <a:latin typeface="Helvetica"/>
                  </a:rPr>
                  <a:t>T, K</a:t>
                </a:r>
              </a:p>
            </c:rich>
          </c:tx>
          <c:layout/>
          <c:overlay val="1"/>
        </c:title>
        <c:numFmt formatCode="General" sourceLinked="1"/>
        <c:majorTickMark val="in"/>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8.75"/>
        <c:minorUnit val="4.375"/>
      </c:valAx>
      <c:valAx>
        <c:axId val="2094734553"/>
        <c:scaling>
          <c:orientation val="minMax"/>
          <c:min val="30"/>
        </c:scaling>
        <c:delete val="0"/>
        <c:axPos val="l"/>
        <c:majorGridlines>
          <c:spPr>
            <a:ln w="3175" cap="flat">
              <a:solidFill>
                <a:srgbClr val="B8B8B8"/>
              </a:solidFill>
              <a:prstDash val="solid"/>
              <a:miter lim="400000"/>
            </a:ln>
          </c:spPr>
        </c:majorGridlines>
        <c:minorGridlines>
          <c:spPr>
            <a:ln w="3175" cap="flat">
              <a:solidFill>
                <a:srgbClr val="B8B8B8"/>
              </a:solidFill>
              <a:prstDash val="solid"/>
              <a:miter lim="400000"/>
            </a:ln>
          </c:spPr>
        </c:minorGridlines>
        <c:title>
          <c:tx>
            <c:rich>
              <a:bodyPr rot="-5400000"/>
              <a:lstStyle/>
              <a:p>
                <a:pPr>
                  <a:defRPr b="0" i="0" strike="noStrike" sz="2000" u="none">
                    <a:solidFill>
                      <a:srgbClr val="000000"/>
                    </a:solidFill>
                    <a:latin typeface="Helvetica"/>
                  </a:defRPr>
                </a:pPr>
                <a:r>
                  <a:rPr b="0" i="0" strike="noStrike" sz="2000" u="none">
                    <a:solidFill>
                      <a:srgbClr val="000000"/>
                    </a:solidFill>
                    <a:latin typeface="Helvetica"/>
                  </a:rPr>
                  <a:t>𝛔</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5"/>
        <c:minorUnit val="7.5"/>
      </c:valAx>
      <c:spPr>
        <a:noFill/>
        <a:ln w="12700" cap="flat">
          <a:noFill/>
          <a:miter lim="400000"/>
        </a:ln>
        <a:effectLst/>
      </c:spPr>
    </c:plotArea>
    <c:legend>
      <c:legendPos val="t"/>
      <c:layout>
        <c:manualLayout>
          <c:xMode val="edge"/>
          <c:yMode val="edge"/>
          <c:x val="0.0864969"/>
          <c:y val="0"/>
          <c:w val="0.859137"/>
          <c:h val="0.0535399"/>
        </c:manualLayout>
      </c:layout>
      <c:overlay val="1"/>
      <c:spPr>
        <a:noFill/>
        <a:ln w="12700" cap="flat">
          <a:noFill/>
          <a:miter lim="400000"/>
        </a:ln>
        <a:effectLst/>
      </c:spPr>
      <c:txPr>
        <a:bodyPr rot="0"/>
        <a:lstStyle/>
        <a:p>
          <a:pPr>
            <a:defRPr b="0" i="0" strike="noStrike" sz="2100" u="none">
              <a:solidFill>
                <a:srgbClr val="000000"/>
              </a:solidFill>
              <a:latin typeface="Helvetica"/>
            </a:defRPr>
          </a:pPr>
        </a:p>
      </c:txPr>
    </c:legend>
    <c:plotVisOnly val="1"/>
    <c:dispBlanksAs val="gap"/>
  </c:chart>
  <c:spPr>
    <a:noFill/>
    <a:ln>
      <a:noFill/>
    </a:ln>
    <a:effectLst/>
  </c:spPr>
</c:chartSpace>
</file>

<file path=xl/drawings/_rels/drawing2.xml.rels><?xml version="1.0" encoding="UTF-8"?>
<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0</xdr:row>
      <xdr:rowOff>0</xdr:rowOff>
    </xdr:from>
    <xdr:to>
      <xdr:col>1</xdr:col>
      <xdr:colOff>435080</xdr:colOff>
      <xdr:row>1</xdr:row>
      <xdr:rowOff>141605</xdr:rowOff>
    </xdr:to>
    <xdr:sp>
      <xdr:nvSpPr>
        <xdr:cNvPr id="2" name="Shape 2"/>
        <xdr:cNvSpPr txBox="1"/>
      </xdr:nvSpPr>
      <xdr:spPr>
        <a:xfrm>
          <a:off x="-19050" y="-155576"/>
          <a:ext cx="1197081" cy="30670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a:defRPr>
          </a:pPr>
          <a:r>
            <a:rPr b="0" baseline="0" cap="none" i="0" spc="0" strike="noStrike" sz="1100" u="none">
              <a:ln>
                <a:noFill/>
              </a:ln>
              <a:solidFill>
                <a:srgbClr val="000000"/>
              </a:solidFill>
              <a:uFillTx/>
              <a:latin typeface="+mn-lt"/>
              <a:ea typeface="+mn-ea"/>
              <a:cs typeface="+mn-cs"/>
              <a:sym typeface="Helvetica"/>
            </a:rPr>
            <a:t>∆P=9,80665*k*N</a:t>
          </a: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0</xdr:row>
      <xdr:rowOff>0</xdr:rowOff>
    </xdr:from>
    <xdr:to>
      <xdr:col>14</xdr:col>
      <xdr:colOff>528166</xdr:colOff>
      <xdr:row>67</xdr:row>
      <xdr:rowOff>63069</xdr:rowOff>
    </xdr:to>
    <xdr:graphicFrame>
      <xdr:nvGraphicFramePr>
        <xdr:cNvPr id="4" name="Chart 4"/>
        <xdr:cNvGraphicFramePr/>
      </xdr:nvGraphicFramePr>
      <xdr:xfrm>
        <a:off x="-617513" y="-330200"/>
        <a:ext cx="11196168" cy="11124770"/>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_rels/theme1.xml.rels><?xml version="1.0" encoding="UTF-8"?>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2.xml.rels><?xml version="1.0" encoding="UTF-8"?>
<Relationships xmlns="http://schemas.openxmlformats.org/package/2006/relationships"><Relationship Id="rId1" Type="http://schemas.openxmlformats.org/officeDocument/2006/relationships/drawing" Target="../drawings/drawing1.xml"/></Relationships>

</file>

<file path=xl/worksheets/_rels/sheet13.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13</v>
      </c>
      <c r="D11" t="s" s="5">
        <v>14</v>
      </c>
    </row>
    <row r="12">
      <c r="B12" s="4"/>
      <c r="C12" t="s" s="4">
        <v>17</v>
      </c>
      <c r="D12" t="s" s="5">
        <v>18</v>
      </c>
    </row>
    <row r="13">
      <c r="B13" s="4"/>
      <c r="C13" t="s" s="4">
        <v>22</v>
      </c>
      <c r="D13" t="s" s="5">
        <v>23</v>
      </c>
    </row>
    <row r="14">
      <c r="B14" s="4"/>
      <c r="C14" t="s" s="4">
        <v>27</v>
      </c>
      <c r="D14" t="s" s="5">
        <v>28</v>
      </c>
    </row>
    <row r="15">
      <c r="B15" s="4"/>
      <c r="C15" t="s" s="4">
        <v>34</v>
      </c>
      <c r="D15" t="s" s="5">
        <v>35</v>
      </c>
    </row>
    <row r="16">
      <c r="B16" s="4"/>
      <c r="C16" t="s" s="4">
        <v>38</v>
      </c>
      <c r="D16" t="s" s="5">
        <v>39</v>
      </c>
    </row>
    <row r="17">
      <c r="B17" s="4"/>
      <c r="C17" t="s" s="4">
        <v>48</v>
      </c>
      <c r="D17" t="s" s="5">
        <v>49</v>
      </c>
    </row>
    <row r="18">
      <c r="B18" s="4"/>
      <c r="C18" t="s" s="4">
        <v>50</v>
      </c>
      <c r="D18" t="s" s="5">
        <v>51</v>
      </c>
    </row>
    <row r="19">
      <c r="B19" s="4"/>
      <c r="C19" t="s" s="4">
        <v>56</v>
      </c>
      <c r="D19" t="s" s="5">
        <v>57</v>
      </c>
    </row>
    <row r="20">
      <c r="B20" s="4"/>
      <c r="C20" t="s" s="4">
        <v>61</v>
      </c>
      <c r="D20" t="s" s="5">
        <v>62</v>
      </c>
    </row>
    <row r="21">
      <c r="B21" t="s" s="3">
        <v>63</v>
      </c>
      <c r="C21" s="3"/>
      <c r="D21" s="3"/>
    </row>
    <row r="22">
      <c r="B22" s="4"/>
      <c r="C22" t="s" s="4">
        <v>61</v>
      </c>
      <c r="D22" t="s" s="5">
        <v>63</v>
      </c>
    </row>
  </sheetData>
  <mergeCells count="1">
    <mergeCell ref="B3:D3"/>
  </mergeCells>
  <hyperlinks>
    <hyperlink ref="D10" location="'Лист 1 - Параметры манометра'!R2C1" tooltip="" display="Лист 1 - Параметры манометра"/>
    <hyperlink ref="D11" location="'Лист 1 - Комнатная температура'!R2C1" tooltip="" display="Лист 1 - Комнатная температура"/>
    <hyperlink ref="D12" location="'Лист 1 - Коэф. пов. натяж'!R2C1" tooltip="" display="Лист 1 - Коэф. пов. натяж"/>
    <hyperlink ref="D13" location="'Лист 1 - Расчет диаметра иглы п'!R2C1" tooltip="" display="Лист 1 - Расчет диаметра иглы п"/>
    <hyperlink ref="D14" location="'Лист 1 - Давление пробулькивани'!R2C1" tooltip="" display="Лист 1 - Давление пробулькивани"/>
    <hyperlink ref="D15" location="'Лист 1 - Диаметр иглы'!R2C1" tooltip="" display="Лист 1 - Диаметр иглы"/>
    <hyperlink ref="D16" location="'Лист 1 - Измерения при нагреван'!R2C1" tooltip="" display="Лист 1 - Измерения при нагреван"/>
    <hyperlink ref="D17" location="'Лист 1 - Tаблица 1'!R2C1" tooltip="" display="Лист 1 - Tаблица 1"/>
    <hyperlink ref="D18" location="'Лист 1 - Давление пробулькиван1'!R2C1" tooltip="" display="Лист 1 - Давление пробулькиван1"/>
    <hyperlink ref="D19" location="'Лист 1 - Расчет глубины погруже'!R2C1" tooltip="" display="Лист 1 - Расчет глубины погруже"/>
    <hyperlink ref="D20" location="'Лист 1 - Drawings'!R1C1" tooltip="" display="Лист 1 - Drawings"/>
    <hyperlink ref="D22" location="'Лист 2'!R1C1" tooltip="" display="Лист 2"/>
  </hyperlinks>
</worksheet>
</file>

<file path=xl/worksheets/sheet10.xml><?xml version="1.0" encoding="utf-8"?>
<worksheet xmlns:r="http://schemas.openxmlformats.org/officeDocument/2006/relationships" xmlns="http://schemas.openxmlformats.org/spreadsheetml/2006/main">
  <sheetPr>
    <pageSetUpPr fitToPage="1"/>
  </sheetPr>
  <dimension ref="A2:E13"/>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4.92188" style="35" customWidth="1"/>
    <col min="2" max="2" width="21.9453" style="35" customWidth="1"/>
    <col min="3" max="3" width="21.9922" style="35" customWidth="1"/>
    <col min="4" max="4" width="18.1094" style="35" customWidth="1"/>
    <col min="5" max="5" width="18.5781" style="35" customWidth="1"/>
    <col min="6" max="256" width="16.3516" style="35" customWidth="1"/>
  </cols>
  <sheetData>
    <row r="1" ht="28" customHeight="1">
      <c r="A1" t="s" s="7">
        <v>50</v>
      </c>
      <c r="B1" s="7"/>
      <c r="C1" s="7"/>
      <c r="D1" s="7"/>
      <c r="E1" s="7"/>
    </row>
    <row r="2" ht="20.55" customHeight="1">
      <c r="A2" t="s" s="22">
        <v>29</v>
      </c>
      <c r="B2" t="s" s="12">
        <v>52</v>
      </c>
      <c r="C2" t="s" s="12">
        <v>53</v>
      </c>
      <c r="D2" t="s" s="12">
        <v>54</v>
      </c>
      <c r="E2" t="s" s="12">
        <v>55</v>
      </c>
    </row>
    <row r="3" ht="20.55" customHeight="1">
      <c r="A3" s="36">
        <v>1</v>
      </c>
      <c r="B3" s="24">
        <v>145</v>
      </c>
      <c r="C3" s="13">
        <f>'Лист 1 - Параметры манометра'!$C$3*'Лист 1 - Параметры манометра'!$C$4*B3</f>
        <v>284.39285</v>
      </c>
      <c r="D3" s="13">
        <v>227</v>
      </c>
      <c r="E3" s="13">
        <f>'Лист 1 - Параметры манометра'!$C$3*'Лист 1 - Параметры манометра'!$C$4*D3</f>
        <v>445.22191</v>
      </c>
    </row>
    <row r="4" ht="20.35" customHeight="1">
      <c r="A4" s="37">
        <v>2</v>
      </c>
      <c r="B4" s="20">
        <v>146</v>
      </c>
      <c r="C4" s="10">
        <f>'Лист 1 - Параметры манометра'!$C$3*'Лист 1 - Параметры манометра'!$C$4*B4</f>
        <v>286.35418</v>
      </c>
      <c r="D4" s="10">
        <v>228</v>
      </c>
      <c r="E4" s="10">
        <f>'Лист 1 - Параметры манометра'!$C$3*'Лист 1 - Параметры манометра'!$C$4*D4</f>
        <v>447.18324</v>
      </c>
    </row>
    <row r="5" ht="20.35" customHeight="1">
      <c r="A5" s="37">
        <v>3</v>
      </c>
      <c r="B5" s="20">
        <v>146</v>
      </c>
      <c r="C5" s="10">
        <f>'Лист 1 - Параметры манометра'!$C$3*'Лист 1 - Параметры манометра'!$C$4*B5</f>
        <v>286.35418</v>
      </c>
      <c r="D5" s="10">
        <v>228</v>
      </c>
      <c r="E5" s="10">
        <f>'Лист 1 - Параметры манометра'!$C$3*'Лист 1 - Параметры манометра'!$C$4*D5</f>
        <v>447.18324</v>
      </c>
    </row>
    <row r="6" ht="20.35" customHeight="1">
      <c r="A6" s="37">
        <v>4</v>
      </c>
      <c r="B6" s="20">
        <v>145</v>
      </c>
      <c r="C6" s="10">
        <f>'Лист 1 - Параметры манометра'!$C$3*'Лист 1 - Параметры манометра'!$C$4*B6</f>
        <v>284.39285</v>
      </c>
      <c r="D6" s="10">
        <v>228</v>
      </c>
      <c r="E6" s="10">
        <f>'Лист 1 - Параметры манометра'!$C$3*'Лист 1 - Параметры манометра'!$C$4*D6</f>
        <v>447.18324</v>
      </c>
    </row>
    <row r="7" ht="20.35" customHeight="1">
      <c r="A7" s="37">
        <v>5</v>
      </c>
      <c r="B7" s="20">
        <v>146</v>
      </c>
      <c r="C7" s="10">
        <f>'Лист 1 - Параметры манометра'!$C$3*'Лист 1 - Параметры манометра'!$C$4*B7</f>
        <v>286.35418</v>
      </c>
      <c r="D7" s="10">
        <v>227</v>
      </c>
      <c r="E7" s="10">
        <f>'Лист 1 - Параметры манометра'!$C$3*'Лист 1 - Параметры манометра'!$C$4*D7</f>
        <v>445.22191</v>
      </c>
    </row>
    <row r="8" ht="20.35" customHeight="1">
      <c r="A8" s="37">
        <v>6</v>
      </c>
      <c r="B8" s="20">
        <v>146</v>
      </c>
      <c r="C8" s="10">
        <f>'Лист 1 - Параметры манометра'!$C$3*'Лист 1 - Параметры манометра'!$C$4*B8</f>
        <v>286.35418</v>
      </c>
      <c r="D8" s="10">
        <v>228</v>
      </c>
      <c r="E8" s="10">
        <f>'Лист 1 - Параметры манометра'!$C$3*'Лист 1 - Параметры манометра'!$C$4*D8</f>
        <v>447.18324</v>
      </c>
    </row>
    <row r="9" ht="20.35" customHeight="1">
      <c r="A9" s="37">
        <v>7</v>
      </c>
      <c r="B9" s="20">
        <v>146</v>
      </c>
      <c r="C9" s="10">
        <f>'Лист 1 - Параметры манометра'!$C$3*'Лист 1 - Параметры манометра'!$C$4*B9</f>
        <v>286.35418</v>
      </c>
      <c r="D9" s="10">
        <v>228</v>
      </c>
      <c r="E9" s="10">
        <f>'Лист 1 - Параметры манометра'!$C$3*'Лист 1 - Параметры манометра'!$C$4*D9</f>
        <v>447.18324</v>
      </c>
    </row>
    <row r="10" ht="20.35" customHeight="1">
      <c r="A10" s="37">
        <v>8</v>
      </c>
      <c r="B10" s="20">
        <v>146</v>
      </c>
      <c r="C10" s="10">
        <f>'Лист 1 - Параметры манометра'!$C$3*'Лист 1 - Параметры манометра'!$C$4*B10</f>
        <v>286.35418</v>
      </c>
      <c r="D10" s="10">
        <v>228</v>
      </c>
      <c r="E10" s="10">
        <f>'Лист 1 - Параметры манометра'!$C$3*'Лист 1 - Параметры манометра'!$C$4*D10</f>
        <v>447.18324</v>
      </c>
    </row>
    <row r="11" ht="20.35" customHeight="1">
      <c r="A11" s="37">
        <v>9</v>
      </c>
      <c r="B11" s="20">
        <v>146</v>
      </c>
      <c r="C11" s="10">
        <f>'Лист 1 - Параметры манометра'!$C$3*'Лист 1 - Параметры манометра'!$C$4*B11</f>
        <v>286.35418</v>
      </c>
      <c r="D11" s="10">
        <v>228</v>
      </c>
      <c r="E11" s="10">
        <f>'Лист 1 - Параметры манометра'!$C$3*'Лист 1 - Параметры манометра'!$C$4*D11</f>
        <v>447.18324</v>
      </c>
    </row>
    <row r="12" ht="20.35" customHeight="1">
      <c r="A12" s="37">
        <v>10</v>
      </c>
      <c r="B12" s="20">
        <v>146</v>
      </c>
      <c r="C12" s="10">
        <f>'Лист 1 - Параметры манометра'!$C$3*'Лист 1 - Параметры манометра'!$C$4*B12</f>
        <v>286.35418</v>
      </c>
      <c r="D12" s="10">
        <v>228</v>
      </c>
      <c r="E12" s="10">
        <f>'Лист 1 - Параметры манометра'!$C$3*'Лист 1 - Параметры манометра'!$C$4*D12</f>
        <v>447.18324</v>
      </c>
    </row>
    <row r="13" ht="20.35" customHeight="1">
      <c r="A13" t="s" s="33">
        <v>33</v>
      </c>
      <c r="B13" s="20">
        <f>AVERAGE(B3:B12)</f>
        <v>145.8</v>
      </c>
      <c r="C13" s="10">
        <f>AVERAGE(C3:C12)</f>
        <v>285.961914</v>
      </c>
      <c r="D13" s="10">
        <f>AVERAGE(D3:D12)</f>
        <v>227.8</v>
      </c>
      <c r="E13" s="10">
        <f>AVERAGE(E3:E12)</f>
        <v>446.790974</v>
      </c>
    </row>
  </sheetData>
  <mergeCells count="1">
    <mergeCell ref="A1:E1"/>
  </mergeCells>
  <pageMargins left="0.5" right="0.5" top="0.75" bottom="0.75" header="0" footer="0"/>
  <pageSetup firstPageNumber="1" fitToHeight="1" fitToWidth="1" scale="100" useFirstPageNumber="0" orientation="portrait" pageOrder="downThenOver"/>
  <headerFooter>
    <oddFooter>&amp;C&amp;"Helvetica,Regular"&amp;12&amp;K000000&amp;P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2:C3"/>
  <sheetViews>
    <sheetView workbookViewId="0" showGridLines="0" defaultGridColor="1">
      <pane topLeftCell="B1" xSplit="1" ySplit="0" activePane="topRight" state="frozen"/>
    </sheetView>
  </sheetViews>
  <sheetFormatPr defaultColWidth="16.3333" defaultRowHeight="18" customHeight="1" outlineLevelRow="0" outlineLevelCol="0"/>
  <cols>
    <col min="1" max="1" width="11.0391" style="38" customWidth="1"/>
    <col min="2" max="2" width="19.6484" style="38" customWidth="1"/>
    <col min="3" max="3" width="16.3516" style="38" customWidth="1"/>
    <col min="4" max="256" width="16.3516" style="38" customWidth="1"/>
  </cols>
  <sheetData>
    <row r="1" ht="28" customHeight="1">
      <c r="A1" t="s" s="7">
        <v>56</v>
      </c>
      <c r="B1" s="7"/>
      <c r="C1" s="7"/>
    </row>
    <row r="2" ht="20.35" customHeight="1">
      <c r="A2" t="s" s="19">
        <v>58</v>
      </c>
      <c r="B2" s="20">
        <f>('Лист 1 - Давление пробулькиван1'!E13-'Лист 1 - Давление пробулькиван1'!C13)/(789*9.81)</f>
        <v>0.02077870670754475</v>
      </c>
      <c r="C2" t="s" s="31">
        <v>59</v>
      </c>
    </row>
    <row r="3" ht="20.35" customHeight="1">
      <c r="A3" t="s" s="19">
        <v>60</v>
      </c>
      <c r="B3" s="27"/>
      <c r="C3" s="39"/>
    </row>
  </sheetData>
  <mergeCells count="1">
    <mergeCell ref="A1:C1"/>
  </mergeCells>
  <pageMargins left="0.5" right="0.5" top="0.75" bottom="0.75" header="0" footer="0"/>
  <pageSetup firstPageNumber="1" fitToHeight="1" fitToWidth="1" scale="100" useFirstPageNumber="0" orientation="portrait" pageOrder="downThenOver"/>
  <headerFooter>
    <oddFooter>&amp;C&amp;"Helvetica,Regular"&amp;12&amp;K000000&amp;P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0.5" right="0.5" top="0.75" bottom="0.75" header="0" footer="0"/>
  <pageSetup firstPageNumber="1" fitToHeight="1" fitToWidth="1" scale="100" useFirstPageNumber="0" orientation="portrait" pageOrder="downThenOver"/>
  <headerFooter>
    <oddFooter>&amp;C&amp;"Helvetica,Regular"&amp;12&amp;K000000&amp;P</oddFooter>
  </headerFooter>
  <drawing r:id="rId1"/>
</worksheet>
</file>

<file path=xl/worksheets/sheet13.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53" useFirstPageNumber="0" orientation="portrait" pageOrder="downThenOver"/>
  <headerFooter>
    <oddFooter>&amp;C&amp;"Helvetica,Regular"&amp;11&amp;K000000&amp;P</oddFooter>
  </headerFooter>
  <drawing r:id="rId1"/>
</worksheet>
</file>

<file path=xl/worksheets/sheet2.xml><?xml version="1.0" encoding="utf-8"?>
<worksheet xmlns:r="http://schemas.openxmlformats.org/officeDocument/2006/relationships" xmlns="http://schemas.openxmlformats.org/spreadsheetml/2006/main">
  <sheetPr>
    <pageSetUpPr fitToPage="1"/>
  </sheetPr>
  <dimension ref="A2:C4"/>
  <sheetViews>
    <sheetView workbookViewId="0" showGridLines="0" defaultGridColor="1"/>
  </sheetViews>
  <sheetFormatPr defaultColWidth="16.3333" defaultRowHeight="18" customHeight="1" outlineLevelRow="0" outlineLevelCol="0"/>
  <cols>
    <col min="1" max="3" width="16.3516" style="6" customWidth="1"/>
    <col min="4" max="256" width="16.3516" style="6" customWidth="1"/>
  </cols>
  <sheetData>
    <row r="1" ht="28" customHeight="1">
      <c r="A1" t="s" s="7">
        <v>5</v>
      </c>
      <c r="B1" s="7"/>
      <c r="C1" s="7"/>
    </row>
    <row r="2" ht="20.35" customHeight="1">
      <c r="A2" t="s" s="8">
        <v>7</v>
      </c>
      <c r="B2" t="s" s="9">
        <v>8</v>
      </c>
      <c r="C2" s="10">
        <v>0.8095</v>
      </c>
    </row>
    <row r="3" ht="20.35" customHeight="1">
      <c r="A3" t="s" s="8">
        <v>9</v>
      </c>
      <c r="B3" t="s" s="9">
        <v>10</v>
      </c>
      <c r="C3" s="10">
        <v>9.806649999999999</v>
      </c>
    </row>
    <row r="4" ht="32.35" customHeight="1">
      <c r="A4" t="s" s="8">
        <v>11</v>
      </c>
      <c r="B4" t="s" s="9">
        <v>12</v>
      </c>
      <c r="C4" s="10">
        <v>0.2</v>
      </c>
    </row>
  </sheetData>
  <mergeCells count="1">
    <mergeCell ref="A1:C1"/>
  </mergeCells>
  <pageMargins left="0.5" right="0.5" top="0.75" bottom="0.75" header="0" footer="0"/>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B3"/>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2" width="16.3516" style="11" customWidth="1"/>
    <col min="3" max="256" width="16.3516" style="11" customWidth="1"/>
  </cols>
  <sheetData>
    <row r="1" ht="28" customHeight="1">
      <c r="A1" t="s" s="7">
        <v>13</v>
      </c>
      <c r="B1" s="7"/>
    </row>
    <row r="2" ht="20.55" customHeight="1">
      <c r="A2" t="s" s="12">
        <v>15</v>
      </c>
      <c r="B2" t="s" s="12">
        <v>16</v>
      </c>
    </row>
    <row r="3" ht="20.55" customHeight="1">
      <c r="A3" s="13">
        <v>23.9</v>
      </c>
      <c r="B3" s="13">
        <v>22.7</v>
      </c>
    </row>
  </sheetData>
  <mergeCells count="1">
    <mergeCell ref="A1:B1"/>
  </mergeCells>
  <pageMargins left="0.5" right="0.5" top="0.75" bottom="0.75" header="0" footer="0"/>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C3"/>
  <sheetViews>
    <sheetView workbookViewId="0" showGridLines="0" defaultGridColor="1"/>
  </sheetViews>
  <sheetFormatPr defaultColWidth="16.3333" defaultRowHeight="18" customHeight="1" outlineLevelRow="0" outlineLevelCol="0"/>
  <cols>
    <col min="1" max="1" width="5.21094" style="14" customWidth="1"/>
    <col min="2" max="2" width="5.14062" style="14" customWidth="1"/>
    <col min="3" max="3" width="7.78906" style="14" customWidth="1"/>
    <col min="4" max="256" width="16.3516" style="14" customWidth="1"/>
  </cols>
  <sheetData>
    <row r="1" ht="28" customHeight="1">
      <c r="A1" t="s" s="7">
        <v>17</v>
      </c>
      <c r="B1" s="7"/>
      <c r="C1" s="7"/>
    </row>
    <row r="2" ht="24.35" customHeight="1">
      <c r="A2" t="s" s="15">
        <v>19</v>
      </c>
      <c r="B2" t="s" s="9">
        <v>20</v>
      </c>
      <c r="C2" t="s" s="16">
        <v>21</v>
      </c>
    </row>
    <row r="3" ht="20.35" customHeight="1">
      <c r="A3" s="10">
        <v>22.75</v>
      </c>
      <c r="B3" s="17">
        <v>-3</v>
      </c>
      <c r="C3" s="10">
        <v>20</v>
      </c>
    </row>
  </sheetData>
  <mergeCells count="1">
    <mergeCell ref="A1:C1"/>
  </mergeCells>
  <pageMargins left="0.5" right="0.5" top="0.75" bottom="0.75" header="0" footer="0"/>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C4"/>
  <sheetViews>
    <sheetView workbookViewId="0" showGridLines="0" defaultGridColor="1">
      <pane topLeftCell="B1" xSplit="1" ySplit="0" activePane="topRight" state="frozen"/>
    </sheetView>
  </sheetViews>
  <sheetFormatPr defaultColWidth="16.3333" defaultRowHeight="18" customHeight="1" outlineLevelRow="0" outlineLevelCol="0"/>
  <cols>
    <col min="1" max="1" width="2.61719" style="18" customWidth="1"/>
    <col min="2" max="2" width="16.3516" style="18" customWidth="1"/>
    <col min="3" max="3" width="7.57812" style="18" customWidth="1"/>
    <col min="4" max="256" width="16.3516" style="18" customWidth="1"/>
  </cols>
  <sheetData>
    <row r="1" ht="65.85" customHeight="1">
      <c r="A1" t="s" s="7">
        <v>22</v>
      </c>
      <c r="B1" s="7"/>
      <c r="C1" s="7"/>
    </row>
    <row r="2" ht="20.35" customHeight="1">
      <c r="A2" t="s" s="19">
        <v>24</v>
      </c>
      <c r="B2" s="20">
        <f>(2*'Лист 1 - Коэф. пов. натяж'!A3)/'Лист 1 - Давление пробулькивани'!C13</f>
        <v>0.4439912697655095</v>
      </c>
      <c r="C2" s="10">
        <f t="shared" si="1" ref="C2:C3">10^-3</f>
        <v>0.001</v>
      </c>
    </row>
    <row r="3" ht="20.35" customHeight="1">
      <c r="A3" t="s" s="19">
        <v>25</v>
      </c>
      <c r="B3" s="20">
        <f>B2*2</f>
        <v>0.8879825395310189</v>
      </c>
      <c r="C3" s="10">
        <f t="shared" si="1"/>
        <v>0.001</v>
      </c>
    </row>
    <row r="4" ht="20.35" customHeight="1">
      <c r="A4" t="s" s="19">
        <v>26</v>
      </c>
      <c r="B4" s="20">
        <v>0.1</v>
      </c>
      <c r="C4" s="10">
        <f>10^-5</f>
        <v>1e-05</v>
      </c>
    </row>
  </sheetData>
  <mergeCells count="1">
    <mergeCell ref="A1:C1"/>
  </mergeCells>
  <pageMargins left="0.5" right="0.5" top="0.75" bottom="0.75" header="0" footer="0"/>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D13"/>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4.92188" style="21" customWidth="1"/>
    <col min="2" max="2" width="6.65625" style="21" customWidth="1"/>
    <col min="3" max="3" width="10.4062" style="21" customWidth="1"/>
    <col min="4" max="4" width="14.8906" style="21" customWidth="1"/>
    <col min="5" max="256" width="16.3516" style="21" customWidth="1"/>
  </cols>
  <sheetData>
    <row r="1" ht="56.3" customHeight="1">
      <c r="A1" t="s" s="7">
        <v>27</v>
      </c>
      <c r="B1" s="7"/>
      <c r="C1" s="7"/>
      <c r="D1" s="7"/>
    </row>
    <row r="2" ht="32.55" customHeight="1">
      <c r="A2" t="s" s="22">
        <v>29</v>
      </c>
      <c r="B2" t="s" s="22">
        <v>30</v>
      </c>
      <c r="C2" t="s" s="22">
        <v>31</v>
      </c>
      <c r="D2" t="s" s="22">
        <v>32</v>
      </c>
    </row>
    <row r="3" ht="20.55" customHeight="1">
      <c r="A3" s="23">
        <v>1</v>
      </c>
      <c r="B3" s="24">
        <v>52</v>
      </c>
      <c r="C3" s="13">
        <f>'Лист 1 - Параметры манометра'!$C$3*'Лист 1 - Параметры манометра'!$C$4*B3</f>
        <v>101.98916</v>
      </c>
      <c r="D3" s="13">
        <f>$C$13-C3</f>
        <v>0.4903324999999938</v>
      </c>
    </row>
    <row r="4" ht="20.35" customHeight="1">
      <c r="A4" s="25">
        <v>2</v>
      </c>
      <c r="B4" s="20">
        <v>52</v>
      </c>
      <c r="C4" s="10">
        <f>'Лист 1 - Параметры манометра'!$C$3*'Лист 1 - Параметры манометра'!$C$4*B4</f>
        <v>101.98916</v>
      </c>
      <c r="D4" s="10">
        <f>$C$13-C4</f>
        <v>0.4903324999999938</v>
      </c>
    </row>
    <row r="5" ht="20.35" customHeight="1">
      <c r="A5" s="25">
        <v>3</v>
      </c>
      <c r="B5" s="20">
        <v>52</v>
      </c>
      <c r="C5" s="10">
        <f>'Лист 1 - Параметры манометра'!$C$3*'Лист 1 - Параметры манометра'!$C$4*B5</f>
        <v>101.98916</v>
      </c>
      <c r="D5" s="10">
        <f>$C$13-C5</f>
        <v>0.4903324999999938</v>
      </c>
    </row>
    <row r="6" ht="20.35" customHeight="1">
      <c r="A6" s="25">
        <v>4</v>
      </c>
      <c r="B6" s="20">
        <v>53</v>
      </c>
      <c r="C6" s="10">
        <f>'Лист 1 - Параметры манометра'!$C$3*'Лист 1 - Параметры манометра'!$C$4*B6</f>
        <v>103.95049</v>
      </c>
      <c r="D6" s="10">
        <f>$C$13-C6</f>
        <v>-1.47099750000001</v>
      </c>
    </row>
    <row r="7" ht="20.35" customHeight="1">
      <c r="A7" s="25">
        <v>5</v>
      </c>
      <c r="B7" s="20">
        <v>52.5</v>
      </c>
      <c r="C7" s="10">
        <f>'Лист 1 - Параметры манометра'!$C$3*'Лист 1 - Параметры манометра'!$C$4*B7</f>
        <v>102.969825</v>
      </c>
      <c r="D7" s="10">
        <f>$C$13-C7</f>
        <v>-0.4903325000000081</v>
      </c>
    </row>
    <row r="8" ht="20.35" customHeight="1">
      <c r="A8" s="25">
        <v>6</v>
      </c>
      <c r="B8" s="20">
        <v>53</v>
      </c>
      <c r="C8" s="10">
        <f>'Лист 1 - Параметры манометра'!$C$3*'Лист 1 - Параметры манометра'!$C$4*B8</f>
        <v>103.95049</v>
      </c>
      <c r="D8" s="10">
        <f>$C$13-C8</f>
        <v>-1.47099750000001</v>
      </c>
    </row>
    <row r="9" ht="20.35" customHeight="1">
      <c r="A9" s="25">
        <v>7</v>
      </c>
      <c r="B9" s="20">
        <v>52</v>
      </c>
      <c r="C9" s="10">
        <f>'Лист 1 - Параметры манометра'!$C$3*'Лист 1 - Параметры манометра'!$C$4*B9</f>
        <v>101.98916</v>
      </c>
      <c r="D9" s="10">
        <f>$C$13-C9</f>
        <v>0.4903324999999938</v>
      </c>
    </row>
    <row r="10" ht="20.35" customHeight="1">
      <c r="A10" s="25">
        <v>8</v>
      </c>
      <c r="B10" s="20">
        <v>52</v>
      </c>
      <c r="C10" s="10">
        <f>'Лист 1 - Параметры манометра'!$C$3*'Лист 1 - Параметры манометра'!$C$4*B10</f>
        <v>101.98916</v>
      </c>
      <c r="D10" s="10">
        <f>$C$13-C10</f>
        <v>0.4903324999999938</v>
      </c>
    </row>
    <row r="11" ht="20.35" customHeight="1">
      <c r="A11" s="25">
        <v>9</v>
      </c>
      <c r="B11" s="20">
        <v>52</v>
      </c>
      <c r="C11" s="10">
        <f>'Лист 1 - Параметры манометра'!$C$3*'Лист 1 - Параметры манометра'!$C$4*B11</f>
        <v>101.98916</v>
      </c>
      <c r="D11" s="10">
        <f>$C$13-C11</f>
        <v>0.4903324999999938</v>
      </c>
    </row>
    <row r="12" ht="20.35" customHeight="1">
      <c r="A12" s="25">
        <v>10</v>
      </c>
      <c r="B12" s="20">
        <v>52</v>
      </c>
      <c r="C12" s="10">
        <f>'Лист 1 - Параметры манометра'!$C$3*'Лист 1 - Параметры манометра'!$C$4*B12</f>
        <v>101.98916</v>
      </c>
      <c r="D12" s="10">
        <f>$C$13-C12</f>
        <v>0.4903324999999938</v>
      </c>
    </row>
    <row r="13" ht="20.35" customHeight="1">
      <c r="A13" t="s" s="26">
        <v>33</v>
      </c>
      <c r="B13" s="27"/>
      <c r="C13" s="10">
        <f>AVERAGE(C3:C12)</f>
        <v>102.4794925</v>
      </c>
      <c r="D13" s="28"/>
    </row>
  </sheetData>
  <mergeCells count="1">
    <mergeCell ref="A1:D1"/>
  </mergeCells>
  <pageMargins left="0.5" right="0.5" top="0.75" bottom="0.75" header="0" footer="0"/>
  <pageSetup firstPageNumber="1" fitToHeight="1" fitToWidth="1" scale="100"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B11"/>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4.75" style="29" customWidth="1"/>
    <col min="2" max="2" width="6.96875" style="29" customWidth="1"/>
    <col min="3" max="256" width="16.3516" style="29" customWidth="1"/>
  </cols>
  <sheetData>
    <row r="1" ht="36.45" customHeight="1">
      <c r="A1" t="s" s="7">
        <v>34</v>
      </c>
      <c r="B1" s="7"/>
    </row>
    <row r="2" ht="20.55" customHeight="1">
      <c r="A2" t="s" s="30">
        <v>29</v>
      </c>
      <c r="B2" t="s" s="30">
        <v>36</v>
      </c>
    </row>
    <row r="3" ht="20.55" customHeight="1">
      <c r="A3" s="13">
        <v>1</v>
      </c>
      <c r="B3" s="13">
        <v>0.95</v>
      </c>
    </row>
    <row r="4" ht="20.35" customHeight="1">
      <c r="A4" s="10">
        <v>2</v>
      </c>
      <c r="B4" s="10">
        <v>0.9</v>
      </c>
    </row>
    <row r="5" ht="20.35" customHeight="1">
      <c r="A5" s="10">
        <v>3</v>
      </c>
      <c r="B5" s="10">
        <v>0.9</v>
      </c>
    </row>
    <row r="6" ht="20.35" customHeight="1">
      <c r="A6" s="10">
        <v>4</v>
      </c>
      <c r="B6" s="10">
        <v>0.9</v>
      </c>
    </row>
    <row r="7" ht="20.35" customHeight="1">
      <c r="A7" s="10">
        <v>5</v>
      </c>
      <c r="B7" s="10">
        <v>0.95</v>
      </c>
    </row>
    <row r="8" ht="20.35" customHeight="1">
      <c r="A8" s="10">
        <v>6</v>
      </c>
      <c r="B8" s="10">
        <v>1</v>
      </c>
    </row>
    <row r="9" ht="20.35" customHeight="1">
      <c r="A9" s="10">
        <v>7</v>
      </c>
      <c r="B9" s="10">
        <v>1</v>
      </c>
    </row>
    <row r="10" ht="20.35" customHeight="1">
      <c r="A10" t="s" s="31">
        <v>37</v>
      </c>
      <c r="B10" s="10">
        <f>AVERAGE(B3:B9)</f>
        <v>0.9428571428571428</v>
      </c>
    </row>
    <row r="11" ht="20.35" customHeight="1">
      <c r="A11" t="s" s="31">
        <v>26</v>
      </c>
      <c r="B11" s="10">
        <v>2e-05</v>
      </c>
    </row>
  </sheetData>
  <mergeCells count="1">
    <mergeCell ref="A1:B1"/>
  </mergeCells>
  <pageMargins left="0.5" right="0.5" top="0.75" bottom="0.75" header="0" footer="0"/>
  <pageSetup firstPageNumber="1" fitToHeight="1" fitToWidth="1" scale="100" useFirstPageNumber="0" orientation="portrait" pageOrder="downThenOver"/>
  <headerFooter>
    <oddFooter>&amp;C&amp;"Helvetica,Regular"&amp;12&amp;K000000&amp;P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2:I10"/>
  <sheetViews>
    <sheetView workbookViewId="0" showGridLines="0" defaultGridColor="1">
      <pane topLeftCell="B1" xSplit="1" ySplit="0" activePane="topRight" state="frozen"/>
    </sheetView>
  </sheetViews>
  <sheetFormatPr defaultColWidth="16.3333" defaultRowHeight="18" customHeight="1" outlineLevelRow="0" outlineLevelCol="0"/>
  <cols>
    <col min="1" max="1" width="6.21875" style="32" customWidth="1"/>
    <col min="2" max="2" width="5.14062" style="32" customWidth="1"/>
    <col min="3" max="3" width="5.35938" style="32" customWidth="1"/>
    <col min="4" max="4" width="6.64062" style="32" customWidth="1"/>
    <col min="5" max="5" width="5.75" style="32" customWidth="1"/>
    <col min="6" max="6" width="6.07812" style="32" customWidth="1"/>
    <col min="7" max="7" width="6.23438" style="32" customWidth="1"/>
    <col min="8" max="8" width="6.32031" style="32" customWidth="1"/>
    <col min="9" max="9" width="6.53125" style="32" customWidth="1"/>
    <col min="10" max="256" width="16.3516" style="32" customWidth="1"/>
  </cols>
  <sheetData>
    <row r="1" ht="28" customHeight="1">
      <c r="A1" t="s" s="7">
        <v>38</v>
      </c>
      <c r="B1" s="7"/>
      <c r="C1" s="7"/>
      <c r="D1" s="7"/>
      <c r="E1" s="7"/>
      <c r="F1" s="7"/>
      <c r="G1" s="7"/>
      <c r="H1" s="7"/>
      <c r="I1" s="7"/>
    </row>
    <row r="2" ht="20.35" customHeight="1">
      <c r="A2" t="s" s="19">
        <v>40</v>
      </c>
      <c r="B2" s="20">
        <v>27.2</v>
      </c>
      <c r="C2" s="10">
        <v>32</v>
      </c>
      <c r="D2" s="10">
        <v>37</v>
      </c>
      <c r="E2" s="10">
        <v>43</v>
      </c>
      <c r="F2" s="10">
        <v>47</v>
      </c>
      <c r="G2" s="10">
        <v>52.1</v>
      </c>
      <c r="H2" s="10">
        <v>57</v>
      </c>
      <c r="I2" s="10">
        <v>59</v>
      </c>
    </row>
    <row r="3" ht="20.35" customHeight="1">
      <c r="A3" t="s" s="19">
        <v>21</v>
      </c>
      <c r="B3" s="20">
        <f>B2+273</f>
        <v>300.2</v>
      </c>
      <c r="C3" s="10">
        <f>C2+273</f>
        <v>305</v>
      </c>
      <c r="D3" s="10">
        <f>D2+273</f>
        <v>310</v>
      </c>
      <c r="E3" s="10">
        <f>E2+273</f>
        <v>316</v>
      </c>
      <c r="F3" s="10">
        <f>F2+273</f>
        <v>320</v>
      </c>
      <c r="G3" s="10">
        <f>G2+273</f>
        <v>325.1</v>
      </c>
      <c r="H3" s="10">
        <f>H2+273</f>
        <v>330</v>
      </c>
      <c r="I3" s="10">
        <f>I2+273</f>
        <v>332</v>
      </c>
    </row>
    <row r="4" ht="20.35" customHeight="1">
      <c r="A4" t="s" s="19">
        <v>41</v>
      </c>
      <c r="B4" s="20">
        <v>226</v>
      </c>
      <c r="C4" s="10">
        <v>225</v>
      </c>
      <c r="D4" s="10">
        <v>224</v>
      </c>
      <c r="E4" s="10">
        <v>223</v>
      </c>
      <c r="F4" s="10">
        <v>220</v>
      </c>
      <c r="G4" s="10">
        <v>215</v>
      </c>
      <c r="H4" s="10">
        <v>212</v>
      </c>
      <c r="I4" s="10">
        <v>211</v>
      </c>
    </row>
    <row r="5" ht="20.35" customHeight="1">
      <c r="A5" t="s" s="19">
        <v>42</v>
      </c>
      <c r="B5" s="20">
        <v>227</v>
      </c>
      <c r="C5" s="10">
        <v>225</v>
      </c>
      <c r="D5" s="10">
        <v>224</v>
      </c>
      <c r="E5" s="10">
        <v>222</v>
      </c>
      <c r="F5" s="10">
        <v>220</v>
      </c>
      <c r="G5" s="10">
        <v>216</v>
      </c>
      <c r="H5" s="10">
        <v>213</v>
      </c>
      <c r="I5" s="10">
        <v>210</v>
      </c>
    </row>
    <row r="6" ht="20.35" customHeight="1">
      <c r="A6" t="s" s="19">
        <v>43</v>
      </c>
      <c r="B6" s="20">
        <v>227</v>
      </c>
      <c r="C6" s="10">
        <v>225</v>
      </c>
      <c r="D6" s="10">
        <v>223</v>
      </c>
      <c r="E6" s="10">
        <v>223</v>
      </c>
      <c r="F6" s="10">
        <v>219</v>
      </c>
      <c r="G6" s="10">
        <v>216</v>
      </c>
      <c r="H6" s="10">
        <v>214</v>
      </c>
      <c r="I6" s="10">
        <v>210</v>
      </c>
    </row>
    <row r="7" ht="20.35" customHeight="1">
      <c r="A7" t="s" s="19">
        <v>44</v>
      </c>
      <c r="B7" s="20">
        <f>AVERAGE(B4:B6)</f>
        <v>226.6666666666667</v>
      </c>
      <c r="C7" s="10">
        <f>AVERAGE(C4:C6)</f>
        <v>225</v>
      </c>
      <c r="D7" s="10">
        <f>AVERAGE(D4:D6)</f>
        <v>223.6666666666667</v>
      </c>
      <c r="E7" s="10">
        <f>AVERAGE(E4:E6)</f>
        <v>222.6666666666667</v>
      </c>
      <c r="F7" s="10">
        <f>AVERAGE(F4:F6)</f>
        <v>219.6666666666667</v>
      </c>
      <c r="G7" s="10">
        <f>AVERAGE(G4:G6)</f>
        <v>215.6666666666667</v>
      </c>
      <c r="H7" s="10">
        <f>AVERAGE(H4:H6)</f>
        <v>213</v>
      </c>
      <c r="I7" s="10">
        <f>AVERAGE(I4:I6)</f>
        <v>210.3333333333333</v>
      </c>
    </row>
    <row r="8" ht="20.35" customHeight="1">
      <c r="A8" t="s" s="33">
        <v>45</v>
      </c>
      <c r="B8" s="20">
        <f>B7*('Лист 1 - Диаметр иглы'!$B$10/2)/2</f>
        <v>53.42857142857142</v>
      </c>
      <c r="C8" s="10">
        <f>C7*('Лист 1 - Диаметр иглы'!$B$10/2)/2</f>
        <v>53.03571428571428</v>
      </c>
      <c r="D8" s="10">
        <f>D7*('Лист 1 - Диаметр иглы'!$B$10/2)/2</f>
        <v>52.72142857142857</v>
      </c>
      <c r="E8" s="10">
        <f>E7*('Лист 1 - Диаметр иглы'!$B$10/2)/2</f>
        <v>52.48571428571428</v>
      </c>
      <c r="F8" s="10">
        <f>F7*('Лист 1 - Диаметр иглы'!$B$10/2)/2</f>
        <v>51.77857142857142</v>
      </c>
      <c r="G8" s="10">
        <f>G7*('Лист 1 - Диаметр иглы'!$B$10/2)/2</f>
        <v>50.83571428571428</v>
      </c>
      <c r="H8" s="10">
        <f>H7*('Лист 1 - Диаметр иглы'!$B$10/2)/2</f>
        <v>50.20714285714286</v>
      </c>
      <c r="I8" s="10">
        <f>I7*('Лист 1 - Диаметр иглы'!$B$10/2)/2</f>
        <v>49.57857142857143</v>
      </c>
    </row>
    <row r="9" ht="20.35" customHeight="1">
      <c r="A9" t="s" s="33">
        <v>46</v>
      </c>
      <c r="B9" s="20">
        <f>-B3*(-0.1177)</f>
        <v>35.33354</v>
      </c>
      <c r="C9" s="10">
        <f>-C3*(-0.1177)</f>
        <v>35.8985</v>
      </c>
      <c r="D9" s="10">
        <f>-D3*(-0.1177)</f>
        <v>36.487</v>
      </c>
      <c r="E9" s="10">
        <f>-E3*(-0.1177)</f>
        <v>37.1932</v>
      </c>
      <c r="F9" s="10">
        <f>-F3*(-0.1177)</f>
        <v>37.664</v>
      </c>
      <c r="G9" s="10">
        <f>-G3*(-0.1177)</f>
        <v>38.26427</v>
      </c>
      <c r="H9" s="10">
        <f>-H3*(-0.1177)</f>
        <v>38.841</v>
      </c>
      <c r="I9" s="10">
        <f>-I3*(-0.1177)</f>
        <v>39.0764</v>
      </c>
    </row>
    <row r="10" ht="20.35" customHeight="1">
      <c r="A10" t="s" s="33">
        <v>47</v>
      </c>
      <c r="B10" s="20">
        <f>B8+B9</f>
        <v>88.76211142857142</v>
      </c>
      <c r="C10" s="10">
        <f>C8+C9</f>
        <v>88.93421428571429</v>
      </c>
      <c r="D10" s="10">
        <f>D8+D9</f>
        <v>89.20842857142857</v>
      </c>
      <c r="E10" s="10">
        <f>E8+E9</f>
        <v>89.67891428571428</v>
      </c>
      <c r="F10" s="10">
        <f>F8+F9</f>
        <v>89.44257142857143</v>
      </c>
      <c r="G10" s="10">
        <f>G8+G9</f>
        <v>89.09998428571429</v>
      </c>
      <c r="H10" s="10">
        <f>H8+H9</f>
        <v>89.04814285714286</v>
      </c>
      <c r="I10" s="10">
        <f>I8+I9</f>
        <v>88.65497142857143</v>
      </c>
    </row>
  </sheetData>
  <mergeCells count="1">
    <mergeCell ref="A1:I1"/>
  </mergeCells>
  <pageMargins left="0.5" right="0.5" top="0.75" bottom="0.75" header="0" footer="0"/>
  <pageSetup firstPageNumber="1" fitToHeight="1" fitToWidth="1" scale="100" useFirstPageNumber="0" orientation="portrait" pageOrder="downThenOver"/>
  <headerFooter>
    <oddFooter>&amp;C&amp;"Helvetica,Regular"&amp;12&amp;K000000&amp;P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H11"/>
  <sheetViews>
    <sheetView workbookViewId="0" showGridLines="0" defaultGridColor="1"/>
  </sheetViews>
  <sheetFormatPr defaultColWidth="16.3333" defaultRowHeight="18" customHeight="1" outlineLevelRow="0" outlineLevelCol="0"/>
  <cols>
    <col min="1" max="1" width="11.5703" style="34" customWidth="1"/>
    <col min="2" max="4" width="11.4297" style="34" customWidth="1"/>
    <col min="5" max="8" width="8.92969" style="34" customWidth="1"/>
    <col min="9" max="256" width="16.3516" style="34" customWidth="1"/>
  </cols>
  <sheetData>
    <row r="1" ht="28" customHeight="1">
      <c r="A1" t="s" s="7">
        <v>48</v>
      </c>
      <c r="B1" s="7"/>
      <c r="C1" s="7"/>
      <c r="D1" s="7"/>
      <c r="E1" s="7"/>
      <c r="F1" s="7"/>
      <c r="G1" s="7"/>
      <c r="H1" s="7"/>
    </row>
    <row r="2" ht="20.35" customHeight="1">
      <c r="A2" s="10">
        <v>1</v>
      </c>
      <c r="B2" s="10">
        <v>2</v>
      </c>
      <c r="C2" s="10">
        <v>3</v>
      </c>
      <c r="D2" s="10">
        <v>4</v>
      </c>
      <c r="E2" s="10">
        <v>5</v>
      </c>
      <c r="F2" s="10">
        <v>6</v>
      </c>
      <c r="G2" s="10">
        <v>7</v>
      </c>
      <c r="H2" s="10">
        <v>8</v>
      </c>
    </row>
    <row r="3" ht="20.35" customHeight="1">
      <c r="A3" s="10">
        <f>'Лист 1 - Измерения при нагреван'!B3^2</f>
        <v>90120.039999999994</v>
      </c>
      <c r="B3" s="10">
        <f>'Лист 1 - Измерения при нагреван'!C3^2</f>
        <v>93025</v>
      </c>
      <c r="C3" s="10">
        <f>'Лист 1 - Измерения при нагреван'!D3^2</f>
        <v>96100</v>
      </c>
      <c r="D3" s="10">
        <f>'Лист 1 - Измерения при нагреван'!E3^2</f>
        <v>99856</v>
      </c>
      <c r="E3" s="10">
        <f>'Лист 1 - Измерения при нагреван'!F3^2</f>
        <v>102400</v>
      </c>
      <c r="F3" s="10">
        <f>'Лист 1 - Измерения при нагреван'!G3^2</f>
        <v>105690.01</v>
      </c>
      <c r="G3" s="10">
        <f>'Лист 1 - Измерения при нагреван'!H3^2</f>
        <v>108900</v>
      </c>
      <c r="H3" s="10">
        <f>'Лист 1 - Измерения при нагреван'!I3^2</f>
        <v>110224</v>
      </c>
    </row>
    <row r="4" ht="20.35" customHeight="1">
      <c r="A4" s="10">
        <f>AVERAGE(A3:H3)</f>
        <v>100789.38125</v>
      </c>
      <c r="B4" s="28"/>
      <c r="C4" s="28"/>
      <c r="D4" s="28"/>
      <c r="E4" s="28"/>
      <c r="F4" s="28"/>
      <c r="G4" s="28"/>
      <c r="H4" s="28"/>
    </row>
    <row r="5" ht="20.35" customHeight="1">
      <c r="A5" s="10">
        <f>AVERAGE('Лист 1 - Измерения при нагреван'!B3:I3)</f>
        <v>317.2875</v>
      </c>
      <c r="B5" s="28"/>
      <c r="C5" s="28"/>
      <c r="D5" s="28"/>
      <c r="E5" s="28"/>
      <c r="F5" s="28"/>
      <c r="G5" s="28"/>
      <c r="H5" s="28"/>
    </row>
    <row r="6" ht="20.35" customHeight="1">
      <c r="A6" s="28"/>
      <c r="B6" s="28"/>
      <c r="C6" s="28"/>
      <c r="D6" s="28"/>
      <c r="E6" s="28"/>
      <c r="F6" s="28"/>
      <c r="G6" s="28"/>
      <c r="H6" s="28"/>
    </row>
    <row r="7" ht="20.35" customHeight="1">
      <c r="A7" s="28"/>
      <c r="B7" s="28"/>
      <c r="C7" s="28"/>
      <c r="D7" s="28"/>
      <c r="E7" s="28"/>
      <c r="F7" s="28"/>
      <c r="G7" s="28"/>
      <c r="H7" s="28"/>
    </row>
    <row r="8" ht="20.35" customHeight="1">
      <c r="A8" s="10">
        <f>'Лист 1 - Измерения при нагреван'!B8^2</f>
        <v>2854.612244897959</v>
      </c>
      <c r="B8" s="10">
        <f>'Лист 1 - Измерения при нагреван'!C8^2</f>
        <v>2812.786989795918</v>
      </c>
      <c r="C8" s="10">
        <f>'Лист 1 - Измерения при нагреван'!D8^2</f>
        <v>2779.549030612245</v>
      </c>
      <c r="D8" s="10">
        <f>'Лист 1 - Измерения при нагреван'!E8^2</f>
        <v>2754.750204081632</v>
      </c>
      <c r="E8" s="10">
        <f>'Лист 1 - Измерения при нагреван'!F8^2</f>
        <v>2681.020459183673</v>
      </c>
      <c r="F8" s="10">
        <f>'Лист 1 - Измерения при нагреван'!G8^2</f>
        <v>2584.269846938775</v>
      </c>
      <c r="G8" s="10">
        <f>'Лист 1 - Измерения при нагреван'!H8^2</f>
        <v>2520.757193877551</v>
      </c>
      <c r="H8" s="10">
        <f>'Лист 1 - Измерения при нагреван'!I8^2</f>
        <v>2458.034744897959</v>
      </c>
    </row>
    <row r="9" ht="20.35" customHeight="1">
      <c r="A9" s="10">
        <f>AVERAGE(A8:H8)</f>
        <v>2680.722589285714</v>
      </c>
      <c r="B9" s="28"/>
      <c r="C9" s="28"/>
      <c r="D9" s="28"/>
      <c r="E9" s="28"/>
      <c r="F9" s="28"/>
      <c r="G9" s="28"/>
      <c r="H9" s="28"/>
    </row>
    <row r="10" ht="20.35" customHeight="1">
      <c r="A10" s="10">
        <f>AVERAGE('Лист 1 - Измерения при нагреван'!B8:I8)</f>
        <v>51.75892857142857</v>
      </c>
      <c r="B10" s="28"/>
      <c r="C10" s="28"/>
      <c r="D10" s="28"/>
      <c r="E10" s="28"/>
      <c r="F10" s="28"/>
      <c r="G10" s="28"/>
      <c r="H10" s="28"/>
    </row>
    <row r="11" ht="20.35" customHeight="1">
      <c r="A11" s="28"/>
      <c r="B11" s="28"/>
      <c r="C11" s="10">
        <f>1/SQRT(8)*(SQRT((A9-A10^2)/(A4-A5^2)+(0.1177)^2))</f>
        <v>0.05975092744753982</v>
      </c>
      <c r="D11" s="10">
        <f>C11*SQRT(A4-A5^2)</f>
        <v>0.6491260946967622</v>
      </c>
      <c r="E11" s="28"/>
      <c r="F11" s="28"/>
      <c r="G11" s="28"/>
      <c r="H11" s="28"/>
    </row>
  </sheetData>
  <mergeCells count="1">
    <mergeCell ref="A1:H1"/>
  </mergeCells>
  <pageMargins left="0.5" right="0.5" top="0.75" bottom="0.75" header="0" footer="0"/>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