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 2" sheetId="2" r:id="rId5"/>
  </sheets>
</workbook>
</file>

<file path=xl/sharedStrings.xml><?xml version="1.0" encoding="utf-8"?>
<sst xmlns="http://schemas.openxmlformats.org/spreadsheetml/2006/main" uniqueCount="55">
  <si>
    <t>Основные характеристики приборов</t>
  </si>
  <si>
    <t>N</t>
  </si>
  <si>
    <t>Вольтметр</t>
  </si>
  <si>
    <t>Миллиамперметр</t>
  </si>
  <si>
    <t>V, дел</t>
  </si>
  <si>
    <t>Система</t>
  </si>
  <si>
    <t>Магнитоэлектрическая</t>
  </si>
  <si>
    <t>Цифровая</t>
  </si>
  <si>
    <t>I, дел</t>
  </si>
  <si>
    <t>Класс точности</t>
  </si>
  <si>
    <t>V, В</t>
  </si>
  <si>
    <t>Предел измерений</t>
  </si>
  <si>
    <t>I, А</t>
  </si>
  <si>
    <t>Число делений</t>
  </si>
  <si>
    <t>Цена деления</t>
  </si>
  <si>
    <t>Точность</t>
  </si>
  <si>
    <t>Чувствительность</t>
  </si>
  <si>
    <t>Прибор</t>
  </si>
  <si>
    <t>Абсолютная погрешность</t>
  </si>
  <si>
    <t>Штангенциркуль</t>
  </si>
  <si>
    <t>Внутреннее сопротивление</t>
  </si>
  <si>
    <t>Микрометр</t>
  </si>
  <si>
    <t>Результаты измерения диаметра проволки</t>
  </si>
  <si>
    <t>d1, mm</t>
  </si>
  <si>
    <t>d2, mm</t>
  </si>
  <si>
    <t>d1 =</t>
  </si>
  <si>
    <t xml:space="preserve">d2 = </t>
  </si>
  <si>
    <t xml:space="preserve">sigmaRandom = </t>
  </si>
  <si>
    <t xml:space="preserve">sigma = </t>
  </si>
  <si>
    <t>S =</t>
  </si>
  <si>
    <t>sigmaS =</t>
  </si>
  <si>
    <t>Показания вольтметра и амперметра</t>
  </si>
  <si>
    <t>l = 20 см</t>
  </si>
  <si>
    <t>l = 30 см</t>
  </si>
  <si>
    <t>l = 50 см</t>
  </si>
  <si>
    <t>V, дел, 1мВ/дел</t>
  </si>
  <si>
    <t>I, дел, 2мА/дел</t>
  </si>
  <si>
    <t>V, мВ</t>
  </si>
  <si>
    <t>I, мА</t>
  </si>
  <si>
    <t>V, дел, 2мВ/дел</t>
  </si>
  <si>
    <t>I, дел, 0,5мА/дел</t>
  </si>
  <si>
    <t>Зона костылей (не трогать)</t>
  </si>
  <si>
    <t>R0</t>
  </si>
  <si>
    <t>Rср</t>
  </si>
  <si>
    <t>Rпр</t>
  </si>
  <si>
    <t>sigmaСлучR</t>
  </si>
  <si>
    <t>sigmaСистR</t>
  </si>
  <si>
    <t>sigmaR</t>
  </si>
  <si>
    <t>l, см</t>
  </si>
  <si>
    <t>Rср, Ом</t>
  </si>
  <si>
    <t>sigmaR, Ом</t>
  </si>
  <si>
    <t>p</t>
  </si>
  <si>
    <t>sigmaP</t>
  </si>
  <si>
    <t>p=</t>
  </si>
  <si>
    <t>+-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</si>
</sst>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2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vertical="bottom"/>
    </xf>
    <xf numFmtId="0" fontId="0" borderId="16" applyNumberFormat="1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0" fontId="0" borderId="21" applyNumberFormat="1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horizontal="center" vertical="bottom"/>
    </xf>
    <xf numFmtId="0" fontId="0" borderId="25" applyNumberFormat="1" applyFont="1" applyFill="0" applyBorder="1" applyAlignment="1" applyProtection="0">
      <alignment horizontal="center" vertical="bottom"/>
    </xf>
    <xf numFmtId="0" fontId="0" borderId="9" applyNumberFormat="1" applyFont="1" applyFill="0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borderId="25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borderId="26" applyNumberFormat="1" applyFont="1" applyFill="0" applyBorder="1" applyAlignment="1" applyProtection="0">
      <alignment vertical="bottom"/>
    </xf>
    <xf numFmtId="0" fontId="0" fillId="3" borderId="27" applyNumberFormat="1" applyFont="1" applyFill="1" applyBorder="1" applyAlignment="1" applyProtection="0">
      <alignment vertical="bottom"/>
    </xf>
    <xf numFmtId="0" fontId="0" borderId="27" applyNumberFormat="1" applyFont="1" applyFill="0" applyBorder="1" applyAlignment="1" applyProtection="0">
      <alignment vertical="bottom"/>
    </xf>
    <xf numFmtId="0" fontId="0" borderId="28" applyNumberFormat="1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0" fontId="0" borderId="29" applyNumberFormat="1" applyFont="1" applyFill="0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borderId="30" applyNumberFormat="1" applyFont="1" applyFill="0" applyBorder="1" applyAlignment="1" applyProtection="0">
      <alignment vertical="bottom"/>
    </xf>
    <xf numFmtId="0" fontId="0" borderId="31" applyNumberFormat="1" applyFont="1" applyFill="0" applyBorder="1" applyAlignment="1" applyProtection="0">
      <alignment vertical="bottom"/>
    </xf>
    <xf numFmtId="0" fontId="0" fillId="3" borderId="32" applyNumberFormat="1" applyFont="1" applyFill="1" applyBorder="1" applyAlignment="1" applyProtection="0">
      <alignment vertical="bottom"/>
    </xf>
    <xf numFmtId="0" fontId="0" borderId="32" applyNumberFormat="1" applyFont="1" applyFill="0" applyBorder="1" applyAlignment="1" applyProtection="0">
      <alignment vertical="bottom"/>
    </xf>
    <xf numFmtId="0" fontId="0" borderId="33" applyNumberFormat="1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  <xf numFmtId="49" fontId="0" fillId="2" borderId="38" applyNumberFormat="1" applyFont="1" applyFill="1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49" fontId="0" borderId="41" applyNumberFormat="1" applyFont="1" applyFill="0" applyBorder="1" applyAlignment="1" applyProtection="0">
      <alignment vertical="bottom"/>
    </xf>
    <xf numFmtId="0" fontId="0" borderId="42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43" applyNumberFormat="1" applyFont="1" applyFill="1" applyBorder="1" applyAlignment="1" applyProtection="0">
      <alignment vertical="bottom"/>
    </xf>
    <xf numFmtId="49" fontId="0" borderId="44" applyNumberFormat="1" applyFont="1" applyFill="0" applyBorder="1" applyAlignment="1" applyProtection="0">
      <alignment vertical="bottom"/>
    </xf>
    <xf numFmtId="0" fontId="0" borderId="44" applyNumberFormat="1" applyFont="1" applyFill="0" applyBorder="1" applyAlignment="1" applyProtection="0">
      <alignment vertical="bottom"/>
    </xf>
    <xf numFmtId="49" fontId="0" borderId="45" applyNumberFormat="1" applyFont="1" applyFill="0" applyBorder="1" applyAlignment="1" applyProtection="0">
      <alignment vertical="bottom"/>
    </xf>
    <xf numFmtId="0" fontId="0" borderId="45" applyNumberFormat="1" applyFont="1" applyFill="0" applyBorder="1" applyAlignment="1" applyProtection="0">
      <alignment vertical="bottom"/>
    </xf>
    <xf numFmtId="49" fontId="0" borderId="46" applyNumberFormat="1" applyFont="1" applyFill="0" applyBorder="1" applyAlignment="1" applyProtection="0">
      <alignment vertical="bottom"/>
    </xf>
    <xf numFmtId="0" fontId="0" borderId="46" applyNumberFormat="1" applyFont="1" applyFill="0" applyBorder="1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0" fontId="0" borderId="48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49" applyNumberFormat="0" applyFont="1" applyFill="0" applyBorder="1" applyAlignment="1" applyProtection="0">
      <alignment vertical="bottom"/>
    </xf>
    <xf numFmtId="0" fontId="0" borderId="50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/>
    </xf>
    <xf numFmtId="0" fontId="0" borderId="41" applyNumberFormat="1" applyFont="1" applyFill="0" applyBorder="1" applyAlignment="1" applyProtection="0">
      <alignment vertical="bottom"/>
    </xf>
    <xf numFmtId="0" fontId="0" borderId="51" applyNumberFormat="1" applyFont="1" applyFill="0" applyBorder="1" applyAlignment="1" applyProtection="0">
      <alignment vertical="bottom"/>
    </xf>
    <xf numFmtId="0" fontId="0" borderId="42" applyNumberFormat="1" applyFont="1" applyFill="0" applyBorder="1" applyAlignment="1" applyProtection="0">
      <alignment vertical="bottom"/>
    </xf>
    <xf numFmtId="0" fontId="0" borderId="51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49" fontId="0" borderId="42" applyNumberFormat="1" applyFont="1" applyFill="0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52" applyNumberFormat="1" applyFont="1" applyFill="1" applyBorder="1" applyAlignment="1" applyProtection="0">
      <alignment vertical="bottom"/>
    </xf>
    <xf numFmtId="0" fontId="0" fillId="2" borderId="53" applyNumberFormat="1" applyFont="1" applyFill="1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54" applyNumberFormat="0" applyFont="1" applyFill="0" applyBorder="1" applyAlignment="1" applyProtection="0">
      <alignment vertical="bottom"/>
    </xf>
    <xf numFmtId="0" fontId="0" borderId="55" applyNumberFormat="0" applyFont="1" applyFill="0" applyBorder="1" applyAlignment="1" applyProtection="0">
      <alignment vertical="bottom"/>
    </xf>
    <xf numFmtId="49" fontId="0" borderId="51" applyNumberFormat="1" applyFont="1" applyFill="0" applyBorder="1" applyAlignment="1" applyProtection="0">
      <alignment vertical="bottom"/>
    </xf>
    <xf numFmtId="0" fontId="0" borderId="56" applyNumberFormat="0" applyFont="1" applyFill="0" applyBorder="1" applyAlignment="1" applyProtection="0">
      <alignment vertical="bottom"/>
    </xf>
    <xf numFmtId="0" fontId="0" borderId="52" applyNumberFormat="0" applyFont="1" applyFill="0" applyBorder="1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57" applyNumberFormat="0" applyFont="1" applyFill="1" applyBorder="1" applyAlignment="1" applyProtection="0">
      <alignment vertical="bottom"/>
    </xf>
    <xf numFmtId="0" fontId="0" fillId="5" borderId="58" applyNumberFormat="0" applyFont="1" applyFill="1" applyBorder="1" applyAlignment="1" applyProtection="0">
      <alignment vertical="bottom"/>
    </xf>
    <xf numFmtId="0" fontId="0" borderId="59" applyNumberFormat="0" applyFont="1" applyFill="0" applyBorder="1" applyAlignment="1" applyProtection="0">
      <alignment vertical="bottom"/>
    </xf>
    <xf numFmtId="0" fontId="0" borderId="60" applyNumberFormat="0" applyFont="1" applyFill="0" applyBorder="1" applyAlignment="1" applyProtection="0">
      <alignment vertical="bottom"/>
    </xf>
    <xf numFmtId="0" fontId="0" fillId="5" borderId="61" applyNumberFormat="0" applyFont="1" applyFill="1" applyBorder="1" applyAlignment="1" applyProtection="0">
      <alignment vertical="bottom"/>
    </xf>
    <xf numFmtId="0" fontId="0" borderId="62" applyNumberFormat="0" applyFont="1" applyFill="0" applyBorder="1" applyAlignment="1" applyProtection="0">
      <alignment vertical="bottom"/>
    </xf>
    <xf numFmtId="0" fontId="0" borderId="6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ffed7d31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62"/>
  <sheetViews>
    <sheetView workbookViewId="0" showGridLines="0" defaultGridColor="1"/>
  </sheetViews>
  <sheetFormatPr defaultColWidth="10.7143" defaultRowHeight="15.9" customHeight="1" outlineLevelRow="0" outlineLevelCol="0"/>
  <cols>
    <col min="1" max="1" width="10.7344" style="1" customWidth="1"/>
    <col min="2" max="2" width="15.2891" style="1" customWidth="1"/>
    <col min="3" max="3" width="13.7344" style="1" customWidth="1"/>
    <col min="4" max="4" width="10.7344" style="1" customWidth="1"/>
    <col min="5" max="5" width="10.7344" style="1" customWidth="1"/>
    <col min="6" max="6" width="14.5781" style="1" customWidth="1"/>
    <col min="7" max="7" width="14.5781" style="1" customWidth="1"/>
    <col min="8" max="8" width="10.7344" style="1" customWidth="1"/>
    <col min="9" max="9" width="10.7344" style="1" customWidth="1"/>
    <col min="10" max="10" width="15.1562" style="1" customWidth="1"/>
    <col min="11" max="11" width="12.5469" style="1" customWidth="1"/>
    <col min="12" max="12" width="10.7344" style="1" customWidth="1"/>
    <col min="13" max="13" width="10.7344" style="1" customWidth="1"/>
    <col min="14" max="14" width="24.375" style="1" customWidth="1"/>
    <col min="15" max="15" width="19.3672" style="1" customWidth="1"/>
    <col min="16" max="16" width="16.2891" style="1" customWidth="1"/>
    <col min="17" max="17" width="10.7344" style="1" customWidth="1"/>
    <col min="18" max="18" width="10.7344" style="1" customWidth="1"/>
    <col min="19" max="19" width="10.7344" style="1" customWidth="1"/>
    <col min="20" max="20" width="10.7344" style="1" customWidth="1"/>
    <col min="21" max="256" width="10.7344" style="1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7.5" customHeight="1">
      <c r="A2" s="2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t="s" s="4">
        <v>0</v>
      </c>
      <c r="O2" s="5"/>
      <c r="P2" s="5"/>
      <c r="Q2" s="2"/>
      <c r="R2" s="2"/>
      <c r="S2" s="2"/>
      <c r="T2" s="2"/>
    </row>
    <row r="3" ht="18" customHeight="1">
      <c r="A3" s="6"/>
      <c r="B3" t="s" s="7">
        <v>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9"/>
      <c r="J3" s="2"/>
      <c r="K3" s="2"/>
      <c r="L3" s="2"/>
      <c r="M3" s="2"/>
      <c r="N3" s="10"/>
      <c r="O3" t="s" s="11">
        <v>2</v>
      </c>
      <c r="P3" t="s" s="12">
        <v>3</v>
      </c>
      <c r="Q3" s="13"/>
      <c r="R3" s="2"/>
      <c r="S3" s="2"/>
      <c r="T3" s="2"/>
    </row>
    <row r="4" ht="17.5" customHeight="1">
      <c r="A4" s="6"/>
      <c r="B4" t="s" s="7">
        <v>4</v>
      </c>
      <c r="C4" s="8"/>
      <c r="D4" s="8"/>
      <c r="E4" s="8"/>
      <c r="F4" s="8"/>
      <c r="G4" s="8"/>
      <c r="H4" s="8"/>
      <c r="I4" s="9"/>
      <c r="J4" s="2"/>
      <c r="K4" s="2"/>
      <c r="L4" s="2"/>
      <c r="M4" s="14"/>
      <c r="N4" t="s" s="15">
        <v>5</v>
      </c>
      <c r="O4" t="s" s="16">
        <v>6</v>
      </c>
      <c r="P4" t="s" s="17">
        <v>7</v>
      </c>
      <c r="Q4" s="13"/>
      <c r="R4" s="2"/>
      <c r="S4" s="2"/>
      <c r="T4" s="2"/>
    </row>
    <row r="5" ht="17" customHeight="1">
      <c r="A5" s="6"/>
      <c r="B5" t="s" s="7">
        <v>8</v>
      </c>
      <c r="C5" s="8"/>
      <c r="D5" s="8"/>
      <c r="E5" s="8"/>
      <c r="F5" s="8"/>
      <c r="G5" s="8"/>
      <c r="H5" s="8"/>
      <c r="I5" s="9"/>
      <c r="J5" s="2"/>
      <c r="K5" s="2"/>
      <c r="L5" s="2"/>
      <c r="M5" s="14"/>
      <c r="N5" t="s" s="18">
        <v>9</v>
      </c>
      <c r="O5" s="19">
        <v>0.2</v>
      </c>
      <c r="P5" s="20"/>
      <c r="Q5" s="13"/>
      <c r="R5" s="2"/>
      <c r="S5" s="2"/>
      <c r="T5" s="2"/>
    </row>
    <row r="6" ht="17" customHeight="1">
      <c r="A6" s="6"/>
      <c r="B6" t="s" s="7">
        <v>10</v>
      </c>
      <c r="C6" s="8"/>
      <c r="D6" s="8"/>
      <c r="E6" s="8"/>
      <c r="F6" s="8"/>
      <c r="G6" s="8"/>
      <c r="H6" s="8"/>
      <c r="I6" s="9"/>
      <c r="J6" s="2"/>
      <c r="K6" s="2"/>
      <c r="L6" s="2"/>
      <c r="M6" s="14"/>
      <c r="N6" t="s" s="18">
        <v>11</v>
      </c>
      <c r="O6" s="19">
        <v>1.5</v>
      </c>
      <c r="P6" s="20"/>
      <c r="Q6" s="13"/>
      <c r="R6" s="2"/>
      <c r="S6" s="2"/>
      <c r="T6" s="2"/>
    </row>
    <row r="7" ht="17" customHeight="1">
      <c r="A7" s="6"/>
      <c r="B7" t="s" s="7">
        <v>12</v>
      </c>
      <c r="C7" s="8"/>
      <c r="D7" s="8"/>
      <c r="E7" s="8"/>
      <c r="F7" s="8"/>
      <c r="G7" s="8"/>
      <c r="H7" s="8"/>
      <c r="I7" s="9"/>
      <c r="J7" s="2"/>
      <c r="K7" s="2"/>
      <c r="L7" s="2"/>
      <c r="M7" s="14"/>
      <c r="N7" t="s" s="18">
        <v>13</v>
      </c>
      <c r="O7" s="19">
        <v>150</v>
      </c>
      <c r="P7" s="20"/>
      <c r="Q7" s="13"/>
      <c r="R7" s="2"/>
      <c r="S7" s="2"/>
      <c r="T7" s="2"/>
    </row>
    <row r="8" ht="17" customHeight="1">
      <c r="A8" s="2"/>
      <c r="B8" s="21"/>
      <c r="C8" s="21"/>
      <c r="D8" s="21"/>
      <c r="E8" s="21"/>
      <c r="F8" s="21"/>
      <c r="G8" s="21"/>
      <c r="H8" s="21"/>
      <c r="I8" s="2"/>
      <c r="J8" s="2"/>
      <c r="K8" s="2"/>
      <c r="L8" s="2"/>
      <c r="M8" s="14"/>
      <c r="N8" t="s" s="18">
        <v>14</v>
      </c>
      <c r="O8" s="19">
        <v>0.01</v>
      </c>
      <c r="P8" s="20"/>
      <c r="Q8" s="13"/>
      <c r="R8" s="2"/>
      <c r="S8" s="2"/>
      <c r="T8" s="2"/>
    </row>
    <row r="9" ht="17" customHeight="1">
      <c r="A9" s="2"/>
      <c r="B9" t="s" s="22">
        <v>15</v>
      </c>
      <c r="C9" s="3"/>
      <c r="D9" s="2"/>
      <c r="E9" s="2"/>
      <c r="F9" s="2"/>
      <c r="G9" s="2"/>
      <c r="H9" s="2"/>
      <c r="I9" s="2"/>
      <c r="J9" s="2"/>
      <c r="K9" s="2"/>
      <c r="L9" s="2"/>
      <c r="M9" s="14"/>
      <c r="N9" t="s" s="18">
        <v>16</v>
      </c>
      <c r="O9" s="19">
        <v>100</v>
      </c>
      <c r="P9" s="20"/>
      <c r="Q9" s="13"/>
      <c r="R9" s="2"/>
      <c r="S9" s="2"/>
      <c r="T9" s="2"/>
    </row>
    <row r="10" ht="17" customHeight="1">
      <c r="A10" s="6"/>
      <c r="B10" t="s" s="7">
        <v>17</v>
      </c>
      <c r="C10" t="s" s="7">
        <v>15</v>
      </c>
      <c r="D10" s="9"/>
      <c r="E10" s="2"/>
      <c r="F10" s="2"/>
      <c r="G10" s="2"/>
      <c r="H10" s="2"/>
      <c r="I10" s="2"/>
      <c r="J10" s="2"/>
      <c r="K10" s="2"/>
      <c r="L10" s="2"/>
      <c r="M10" s="14"/>
      <c r="N10" t="s" s="18">
        <v>18</v>
      </c>
      <c r="O10" s="19">
        <v>3</v>
      </c>
      <c r="P10" s="23">
        <v>0.75</v>
      </c>
      <c r="Q10" s="13"/>
      <c r="R10" s="2"/>
      <c r="S10" s="2"/>
      <c r="T10" s="2"/>
    </row>
    <row r="11" ht="17.5" customHeight="1">
      <c r="A11" s="6"/>
      <c r="B11" t="s" s="7">
        <v>19</v>
      </c>
      <c r="C11" s="8">
        <v>0.1</v>
      </c>
      <c r="D11" s="9"/>
      <c r="E11" s="2"/>
      <c r="F11" s="2"/>
      <c r="G11" s="2"/>
      <c r="H11" s="2"/>
      <c r="I11" s="2"/>
      <c r="J11" s="2"/>
      <c r="K11" s="2"/>
      <c r="L11" s="2"/>
      <c r="M11" s="14"/>
      <c r="N11" t="s" s="24">
        <v>20</v>
      </c>
      <c r="O11" s="25">
        <v>10000</v>
      </c>
      <c r="P11" s="26">
        <v>1.2</v>
      </c>
      <c r="Q11" s="13"/>
      <c r="R11" s="2"/>
      <c r="S11" s="2"/>
      <c r="T11" s="2"/>
    </row>
    <row r="12" ht="17.5" customHeight="1">
      <c r="A12" s="6"/>
      <c r="B12" t="s" s="7">
        <v>21</v>
      </c>
      <c r="C12" s="8">
        <v>0.01</v>
      </c>
      <c r="D12" s="9"/>
      <c r="E12" s="2"/>
      <c r="F12" s="2"/>
      <c r="G12" s="2"/>
      <c r="H12" s="2"/>
      <c r="I12" s="2"/>
      <c r="J12" s="2"/>
      <c r="K12" s="2"/>
      <c r="L12" s="2"/>
      <c r="M12" s="2"/>
      <c r="N12" s="27"/>
      <c r="O12" s="27"/>
      <c r="P12" s="27"/>
      <c r="Q12" s="2"/>
      <c r="R12" s="2"/>
      <c r="S12" s="2"/>
      <c r="T12" s="2"/>
    </row>
    <row r="13" ht="17" customHeight="1">
      <c r="A13" s="2"/>
      <c r="B13" s="21"/>
      <c r="C13" s="2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17" customHeight="1">
      <c r="A14" s="2"/>
      <c r="B14" t="s" s="22">
        <v>22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2"/>
      <c r="N14" s="2"/>
      <c r="O14" s="2"/>
      <c r="P14" s="2"/>
      <c r="Q14" s="2"/>
      <c r="R14" s="2"/>
      <c r="S14" s="2"/>
      <c r="T14" s="2"/>
    </row>
    <row r="15" ht="17" customHeight="1">
      <c r="A15" s="6"/>
      <c r="B15" s="8"/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  <c r="J15" s="8">
        <v>8</v>
      </c>
      <c r="K15" s="8">
        <v>9</v>
      </c>
      <c r="L15" s="8">
        <v>10</v>
      </c>
      <c r="M15" s="9"/>
      <c r="N15" s="2"/>
      <c r="O15" s="2"/>
      <c r="P15" s="2"/>
      <c r="Q15" s="2"/>
      <c r="R15" s="2"/>
      <c r="S15" s="2"/>
      <c r="T15" s="2"/>
    </row>
    <row r="16" ht="17" customHeight="1">
      <c r="A16" s="6"/>
      <c r="B16" t="s" s="7">
        <v>23</v>
      </c>
      <c r="C16" s="8">
        <v>0.4</v>
      </c>
      <c r="D16" s="8">
        <v>0.3</v>
      </c>
      <c r="E16" s="8">
        <v>0.4</v>
      </c>
      <c r="F16" s="8">
        <v>0.4</v>
      </c>
      <c r="G16" s="8">
        <v>0.4</v>
      </c>
      <c r="H16" s="8">
        <v>0.4</v>
      </c>
      <c r="I16" s="8">
        <v>0.4</v>
      </c>
      <c r="J16" s="8">
        <v>0.4</v>
      </c>
      <c r="K16" s="8">
        <v>0.4</v>
      </c>
      <c r="L16" s="8">
        <v>0.5</v>
      </c>
      <c r="M16" s="9"/>
      <c r="N16" s="2"/>
      <c r="O16" s="2"/>
      <c r="P16" s="2"/>
      <c r="Q16" s="2"/>
      <c r="R16" s="2"/>
      <c r="S16" s="2"/>
      <c r="T16" s="2"/>
    </row>
    <row r="17" ht="17" customHeight="1">
      <c r="A17" s="6"/>
      <c r="B17" t="s" s="7">
        <v>24</v>
      </c>
      <c r="C17" s="8">
        <v>0.36</v>
      </c>
      <c r="D17" s="8">
        <v>0.33</v>
      </c>
      <c r="E17" s="8">
        <v>0.33</v>
      </c>
      <c r="F17" s="8">
        <v>0.34</v>
      </c>
      <c r="G17" s="8">
        <v>0.36</v>
      </c>
      <c r="H17" s="8">
        <v>0.35</v>
      </c>
      <c r="I17" s="8">
        <v>0.35</v>
      </c>
      <c r="J17" s="8">
        <v>0.34</v>
      </c>
      <c r="K17" s="8">
        <v>0.35</v>
      </c>
      <c r="L17" s="8">
        <v>0.34</v>
      </c>
      <c r="M17" s="9"/>
      <c r="N17" s="2"/>
      <c r="O17" s="2"/>
      <c r="P17" s="2"/>
      <c r="Q17" s="2"/>
      <c r="R17" s="2"/>
      <c r="S17" s="2"/>
      <c r="T17" s="2"/>
    </row>
    <row r="18" ht="17.5" customHeight="1">
      <c r="A18" s="2"/>
      <c r="B18" s="21"/>
      <c r="C18" s="28">
        <f>C17-$G19</f>
        <v>0.01499999999999996</v>
      </c>
      <c r="D18" s="28">
        <f>D17-$G19</f>
        <v>-0.01500000000000001</v>
      </c>
      <c r="E18" s="28">
        <f>E17-$G19</f>
        <v>-0.01500000000000001</v>
      </c>
      <c r="F18" s="28">
        <f>F17-$G19</f>
        <v>-0.005000000000000004</v>
      </c>
      <c r="G18" s="28">
        <f>G17-$G19</f>
        <v>0.01499999999999996</v>
      </c>
      <c r="H18" s="29">
        <f>H17-$G19</f>
        <v>0.004999999999999949</v>
      </c>
      <c r="I18" s="29">
        <f>I17-$G19</f>
        <v>0.004999999999999949</v>
      </c>
      <c r="J18" s="29">
        <f>J17-$G19</f>
        <v>-0.005000000000000004</v>
      </c>
      <c r="K18" s="29">
        <f>K17-$G19</f>
        <v>0.004999999999999949</v>
      </c>
      <c r="L18" s="29">
        <f>L17-$G19</f>
        <v>-0.005000000000000004</v>
      </c>
      <c r="M18" s="2"/>
      <c r="N18" s="2"/>
      <c r="O18" s="2"/>
      <c r="P18" s="2"/>
      <c r="Q18" s="2"/>
      <c r="R18" s="2"/>
      <c r="S18" s="2"/>
      <c r="T18" s="2"/>
    </row>
    <row r="19" ht="17" customHeight="1">
      <c r="A19" s="2"/>
      <c r="B19" s="14"/>
      <c r="C19" t="s" s="11">
        <v>25</v>
      </c>
      <c r="D19" s="30">
        <f>SUM(C16:L16)/10</f>
        <v>0.4</v>
      </c>
      <c r="E19" s="31"/>
      <c r="F19" t="s" s="11">
        <v>26</v>
      </c>
      <c r="G19" s="30">
        <f>AVERAGE(C17:L17)</f>
        <v>0.345</v>
      </c>
      <c r="H19" s="1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7" customHeight="1">
      <c r="A20" s="2"/>
      <c r="B20" s="2"/>
      <c r="C20" s="32">
        <f>C18*C18</f>
        <v>0.0002249999999999987</v>
      </c>
      <c r="D20" s="32">
        <f>D18*D18</f>
        <v>0.0002250000000000004</v>
      </c>
      <c r="E20" s="32">
        <f>E18*E18</f>
        <v>0.0002250000000000004</v>
      </c>
      <c r="F20" s="32">
        <f>F18*F18</f>
        <v>2.500000000000005e-05</v>
      </c>
      <c r="G20" s="32">
        <f>G18*G18</f>
        <v>0.0002249999999999987</v>
      </c>
      <c r="H20" s="33">
        <f>H18*H18</f>
        <v>2.499999999999949e-05</v>
      </c>
      <c r="I20" s="33">
        <f>I18*I18</f>
        <v>2.499999999999949e-05</v>
      </c>
      <c r="J20" s="33">
        <f>J18*J18</f>
        <v>2.500000000000005e-05</v>
      </c>
      <c r="K20" s="33">
        <f>K18*K18</f>
        <v>2.499999999999949e-05</v>
      </c>
      <c r="L20" s="33">
        <f>L18*L18</f>
        <v>2.500000000000005e-05</v>
      </c>
      <c r="M20" s="2"/>
      <c r="N20" s="2"/>
      <c r="O20" s="2"/>
      <c r="P20" s="2"/>
      <c r="Q20" s="2"/>
      <c r="R20" s="2"/>
      <c r="S20" s="2"/>
      <c r="T20" s="2"/>
    </row>
    <row r="21" ht="17" customHeight="1">
      <c r="A21" s="2"/>
      <c r="B21" s="2"/>
      <c r="C21" t="s" s="4">
        <v>27</v>
      </c>
      <c r="D21" s="34">
        <f>SQRT(SUM(C20:L20))/10</f>
        <v>0.003240370349203926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7" customHeight="1">
      <c r="A22" s="2"/>
      <c r="B22" s="2"/>
      <c r="C22" t="s" s="4">
        <v>28</v>
      </c>
      <c r="D22" s="34">
        <f>SQRT(C12*C12+D21*D21)</f>
        <v>0.01051189802081432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7" customHeight="1">
      <c r="A23" s="2"/>
      <c r="B23" s="2"/>
      <c r="C23" t="s" s="4">
        <v>29</v>
      </c>
      <c r="D23" s="34">
        <f>(PI()*(G19*0.01*(G19*0.01))/4)</f>
        <v>9.34820163983813e-06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7" customHeight="1">
      <c r="A24" s="2"/>
      <c r="B24" s="2"/>
      <c r="C24" t="s" s="4">
        <v>30</v>
      </c>
      <c r="D24" s="34">
        <f>2*(C12/G19)*D23</f>
        <v>5.419247327442393e-07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7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7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7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7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7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7.5" customHeight="1">
      <c r="A30" s="2"/>
      <c r="B30" t="s" s="35">
        <v>31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2"/>
      <c r="O30" s="2"/>
      <c r="P30" s="2"/>
      <c r="Q30" s="2"/>
      <c r="R30" s="2"/>
      <c r="S30" s="2"/>
      <c r="T30" s="2"/>
    </row>
    <row r="31" ht="18" customHeight="1">
      <c r="A31" s="14"/>
      <c r="B31" t="s" s="36">
        <v>32</v>
      </c>
      <c r="C31" s="37"/>
      <c r="D31" s="37"/>
      <c r="E31" s="38"/>
      <c r="F31" t="s" s="36">
        <v>33</v>
      </c>
      <c r="G31" s="37"/>
      <c r="H31" s="37"/>
      <c r="I31" s="38"/>
      <c r="J31" t="s" s="36">
        <v>34</v>
      </c>
      <c r="K31" s="37"/>
      <c r="L31" s="37"/>
      <c r="M31" s="38"/>
      <c r="N31" s="39"/>
      <c r="O31" s="40"/>
      <c r="P31" s="40"/>
      <c r="Q31" s="40"/>
      <c r="R31" s="40"/>
      <c r="S31" s="40"/>
      <c r="T31" s="40"/>
    </row>
    <row r="32" ht="17" customHeight="1">
      <c r="A32" s="14"/>
      <c r="B32" t="s" s="11">
        <v>35</v>
      </c>
      <c r="C32" t="s" s="41">
        <v>36</v>
      </c>
      <c r="D32" t="s" s="41">
        <v>37</v>
      </c>
      <c r="E32" t="s" s="12">
        <v>38</v>
      </c>
      <c r="F32" t="s" s="11">
        <v>39</v>
      </c>
      <c r="G32" t="s" s="41">
        <v>36</v>
      </c>
      <c r="H32" t="s" s="41">
        <v>37</v>
      </c>
      <c r="I32" t="s" s="12">
        <v>38</v>
      </c>
      <c r="J32" t="s" s="11">
        <v>39</v>
      </c>
      <c r="K32" t="s" s="41">
        <v>40</v>
      </c>
      <c r="L32" t="s" s="41">
        <v>37</v>
      </c>
      <c r="M32" t="s" s="12">
        <v>38</v>
      </c>
      <c r="N32" s="42"/>
      <c r="O32" s="4"/>
      <c r="P32" s="4"/>
      <c r="Q32" s="4"/>
      <c r="R32" s="4"/>
      <c r="S32" s="4"/>
      <c r="T32" s="4"/>
    </row>
    <row r="33" ht="17" customHeight="1">
      <c r="A33" s="14"/>
      <c r="B33" s="43">
        <v>30</v>
      </c>
      <c r="C33" s="44"/>
      <c r="D33" s="45">
        <f>B33*10</f>
        <v>300</v>
      </c>
      <c r="E33" s="46">
        <v>140.67</v>
      </c>
      <c r="F33" s="43">
        <v>30</v>
      </c>
      <c r="G33" s="44"/>
      <c r="H33" s="45">
        <f>F33*10</f>
        <v>300</v>
      </c>
      <c r="I33" s="46">
        <v>95.34</v>
      </c>
      <c r="J33" s="43">
        <v>30</v>
      </c>
      <c r="K33" s="44"/>
      <c r="L33" s="45">
        <f>J33*10</f>
        <v>300</v>
      </c>
      <c r="M33" s="46">
        <v>57.25</v>
      </c>
      <c r="N33" s="47"/>
      <c r="O33" s="34"/>
      <c r="P33" s="34"/>
      <c r="Q33" s="34"/>
      <c r="R33" s="34"/>
      <c r="S33" s="34"/>
      <c r="T33" s="34"/>
    </row>
    <row r="34" ht="17" customHeight="1">
      <c r="A34" s="14"/>
      <c r="B34" s="48">
        <v>56</v>
      </c>
      <c r="C34" s="49"/>
      <c r="D34" s="8">
        <f>B34*10</f>
        <v>560</v>
      </c>
      <c r="E34" s="50">
        <v>268.27</v>
      </c>
      <c r="F34" s="48">
        <v>54</v>
      </c>
      <c r="G34" s="49"/>
      <c r="H34" s="8">
        <f>F34*10</f>
        <v>540</v>
      </c>
      <c r="I34" s="50">
        <v>174.57</v>
      </c>
      <c r="J34" s="48">
        <v>55</v>
      </c>
      <c r="K34" s="49"/>
      <c r="L34" s="8">
        <f>J34*10</f>
        <v>550</v>
      </c>
      <c r="M34" s="50">
        <v>105.06</v>
      </c>
      <c r="N34" s="47"/>
      <c r="O34" s="34"/>
      <c r="P34" s="34"/>
      <c r="Q34" s="34"/>
      <c r="R34" s="34"/>
      <c r="S34" s="34"/>
      <c r="T34" s="34"/>
    </row>
    <row r="35" ht="17" customHeight="1">
      <c r="A35" s="14"/>
      <c r="B35" s="48">
        <v>72</v>
      </c>
      <c r="C35" s="49"/>
      <c r="D35" s="8">
        <f>B35*10</f>
        <v>720</v>
      </c>
      <c r="E35" s="50">
        <v>345.68</v>
      </c>
      <c r="F35" s="48">
        <v>61</v>
      </c>
      <c r="G35" s="49"/>
      <c r="H35" s="8">
        <f>F35*10</f>
        <v>610</v>
      </c>
      <c r="I35" s="50">
        <v>193.8</v>
      </c>
      <c r="J35" s="48">
        <v>57</v>
      </c>
      <c r="K35" s="49"/>
      <c r="L35" s="8">
        <f>J35*10</f>
        <v>570</v>
      </c>
      <c r="M35" s="50">
        <v>110.27</v>
      </c>
      <c r="N35" s="47"/>
      <c r="O35" s="34"/>
      <c r="P35" s="34"/>
      <c r="Q35" s="34"/>
      <c r="R35" s="34"/>
      <c r="S35" s="34"/>
      <c r="T35" s="34"/>
    </row>
    <row r="36" ht="17" customHeight="1">
      <c r="A36" s="14"/>
      <c r="B36" s="48">
        <v>74</v>
      </c>
      <c r="C36" s="49"/>
      <c r="D36" s="8">
        <f>B36*10</f>
        <v>740</v>
      </c>
      <c r="E36" s="50">
        <v>353.54</v>
      </c>
      <c r="F36" s="48">
        <v>86</v>
      </c>
      <c r="G36" s="49"/>
      <c r="H36" s="8">
        <f>F36*10</f>
        <v>860</v>
      </c>
      <c r="I36" s="50">
        <v>274.2</v>
      </c>
      <c r="J36" s="48">
        <v>79</v>
      </c>
      <c r="K36" s="49"/>
      <c r="L36" s="8">
        <f>J36*10</f>
        <v>790</v>
      </c>
      <c r="M36" s="50">
        <v>150.86</v>
      </c>
      <c r="N36" s="47"/>
      <c r="O36" s="34"/>
      <c r="P36" s="34"/>
      <c r="Q36" s="34"/>
      <c r="R36" s="34"/>
      <c r="S36" s="34"/>
      <c r="T36" s="34"/>
    </row>
    <row r="37" ht="17" customHeight="1">
      <c r="A37" s="14"/>
      <c r="B37" s="48">
        <v>85</v>
      </c>
      <c r="C37" s="49"/>
      <c r="D37" s="8">
        <f>B37*10</f>
        <v>850</v>
      </c>
      <c r="E37" s="50">
        <v>405.3</v>
      </c>
      <c r="F37" s="48">
        <v>76</v>
      </c>
      <c r="G37" s="49"/>
      <c r="H37" s="8">
        <f>F37*10</f>
        <v>760</v>
      </c>
      <c r="I37" s="50">
        <v>242.25</v>
      </c>
      <c r="J37" s="48">
        <v>83</v>
      </c>
      <c r="K37" s="49"/>
      <c r="L37" s="8">
        <f>J37*10</f>
        <v>830</v>
      </c>
      <c r="M37" s="50">
        <v>159.43</v>
      </c>
      <c r="N37" s="47"/>
      <c r="O37" s="34"/>
      <c r="P37" s="34"/>
      <c r="Q37" s="34"/>
      <c r="R37" s="34"/>
      <c r="S37" s="34"/>
      <c r="T37" s="34"/>
    </row>
    <row r="38" ht="17" customHeight="1">
      <c r="A38" s="14"/>
      <c r="B38" s="51">
        <v>97</v>
      </c>
      <c r="C38" s="52"/>
      <c r="D38" s="53">
        <f>B38*10</f>
        <v>970</v>
      </c>
      <c r="E38" s="54">
        <v>466.22</v>
      </c>
      <c r="F38" s="51">
        <v>98</v>
      </c>
      <c r="G38" s="52"/>
      <c r="H38" s="53">
        <f>F38*10</f>
        <v>980</v>
      </c>
      <c r="I38" s="54">
        <v>315.37</v>
      </c>
      <c r="J38" s="51">
        <v>92</v>
      </c>
      <c r="K38" s="52"/>
      <c r="L38" s="53">
        <f>J38*10</f>
        <v>920</v>
      </c>
      <c r="M38" s="54">
        <v>176.11</v>
      </c>
      <c r="N38" s="47"/>
      <c r="O38" s="34"/>
      <c r="P38" s="34"/>
      <c r="Q38" s="34"/>
      <c r="R38" s="34"/>
      <c r="S38" s="34"/>
      <c r="T38" s="34"/>
    </row>
    <row r="39" ht="17" customHeight="1">
      <c r="A39" s="14"/>
      <c r="B39" s="43">
        <v>77</v>
      </c>
      <c r="C39" s="44"/>
      <c r="D39" s="45">
        <f>B39*10</f>
        <v>770</v>
      </c>
      <c r="E39" s="46">
        <v>371.86</v>
      </c>
      <c r="F39" s="43">
        <v>79</v>
      </c>
      <c r="G39" s="44"/>
      <c r="H39" s="45">
        <f>F39*10</f>
        <v>790</v>
      </c>
      <c r="I39" s="46">
        <v>252.87</v>
      </c>
      <c r="J39" s="43">
        <v>91</v>
      </c>
      <c r="K39" s="44"/>
      <c r="L39" s="45">
        <f>J39*10</f>
        <v>910</v>
      </c>
      <c r="M39" s="46">
        <v>174.3</v>
      </c>
      <c r="N39" s="47"/>
      <c r="O39" s="34"/>
      <c r="P39" s="34"/>
      <c r="Q39" s="34"/>
      <c r="R39" s="34"/>
      <c r="S39" s="34"/>
      <c r="T39" s="34"/>
    </row>
    <row r="40" ht="17" customHeight="1">
      <c r="A40" s="14"/>
      <c r="B40" s="48">
        <v>68</v>
      </c>
      <c r="C40" s="49"/>
      <c r="D40" s="8">
        <f>B40*10</f>
        <v>680</v>
      </c>
      <c r="E40" s="50">
        <v>326.31</v>
      </c>
      <c r="F40" s="48">
        <v>61</v>
      </c>
      <c r="G40" s="49"/>
      <c r="H40" s="8">
        <f>F40*10</f>
        <v>610</v>
      </c>
      <c r="I40" s="50">
        <v>196.32</v>
      </c>
      <c r="J40" s="48">
        <v>78</v>
      </c>
      <c r="K40" s="49"/>
      <c r="L40" s="8">
        <f>J40*10</f>
        <v>780</v>
      </c>
      <c r="M40" s="50">
        <v>148.54</v>
      </c>
      <c r="N40" s="47"/>
      <c r="O40" s="34"/>
      <c r="P40" s="34"/>
      <c r="Q40" s="34"/>
      <c r="R40" s="34"/>
      <c r="S40" s="34"/>
      <c r="T40" s="34"/>
    </row>
    <row r="41" ht="17" customHeight="1">
      <c r="A41" s="14"/>
      <c r="B41" s="48">
        <v>57</v>
      </c>
      <c r="C41" s="49"/>
      <c r="D41" s="8">
        <f>B41*10</f>
        <v>570</v>
      </c>
      <c r="E41" s="50">
        <v>271.3</v>
      </c>
      <c r="F41" s="48">
        <v>55</v>
      </c>
      <c r="G41" s="49"/>
      <c r="H41" s="8">
        <f>F41*10</f>
        <v>550</v>
      </c>
      <c r="I41" s="50">
        <v>177.79</v>
      </c>
      <c r="J41" s="48">
        <v>64</v>
      </c>
      <c r="K41" s="49"/>
      <c r="L41" s="8">
        <f>J41*10</f>
        <v>640</v>
      </c>
      <c r="M41" s="50">
        <v>122.64</v>
      </c>
      <c r="N41" s="47"/>
      <c r="O41" s="34"/>
      <c r="P41" s="34"/>
      <c r="Q41" s="34"/>
      <c r="R41" s="34"/>
      <c r="S41" s="34"/>
      <c r="T41" s="34"/>
    </row>
    <row r="42" ht="17" customHeight="1">
      <c r="A42" s="14"/>
      <c r="B42" s="48">
        <v>50</v>
      </c>
      <c r="C42" s="49"/>
      <c r="D42" s="8">
        <f>B42*10</f>
        <v>500</v>
      </c>
      <c r="E42" s="50">
        <v>241.55</v>
      </c>
      <c r="F42" s="48">
        <v>47</v>
      </c>
      <c r="G42" s="49"/>
      <c r="H42" s="8">
        <f>F42*10</f>
        <v>470</v>
      </c>
      <c r="I42" s="50">
        <v>151.28</v>
      </c>
      <c r="J42" s="48">
        <v>50</v>
      </c>
      <c r="K42" s="49"/>
      <c r="L42" s="8">
        <f>J42*10</f>
        <v>500</v>
      </c>
      <c r="M42" s="50">
        <v>96.53</v>
      </c>
      <c r="N42" s="47"/>
      <c r="O42" s="34"/>
      <c r="P42" s="34"/>
      <c r="Q42" s="34"/>
      <c r="R42" s="34"/>
      <c r="S42" s="34"/>
      <c r="T42" s="34"/>
    </row>
    <row r="43" ht="17" customHeight="1">
      <c r="A43" s="14"/>
      <c r="B43" s="48">
        <v>42</v>
      </c>
      <c r="C43" s="49"/>
      <c r="D43" s="8">
        <f>B43*10</f>
        <v>420</v>
      </c>
      <c r="E43" s="50">
        <v>201.16</v>
      </c>
      <c r="F43" s="48">
        <v>37</v>
      </c>
      <c r="G43" s="49"/>
      <c r="H43" s="8">
        <f>F43*10</f>
        <v>370</v>
      </c>
      <c r="I43" s="50">
        <v>117.92</v>
      </c>
      <c r="J43" s="48">
        <v>39</v>
      </c>
      <c r="K43" s="49"/>
      <c r="L43" s="8">
        <f>J43*10</f>
        <v>390</v>
      </c>
      <c r="M43" s="50">
        <v>74.75</v>
      </c>
      <c r="N43" s="47"/>
      <c r="O43" s="34"/>
      <c r="P43" s="34"/>
      <c r="Q43" s="34"/>
      <c r="R43" s="34"/>
      <c r="S43" s="34"/>
      <c r="T43" s="34"/>
    </row>
    <row r="44" ht="17" customHeight="1">
      <c r="A44" s="14"/>
      <c r="B44" s="51">
        <v>33</v>
      </c>
      <c r="C44" s="52"/>
      <c r="D44" s="53">
        <f>B44*10</f>
        <v>330</v>
      </c>
      <c r="E44" s="54">
        <v>161.18</v>
      </c>
      <c r="F44" s="51">
        <v>25</v>
      </c>
      <c r="G44" s="52"/>
      <c r="H44" s="53">
        <f>F44*10</f>
        <v>250</v>
      </c>
      <c r="I44" s="54">
        <v>80.25</v>
      </c>
      <c r="J44" s="51">
        <v>27</v>
      </c>
      <c r="K44" s="52"/>
      <c r="L44" s="53">
        <f>J44*10</f>
        <v>270</v>
      </c>
      <c r="M44" s="54">
        <v>50.4</v>
      </c>
      <c r="N44" s="47"/>
      <c r="O44" s="34"/>
      <c r="P44" s="34"/>
      <c r="Q44" s="34"/>
      <c r="R44" s="34"/>
      <c r="S44" s="34"/>
      <c r="T44" s="34"/>
    </row>
    <row r="45" ht="17" customHeight="1">
      <c r="A45" s="6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6"/>
      <c r="N45" s="2"/>
      <c r="O45" s="2"/>
      <c r="P45" s="2"/>
      <c r="Q45" s="2"/>
      <c r="R45" s="2"/>
      <c r="S45" s="2"/>
      <c r="T45" s="2"/>
    </row>
    <row r="46" ht="17" customHeight="1">
      <c r="A46" s="57"/>
      <c r="B46" s="58"/>
      <c r="C46" s="58"/>
      <c r="D46" s="58"/>
      <c r="E46" s="58"/>
      <c r="F46" s="58"/>
      <c r="G46" s="58"/>
      <c r="H46" s="59"/>
      <c r="I46" t="s" s="60">
        <v>41</v>
      </c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61"/>
    </row>
    <row r="47" ht="17" customHeight="1">
      <c r="A47" s="62"/>
      <c r="B47" t="s" s="63">
        <v>32</v>
      </c>
      <c r="C47" s="64"/>
      <c r="D47" t="s" s="63">
        <v>33</v>
      </c>
      <c r="E47" s="64"/>
      <c r="F47" t="s" s="63">
        <v>34</v>
      </c>
      <c r="G47" s="64"/>
      <c r="H47" s="65"/>
      <c r="I47" s="66">
        <f>D33*E33</f>
        <v>42200.999999999993</v>
      </c>
      <c r="J47" s="66">
        <f>(E33*E33)</f>
        <v>19788.0489</v>
      </c>
      <c r="K47" s="66">
        <f>H33*I33</f>
        <v>28602</v>
      </c>
      <c r="L47" s="66">
        <f>I33*I33</f>
        <v>9089.715600000001</v>
      </c>
      <c r="M47" s="66">
        <f>L33*M33</f>
        <v>17175</v>
      </c>
      <c r="N47" s="66">
        <f>M33*M33</f>
        <v>3277.5625</v>
      </c>
      <c r="O47" s="66">
        <f>D33*D33</f>
        <v>90000</v>
      </c>
      <c r="P47" s="66">
        <f>E33*E33</f>
        <v>19788.0489</v>
      </c>
      <c r="Q47" s="66">
        <f>H33*H33</f>
        <v>90000</v>
      </c>
      <c r="R47" s="66">
        <f>I33*I33</f>
        <v>9089.715600000001</v>
      </c>
      <c r="S47" s="66">
        <f>L33*L33</f>
        <v>90000</v>
      </c>
      <c r="T47" s="67">
        <f>M33*M33</f>
        <v>3277.5625</v>
      </c>
    </row>
    <row r="48" ht="17" customHeight="1">
      <c r="A48" s="62"/>
      <c r="B48" t="s" s="68">
        <v>42</v>
      </c>
      <c r="C48" s="69">
        <v>2.06</v>
      </c>
      <c r="D48" t="s" s="68">
        <v>42</v>
      </c>
      <c r="E48" s="69">
        <v>3.09</v>
      </c>
      <c r="F48" t="s" s="68">
        <v>42</v>
      </c>
      <c r="G48" s="69">
        <v>5.161</v>
      </c>
      <c r="H48" s="65"/>
      <c r="I48" s="66">
        <f>D34*E34</f>
        <v>150231.2</v>
      </c>
      <c r="J48" s="66">
        <f>(E34*E34)</f>
        <v>71968.792899999986</v>
      </c>
      <c r="K48" s="66">
        <f>H34*I34</f>
        <v>94267.8</v>
      </c>
      <c r="L48" s="66">
        <f>I34*I34</f>
        <v>30474.6849</v>
      </c>
      <c r="M48" s="66">
        <f>L34*M34</f>
        <v>57783</v>
      </c>
      <c r="N48" s="66">
        <f>M34*M34</f>
        <v>11037.6036</v>
      </c>
      <c r="O48" s="66">
        <f>D34*D34</f>
        <v>313600</v>
      </c>
      <c r="P48" s="66">
        <f>E34*E34</f>
        <v>71968.792899999986</v>
      </c>
      <c r="Q48" s="66">
        <f>H34*H34</f>
        <v>291600</v>
      </c>
      <c r="R48" s="66">
        <f>I34*I34</f>
        <v>30474.6849</v>
      </c>
      <c r="S48" s="66">
        <f>L34*L34</f>
        <v>302500</v>
      </c>
      <c r="T48" s="67">
        <f>M34*M34</f>
        <v>11037.6036</v>
      </c>
    </row>
    <row r="49" ht="17" customHeight="1">
      <c r="A49" s="62"/>
      <c r="B49" t="s" s="70">
        <v>43</v>
      </c>
      <c r="C49" s="71">
        <f>J60</f>
        <v>2.085224752484738</v>
      </c>
      <c r="D49" t="s" s="70">
        <v>43</v>
      </c>
      <c r="E49" s="71">
        <f>L60</f>
        <v>3.120636946674013</v>
      </c>
      <c r="F49" t="s" s="70">
        <v>43</v>
      </c>
      <c r="G49" s="71">
        <f>N60</f>
        <v>5.222163786298866</v>
      </c>
      <c r="H49" s="65"/>
      <c r="I49" s="66">
        <f>D35*E35</f>
        <v>248889.6</v>
      </c>
      <c r="J49" s="66">
        <f>(E35*E35)</f>
        <v>119494.6624</v>
      </c>
      <c r="K49" s="66">
        <f>H35*I35</f>
        <v>118218</v>
      </c>
      <c r="L49" s="66">
        <f>I35*I35</f>
        <v>37558.44</v>
      </c>
      <c r="M49" s="66">
        <f>L35*M35</f>
        <v>62853.899999999994</v>
      </c>
      <c r="N49" s="66">
        <f>M35*M35</f>
        <v>12159.4729</v>
      </c>
      <c r="O49" s="66">
        <f>D35*D35</f>
        <v>518400</v>
      </c>
      <c r="P49" s="66">
        <f>E35*E35</f>
        <v>119494.6624</v>
      </c>
      <c r="Q49" s="66">
        <f>H35*H35</f>
        <v>372100</v>
      </c>
      <c r="R49" s="66">
        <f>I35*I35</f>
        <v>37558.44</v>
      </c>
      <c r="S49" s="66">
        <f>L35*L35</f>
        <v>324900</v>
      </c>
      <c r="T49" s="67">
        <f>M35*M35</f>
        <v>12159.4729</v>
      </c>
    </row>
    <row r="50" ht="17" customHeight="1">
      <c r="A50" s="62"/>
      <c r="B50" t="s" s="70">
        <v>44</v>
      </c>
      <c r="C50" s="71">
        <f>C49+(C49*C49)/O11</f>
        <v>2.085659568711575</v>
      </c>
      <c r="D50" t="s" s="70">
        <v>44</v>
      </c>
      <c r="E50" s="71">
        <f>E49+(E49*E49)/O11</f>
        <v>3.121610784169308</v>
      </c>
      <c r="F50" t="s" s="70">
        <v>44</v>
      </c>
      <c r="G50" s="71">
        <f>G49+(G49*G49)/O11</f>
        <v>5.224890885759959</v>
      </c>
      <c r="H50" s="65"/>
      <c r="I50" s="66">
        <f>D36*E36</f>
        <v>261619.6</v>
      </c>
      <c r="J50" s="66">
        <f>(E36*E36)</f>
        <v>124990.5316</v>
      </c>
      <c r="K50" s="66">
        <f>H36*I36</f>
        <v>235812</v>
      </c>
      <c r="L50" s="66">
        <f>I36*I36</f>
        <v>75185.64</v>
      </c>
      <c r="M50" s="66">
        <f>L36*M36</f>
        <v>119179.4</v>
      </c>
      <c r="N50" s="66">
        <f>M36*M36</f>
        <v>22758.7396</v>
      </c>
      <c r="O50" s="66">
        <f>D36*D36</f>
        <v>547600</v>
      </c>
      <c r="P50" s="66">
        <f>E36*E36</f>
        <v>124990.5316</v>
      </c>
      <c r="Q50" s="66">
        <f>H36*H36</f>
        <v>739600</v>
      </c>
      <c r="R50" s="66">
        <f>I36*I36</f>
        <v>75185.64</v>
      </c>
      <c r="S50" s="66">
        <f>L36*L36</f>
        <v>624100</v>
      </c>
      <c r="T50" s="67">
        <f>M36*M36</f>
        <v>22758.7396</v>
      </c>
    </row>
    <row r="51" ht="17" customHeight="1">
      <c r="A51" s="62"/>
      <c r="B51" t="s" s="70">
        <v>45</v>
      </c>
      <c r="C51" s="71">
        <f>P60</f>
        <v>0.003599041460087226</v>
      </c>
      <c r="D51" t="s" s="70">
        <v>45</v>
      </c>
      <c r="E51" s="71">
        <f>R60</f>
        <v>0.005026502644972039</v>
      </c>
      <c r="F51" t="s" s="70">
        <v>45</v>
      </c>
      <c r="G51" s="71">
        <f>T60</f>
        <v>0.007553859801845856</v>
      </c>
      <c r="H51" s="65"/>
      <c r="I51" s="66">
        <f>D37*E37</f>
        <v>344505</v>
      </c>
      <c r="J51" s="66">
        <f>(E37*E37)</f>
        <v>164268.09</v>
      </c>
      <c r="K51" s="66">
        <f>H37*I37</f>
        <v>184110</v>
      </c>
      <c r="L51" s="66">
        <f>I37*I37</f>
        <v>58685.0625</v>
      </c>
      <c r="M51" s="66">
        <f>L37*M37</f>
        <v>132326.9</v>
      </c>
      <c r="N51" s="66">
        <f>M37*M37</f>
        <v>25417.9249</v>
      </c>
      <c r="O51" s="66">
        <f>D37*D37</f>
        <v>722500</v>
      </c>
      <c r="P51" s="66">
        <f>E37*E37</f>
        <v>164268.09</v>
      </c>
      <c r="Q51" s="66">
        <f>H37*H37</f>
        <v>577600</v>
      </c>
      <c r="R51" s="66">
        <f>I37*I37</f>
        <v>58685.0625</v>
      </c>
      <c r="S51" s="66">
        <f>L37*L37</f>
        <v>688900</v>
      </c>
      <c r="T51" s="67">
        <f>M37*M37</f>
        <v>25417.9249</v>
      </c>
    </row>
    <row r="52" ht="17" customHeight="1">
      <c r="A52" s="62"/>
      <c r="B52" t="s" s="70">
        <v>46</v>
      </c>
      <c r="C52" s="71">
        <f>SQRT(($O$10/2/MAX(D33:D44))*($O$10/2/MAX(D33:D44))+($P$10/2/MAX(E33:E44))*($P$10/2/MAX(E33:E44)))*C49</f>
        <v>0.003634692321335992</v>
      </c>
      <c r="D52" t="s" s="70">
        <v>46</v>
      </c>
      <c r="E52" s="71">
        <f>SQRT(($O$10/2/MAX(H33:H44))*($O$10/2/MAX(H33:H44))+($P$10/2/MAX(I33:I44))*($P$10/2/MAX(I33:I44)))*E49</f>
        <v>0.006048470572994616</v>
      </c>
      <c r="F52" t="s" s="70">
        <v>46</v>
      </c>
      <c r="G52" s="71">
        <f>SQRT(($O$10/2/MAX(L33:L44))*($O$10/2/MAX(L33:L44))+($P$10/2/MAX(M33:M44))*($P$10/2/MAX(M33:M44)))*G49</f>
        <v>0.01400519014846697</v>
      </c>
      <c r="H52" s="65"/>
      <c r="I52" s="66">
        <f>D38*E38</f>
        <v>452233.4</v>
      </c>
      <c r="J52" s="66">
        <f>(E38*E38)</f>
        <v>217361.0884</v>
      </c>
      <c r="K52" s="66">
        <f>H38*I38</f>
        <v>309062.6</v>
      </c>
      <c r="L52" s="66">
        <f>I38*I38</f>
        <v>99458.2369</v>
      </c>
      <c r="M52" s="66">
        <f>L38*M38</f>
        <v>162021.2</v>
      </c>
      <c r="N52" s="66">
        <f>M38*M38</f>
        <v>31014.7321</v>
      </c>
      <c r="O52" s="66">
        <f>D38*D38</f>
        <v>940900</v>
      </c>
      <c r="P52" s="66">
        <f>E38*E38</f>
        <v>217361.0884</v>
      </c>
      <c r="Q52" s="66">
        <f>H38*H38</f>
        <v>960400</v>
      </c>
      <c r="R52" s="66">
        <f>I38*I38</f>
        <v>99458.2369</v>
      </c>
      <c r="S52" s="66">
        <f>L38*L38</f>
        <v>846400</v>
      </c>
      <c r="T52" s="67">
        <f>M38*M38</f>
        <v>31014.7321</v>
      </c>
    </row>
    <row r="53" ht="17" customHeight="1">
      <c r="A53" s="62"/>
      <c r="B53" t="s" s="72">
        <v>47</v>
      </c>
      <c r="C53" s="73">
        <f>SQRT(C51*C51+C52*C52)</f>
        <v>0.005115084329921219</v>
      </c>
      <c r="D53" t="s" s="72">
        <v>47</v>
      </c>
      <c r="E53" s="73">
        <f>SQRT(E51*E51+E52*E52)</f>
        <v>0.007864459619852639</v>
      </c>
      <c r="F53" t="s" s="72">
        <v>47</v>
      </c>
      <c r="G53" s="73">
        <f>SQRT(G51*G51+G52*G52)</f>
        <v>0.01591245263938463</v>
      </c>
      <c r="H53" s="65"/>
      <c r="I53" s="66">
        <f>D39*E39</f>
        <v>286332.2</v>
      </c>
      <c r="J53" s="66">
        <f>(E39*E39)</f>
        <v>138279.8596</v>
      </c>
      <c r="K53" s="66">
        <f>H39*I39</f>
        <v>199767.3</v>
      </c>
      <c r="L53" s="66">
        <f>I39*I39</f>
        <v>63943.2369</v>
      </c>
      <c r="M53" s="66">
        <f>L39*M39</f>
        <v>158613</v>
      </c>
      <c r="N53" s="66">
        <f>M39*M39</f>
        <v>30380.490000000005</v>
      </c>
      <c r="O53" s="66">
        <f>D39*D39</f>
        <v>592900</v>
      </c>
      <c r="P53" s="66">
        <f>E39*E39</f>
        <v>138279.8596</v>
      </c>
      <c r="Q53" s="66">
        <f>H39*H39</f>
        <v>624100</v>
      </c>
      <c r="R53" s="66">
        <f>I39*I39</f>
        <v>63943.2369</v>
      </c>
      <c r="S53" s="66">
        <f>L39*L39</f>
        <v>828100</v>
      </c>
      <c r="T53" s="67">
        <f>M39*M39</f>
        <v>30380.490000000005</v>
      </c>
    </row>
    <row r="54" ht="17" customHeight="1">
      <c r="A54" s="74"/>
      <c r="B54" s="75"/>
      <c r="C54" s="76"/>
      <c r="D54" s="76"/>
      <c r="E54" s="76"/>
      <c r="F54" s="77"/>
      <c r="G54" s="78"/>
      <c r="H54" s="79"/>
      <c r="I54" s="66">
        <f>D40*E40</f>
        <v>221890.8</v>
      </c>
      <c r="J54" s="66">
        <f>(E40*E40)</f>
        <v>106478.2161</v>
      </c>
      <c r="K54" s="66">
        <f>H40*I40</f>
        <v>119755.2</v>
      </c>
      <c r="L54" s="66">
        <f>I40*I40</f>
        <v>38541.5424</v>
      </c>
      <c r="M54" s="66">
        <f>L40*M40</f>
        <v>115861.2</v>
      </c>
      <c r="N54" s="66">
        <f>M40*M40</f>
        <v>22064.1316</v>
      </c>
      <c r="O54" s="66">
        <f>D40*D40</f>
        <v>462400</v>
      </c>
      <c r="P54" s="66">
        <f>E40*E40</f>
        <v>106478.2161</v>
      </c>
      <c r="Q54" s="66">
        <f>H40*H40</f>
        <v>372100</v>
      </c>
      <c r="R54" s="66">
        <f>I40*I40</f>
        <v>38541.5424</v>
      </c>
      <c r="S54" s="66">
        <f>L40*L40</f>
        <v>608400</v>
      </c>
      <c r="T54" s="67">
        <f>M40*M40</f>
        <v>22064.1316</v>
      </c>
    </row>
    <row r="55" ht="17" customHeight="1">
      <c r="A55" s="62"/>
      <c r="B55" t="s" s="80">
        <v>48</v>
      </c>
      <c r="C55" s="81">
        <v>20</v>
      </c>
      <c r="D55" s="82">
        <v>30</v>
      </c>
      <c r="E55" s="83">
        <v>50</v>
      </c>
      <c r="F55" s="65"/>
      <c r="G55" s="79"/>
      <c r="H55" s="79"/>
      <c r="I55" s="66">
        <f>D41*E41</f>
        <v>154641</v>
      </c>
      <c r="J55" s="66">
        <f>(E41*E41)</f>
        <v>73603.69</v>
      </c>
      <c r="K55" s="66">
        <f>H41*I41</f>
        <v>97784.5</v>
      </c>
      <c r="L55" s="66">
        <f>I41*I41</f>
        <v>31609.2841</v>
      </c>
      <c r="M55" s="66">
        <f>L41*M41</f>
        <v>78489.600000000006</v>
      </c>
      <c r="N55" s="66">
        <f>M41*M41</f>
        <v>15040.5696</v>
      </c>
      <c r="O55" s="66">
        <f>D41*D41</f>
        <v>324900</v>
      </c>
      <c r="P55" s="66">
        <f>E41*E41</f>
        <v>73603.69</v>
      </c>
      <c r="Q55" s="66">
        <f>H41*H41</f>
        <v>302500</v>
      </c>
      <c r="R55" s="66">
        <f>I41*I41</f>
        <v>31609.2841</v>
      </c>
      <c r="S55" s="66">
        <f>L41*L41</f>
        <v>409600</v>
      </c>
      <c r="T55" s="67">
        <f>M41*M41</f>
        <v>15040.5696</v>
      </c>
    </row>
    <row r="56" ht="17" customHeight="1">
      <c r="A56" s="62"/>
      <c r="B56" t="s" s="68">
        <v>49</v>
      </c>
      <c r="C56" s="43">
        <f>C49</f>
        <v>2.085224752484738</v>
      </c>
      <c r="D56" s="45">
        <f>E49</f>
        <v>3.120636946674013</v>
      </c>
      <c r="E56" s="46">
        <f>G49</f>
        <v>5.222163786298866</v>
      </c>
      <c r="F56" s="65"/>
      <c r="G56" s="79"/>
      <c r="H56" s="79"/>
      <c r="I56" s="66">
        <f>D42*E42</f>
        <v>120775</v>
      </c>
      <c r="J56" s="66">
        <f>(E42*E42)</f>
        <v>58346.4025</v>
      </c>
      <c r="K56" s="66">
        <f>H42*I42</f>
        <v>71101.600000000006</v>
      </c>
      <c r="L56" s="66">
        <f>I42*I42</f>
        <v>22885.6384</v>
      </c>
      <c r="M56" s="66">
        <f>L42*M42</f>
        <v>48265</v>
      </c>
      <c r="N56" s="66">
        <f>M42*M42</f>
        <v>9318.0409</v>
      </c>
      <c r="O56" s="66">
        <f>D42*D42</f>
        <v>250000</v>
      </c>
      <c r="P56" s="66">
        <f>E42*E42</f>
        <v>58346.4025</v>
      </c>
      <c r="Q56" s="66">
        <f>H42*H42</f>
        <v>220900</v>
      </c>
      <c r="R56" s="66">
        <f>I42*I42</f>
        <v>22885.6384</v>
      </c>
      <c r="S56" s="66">
        <f>L42*L42</f>
        <v>250000</v>
      </c>
      <c r="T56" s="67">
        <f>M42*M42</f>
        <v>9318.0409</v>
      </c>
    </row>
    <row r="57" ht="17" customHeight="1">
      <c r="A57" s="62"/>
      <c r="B57" t="s" s="72">
        <v>50</v>
      </c>
      <c r="C57" s="51">
        <f>C53</f>
        <v>0.005115084329921219</v>
      </c>
      <c r="D57" s="53">
        <f>E53</f>
        <v>0.007864459619852639</v>
      </c>
      <c r="E57" s="54">
        <f>G53</f>
        <v>0.01591245263938463</v>
      </c>
      <c r="F57" s="65"/>
      <c r="G57" s="79"/>
      <c r="H57" s="79"/>
      <c r="I57" s="66">
        <f>D43*E43</f>
        <v>84487.2</v>
      </c>
      <c r="J57" s="66">
        <f>(E43*E43)</f>
        <v>40465.3456</v>
      </c>
      <c r="K57" s="66">
        <f>H43*I43</f>
        <v>43630.4</v>
      </c>
      <c r="L57" s="66">
        <f>I43*I43</f>
        <v>13905.1264</v>
      </c>
      <c r="M57" s="66">
        <f>L43*M43</f>
        <v>29152.5</v>
      </c>
      <c r="N57" s="66">
        <f>M43*M43</f>
        <v>5587.5625</v>
      </c>
      <c r="O57" s="66">
        <f>D43*D43</f>
        <v>176400</v>
      </c>
      <c r="P57" s="66">
        <f>E43*E43</f>
        <v>40465.3456</v>
      </c>
      <c r="Q57" s="66">
        <f>H43*H43</f>
        <v>136900</v>
      </c>
      <c r="R57" s="66">
        <f>I43*I43</f>
        <v>13905.1264</v>
      </c>
      <c r="S57" s="66">
        <f>L43*L43</f>
        <v>152100</v>
      </c>
      <c r="T57" s="67">
        <f>M43*M43</f>
        <v>5587.5625</v>
      </c>
    </row>
    <row r="58" ht="17" customHeight="1">
      <c r="A58" s="74"/>
      <c r="B58" s="84"/>
      <c r="C58" s="84"/>
      <c r="D58" s="84"/>
      <c r="E58" s="85"/>
      <c r="F58" s="79"/>
      <c r="G58" s="79"/>
      <c r="H58" s="79"/>
      <c r="I58" s="66">
        <f>D44*E44</f>
        <v>53189.4</v>
      </c>
      <c r="J58" s="66">
        <f>(E44*E44)</f>
        <v>25978.9924</v>
      </c>
      <c r="K58" s="66">
        <f>H44*I44</f>
        <v>20062.5</v>
      </c>
      <c r="L58" s="66">
        <f>I44*I44</f>
        <v>6440.0625</v>
      </c>
      <c r="M58" s="66">
        <f>L44*M44</f>
        <v>13608</v>
      </c>
      <c r="N58" s="66">
        <f>M44*M44</f>
        <v>2540.16</v>
      </c>
      <c r="O58" s="66">
        <f>D44*D44</f>
        <v>108900</v>
      </c>
      <c r="P58" s="66">
        <f>E44*E44</f>
        <v>25978.9924</v>
      </c>
      <c r="Q58" s="66">
        <f>H44*H44</f>
        <v>62500</v>
      </c>
      <c r="R58" s="66">
        <f>I44*I44</f>
        <v>6440.0625</v>
      </c>
      <c r="S58" s="66">
        <f>L44*L44</f>
        <v>72900</v>
      </c>
      <c r="T58" s="67">
        <f>M44*M44</f>
        <v>2540.16</v>
      </c>
    </row>
    <row r="59" ht="17" customHeight="1">
      <c r="A59" s="62"/>
      <c r="B59" t="s" s="80">
        <v>48</v>
      </c>
      <c r="C59" t="s" s="63">
        <v>51</v>
      </c>
      <c r="D59" t="s" s="86">
        <v>52</v>
      </c>
      <c r="E59" s="65"/>
      <c r="F59" s="79"/>
      <c r="G59" s="79"/>
      <c r="H59" s="79"/>
      <c r="I59" s="66">
        <f>AVERAGE(I47:I58)</f>
        <v>201749.6166666667</v>
      </c>
      <c r="J59" s="66">
        <f>AVERAGE(J47:J58)</f>
        <v>96751.976700000014</v>
      </c>
      <c r="K59" s="66">
        <f>AVERAGE(K47:K58)</f>
        <v>126847.825</v>
      </c>
      <c r="L59" s="66">
        <f>AVERAGE(L47:L58)</f>
        <v>40648.055883333334</v>
      </c>
      <c r="M59" s="66">
        <f>AVERAGE(M47:M58)</f>
        <v>82944.058333333320</v>
      </c>
      <c r="N59" s="66">
        <f>AVERAGE(N47:N58)</f>
        <v>15883.082516666667</v>
      </c>
      <c r="O59" s="66">
        <f>AVERAGE(O47:O58)</f>
        <v>420708.3333333333</v>
      </c>
      <c r="P59" s="66">
        <f>AVERAGE(P47:P58)</f>
        <v>96751.976700000014</v>
      </c>
      <c r="Q59" s="66">
        <f>AVERAGE(Q47:Q58)</f>
        <v>395858.3333333333</v>
      </c>
      <c r="R59" s="66">
        <f>AVERAGE(R47:R58)</f>
        <v>40648.055883333334</v>
      </c>
      <c r="S59" s="66">
        <f>AVERAGE(S47:S58)</f>
        <v>433158.3333333333</v>
      </c>
      <c r="T59" s="67">
        <f>AVERAGE(T47:T58)</f>
        <v>15883.082516666667</v>
      </c>
    </row>
    <row r="60" ht="17" customHeight="1">
      <c r="A60" s="62"/>
      <c r="B60" s="69">
        <v>20</v>
      </c>
      <c r="C60" s="43">
        <f>(C50/B60)*(PI()*$G$19*$G$19/4)*100</f>
        <v>0.9748583100186817</v>
      </c>
      <c r="D60" s="46">
        <f>SQRT((C57/C56)*(C57/C56)+(2*$D$22/$G$19)*(2*$D$22/$G$19)+(0.1/B60)*(0.1/B60))*100</f>
        <v>6.119250641183913</v>
      </c>
      <c r="E60" s="65"/>
      <c r="F60" s="79"/>
      <c r="G60" s="79"/>
      <c r="H60" s="79"/>
      <c r="I60" s="87"/>
      <c r="J60" s="66">
        <f>I59/J59</f>
        <v>2.085224752484738</v>
      </c>
      <c r="K60" s="87"/>
      <c r="L60" s="66">
        <f>K59/L59</f>
        <v>3.120636946674013</v>
      </c>
      <c r="M60" s="87"/>
      <c r="N60" s="66">
        <f>M59/N59</f>
        <v>5.222163786298866</v>
      </c>
      <c r="O60" s="66"/>
      <c r="P60" s="66">
        <f>1/SQRT(12)*SQRT(O59/P59-J60*J60)</f>
        <v>0.003599041460087226</v>
      </c>
      <c r="Q60" s="88"/>
      <c r="R60" s="88">
        <f>1/SQRT(12)*SQRT(Q59/R59-L60*L60)</f>
        <v>0.005026502644972039</v>
      </c>
      <c r="S60" s="88"/>
      <c r="T60" s="89">
        <f>1/SQRT(12)*SQRT(S59/T59-N60*N60)</f>
        <v>0.007553859801845856</v>
      </c>
    </row>
    <row r="61" ht="17" customHeight="1">
      <c r="A61" s="62"/>
      <c r="B61" s="71">
        <v>30</v>
      </c>
      <c r="C61" s="48">
        <f>(E50/B61)*(PI()*$G$19*$G$19/4)*100</f>
        <v>0.9727149017169305</v>
      </c>
      <c r="D61" s="50">
        <f>SQRT((C57/C56)*(C57/C56)+(2*$D$22/$G$19)*(2*$D$22/$G$19)+(0.1/B61)*(0.1/B61))*100</f>
        <v>6.107891577356367</v>
      </c>
      <c r="E61" s="65"/>
      <c r="F61" s="90"/>
      <c r="G61" s="90"/>
      <c r="H61" s="90"/>
      <c r="I61" s="90"/>
      <c r="J61" s="79"/>
      <c r="K61" s="79"/>
      <c r="L61" s="79"/>
      <c r="M61" s="79"/>
      <c r="N61" s="79"/>
      <c r="O61" s="79"/>
      <c r="P61" s="79"/>
      <c r="Q61" s="59"/>
      <c r="R61" s="59"/>
      <c r="S61" s="59"/>
      <c r="T61" s="61"/>
    </row>
    <row r="62" ht="17" customHeight="1">
      <c r="A62" s="91"/>
      <c r="B62" s="73">
        <v>50</v>
      </c>
      <c r="C62" s="51">
        <f>(G50/B62)*(PI()*$G$19*$G$19/4)*100</f>
        <v>0.9768666709247311</v>
      </c>
      <c r="D62" s="54">
        <f>SQRT((C57/C56)*(C57/C56)+(2*$D$22/$G$19)*(2*$D$22/$G$19)+(0.1/B62)*(0.1/B62))*100</f>
        <v>6.102067552037567</v>
      </c>
      <c r="E62" s="92"/>
      <c r="F62" t="s" s="63">
        <v>53</v>
      </c>
      <c r="G62" s="82">
        <f>AVERAGE(C60:C62)</f>
        <v>0.9748132942201145</v>
      </c>
      <c r="H62" t="s" s="93">
        <v>54</v>
      </c>
      <c r="I62" s="83">
        <f>AVERAGE(D60:D62)</f>
        <v>6.109736590192616</v>
      </c>
      <c r="J62" s="94"/>
      <c r="K62" s="95"/>
      <c r="L62" s="95"/>
      <c r="M62" s="95"/>
      <c r="N62" s="95"/>
      <c r="O62" s="95"/>
      <c r="P62" s="95"/>
      <c r="Q62" s="95"/>
      <c r="R62" s="95"/>
      <c r="S62" s="95"/>
      <c r="T62" s="96"/>
    </row>
  </sheetData>
  <mergeCells count="7">
    <mergeCell ref="D47:E47"/>
    <mergeCell ref="I46:J46"/>
    <mergeCell ref="F47:G47"/>
    <mergeCell ref="J31:M31"/>
    <mergeCell ref="B47:C47"/>
    <mergeCell ref="F31:I31"/>
    <mergeCell ref="B31:E3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4" defaultRowHeight="15.9" customHeight="1" outlineLevelRow="0" outlineLevelCol="0"/>
  <cols>
    <col min="1" max="1" width="14" style="97" customWidth="1"/>
    <col min="2" max="2" width="14" style="97" customWidth="1"/>
    <col min="3" max="3" width="14" style="97" customWidth="1"/>
    <col min="4" max="4" width="14" style="97" customWidth="1"/>
    <col min="5" max="5" width="14" style="97" customWidth="1"/>
    <col min="6" max="256" width="14" style="97" customWidth="1"/>
  </cols>
  <sheetData>
    <row r="1" ht="16.55" customHeight="1">
      <c r="A1" s="98"/>
      <c r="B1" s="98"/>
      <c r="C1" s="98"/>
      <c r="D1" s="98"/>
      <c r="E1" s="98"/>
    </row>
    <row r="2" ht="16.55" customHeight="1">
      <c r="A2" s="99"/>
      <c r="B2" s="100"/>
      <c r="C2" s="101"/>
      <c r="D2" s="101"/>
      <c r="E2" s="101"/>
    </row>
    <row r="3" ht="16.35" customHeight="1">
      <c r="A3" s="102"/>
      <c r="B3" s="103"/>
      <c r="C3" s="104"/>
      <c r="D3" s="104"/>
      <c r="E3" s="104"/>
    </row>
    <row r="4" ht="16.35" customHeight="1">
      <c r="A4" s="102"/>
      <c r="B4" s="103"/>
      <c r="C4" s="104"/>
      <c r="D4" s="104"/>
      <c r="E4" s="104"/>
    </row>
    <row r="5" ht="16.35" customHeight="1">
      <c r="A5" s="102"/>
      <c r="B5" s="103"/>
      <c r="C5" s="104"/>
      <c r="D5" s="104"/>
      <c r="E5" s="104"/>
    </row>
    <row r="6" ht="16.35" customHeight="1">
      <c r="A6" s="102"/>
      <c r="B6" s="103"/>
      <c r="C6" s="104"/>
      <c r="D6" s="104"/>
      <c r="E6" s="104"/>
    </row>
    <row r="7" ht="16.35" customHeight="1">
      <c r="A7" s="102"/>
      <c r="B7" s="103"/>
      <c r="C7" s="104"/>
      <c r="D7" s="104"/>
      <c r="E7" s="104"/>
    </row>
    <row r="8" ht="16.35" customHeight="1">
      <c r="A8" s="102"/>
      <c r="B8" s="103"/>
      <c r="C8" s="104"/>
      <c r="D8" s="104"/>
      <c r="E8" s="104"/>
    </row>
    <row r="9" ht="16.35" customHeight="1">
      <c r="A9" s="102"/>
      <c r="B9" s="103"/>
      <c r="C9" s="104"/>
      <c r="D9" s="104"/>
      <c r="E9" s="104"/>
    </row>
    <row r="10" ht="16.35" customHeight="1">
      <c r="A10" s="102"/>
      <c r="B10" s="103"/>
      <c r="C10" s="104"/>
      <c r="D10" s="104"/>
      <c r="E10" s="10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