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51AF577-DA06-4310-A451-56F7A6311AC2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F13" i="1"/>
  <c r="C40" i="1"/>
  <c r="E13" i="1"/>
  <c r="H13" i="1"/>
  <c r="I13" i="1"/>
  <c r="G13" i="1"/>
  <c r="B13" i="1"/>
  <c r="C13" i="1"/>
  <c r="D13" i="1"/>
  <c r="C37" i="1" l="1"/>
  <c r="B17" i="1"/>
  <c r="C17" i="1"/>
  <c r="F17" i="1" l="1"/>
  <c r="K20" i="1"/>
  <c r="L20" i="1" s="1"/>
  <c r="C38" i="1" s="1"/>
  <c r="B20" i="1" l="1"/>
  <c r="G17" i="1"/>
  <c r="I21" i="1" s="1"/>
  <c r="C21" i="1" s="1"/>
  <c r="B24" i="1" s="1"/>
  <c r="E38" i="1"/>
  <c r="F38" i="1"/>
  <c r="G38" i="1" s="1"/>
  <c r="I22" i="1" l="1"/>
  <c r="B22" i="1" s="1"/>
  <c r="B23" i="1" s="1"/>
  <c r="C39" i="1"/>
  <c r="D39" i="1" s="1"/>
  <c r="C41" i="1" l="1"/>
  <c r="F22" i="1"/>
  <c r="D24" i="1" l="1"/>
</calcChain>
</file>

<file path=xl/sharedStrings.xml><?xml version="1.0" encoding="utf-8"?>
<sst xmlns="http://schemas.openxmlformats.org/spreadsheetml/2006/main" count="42" uniqueCount="37">
  <si>
    <t>2.杨氏模量的测量</t>
  </si>
  <si>
    <t>（1）放上一个砝码，记下初始读数，每次增加一个砝码，记下相应的读数</t>
  </si>
  <si>
    <t>砝码/kg</t>
  </si>
  <si>
    <t>n0</t>
  </si>
  <si>
    <t>n1</t>
  </si>
  <si>
    <t>n2</t>
  </si>
  <si>
    <t>n3</t>
  </si>
  <si>
    <t>n4</t>
  </si>
  <si>
    <t>n5</t>
  </si>
  <si>
    <t>平均ni/cm</t>
  </si>
  <si>
    <t>（2）用逐差法，记录每3个砝码时读数的差值</t>
  </si>
  <si>
    <t>（1）平面镜到标尺的垂直距离D(cm)=</t>
    <phoneticPr fontId="2" type="noConversion"/>
  </si>
  <si>
    <t>（2）金属丝的原长L(cm)=</t>
    <phoneticPr fontId="2" type="noConversion"/>
  </si>
  <si>
    <t>±</t>
  </si>
  <si>
    <t>±</t>
    <phoneticPr fontId="2" type="noConversion"/>
  </si>
  <si>
    <t>（3）光杠杆长b(cm)=</t>
    <phoneticPr fontId="2" type="noConversion"/>
  </si>
  <si>
    <t>百分数表示👉</t>
  </si>
  <si>
    <t>在红色格子输入数据，黄色格子会算出答案</t>
    <phoneticPr fontId="2" type="noConversion"/>
  </si>
  <si>
    <t>n6</t>
    <phoneticPr fontId="2" type="noConversion"/>
  </si>
  <si>
    <t>n7</t>
    <phoneticPr fontId="2" type="noConversion"/>
  </si>
  <si>
    <t>增荷ni/cm</t>
    <phoneticPr fontId="2" type="noConversion"/>
  </si>
  <si>
    <t>减荷ni/cm</t>
    <phoneticPr fontId="2" type="noConversion"/>
  </si>
  <si>
    <t>(4)钢丝直径d（cm）=</t>
    <phoneticPr fontId="2" type="noConversion"/>
  </si>
  <si>
    <t>读数差|n(i+4)-ni|</t>
    <phoneticPr fontId="2" type="noConversion"/>
  </si>
  <si>
    <t>Δx</t>
    <phoneticPr fontId="2" type="noConversion"/>
  </si>
  <si>
    <t>Δ</t>
    <phoneticPr fontId="2" type="noConversion"/>
  </si>
  <si>
    <t>平面镜到标尺的垂直距离估计误差：ΔD=0.5cm、金属丝原长估计误差：ΔL=0.1cm、光杠杆杆长估计误差：Δb=0.05cm, d误差：0.0005</t>
    <phoneticPr fontId="2" type="noConversion"/>
  </si>
  <si>
    <t>1.实验参数的测量</t>
    <phoneticPr fontId="2" type="noConversion"/>
  </si>
  <si>
    <t>（5）杨氏模量 Y（*10^11 N/m^2）=</t>
    <phoneticPr fontId="2" type="noConversion"/>
  </si>
  <si>
    <t>（4）σx</t>
    <phoneticPr fontId="2" type="noConversion"/>
  </si>
  <si>
    <t>（7）杨氏模量的表达式 Y（*10^11 N/m^2）=</t>
    <phoneticPr fontId="2" type="noConversion"/>
  </si>
  <si>
    <t>（6）杨氏模量的不确定度 UY（*10^11 N/m^2）=</t>
    <phoneticPr fontId="2" type="noConversion"/>
  </si>
  <si>
    <t>（6）杨氏模量的 UYr=UY/Y拔=</t>
    <phoneticPr fontId="2" type="noConversion"/>
  </si>
  <si>
    <t>一位有效数字</t>
    <phoneticPr fontId="2" type="noConversion"/>
  </si>
  <si>
    <t>两位有效数字</t>
    <phoneticPr fontId="2" type="noConversion"/>
  </si>
  <si>
    <r>
      <t>%</t>
    </r>
    <r>
      <rPr>
        <sz val="11"/>
        <color theme="1"/>
        <rFont val="等线"/>
        <family val="3"/>
        <charset val="134"/>
      </rPr>
      <t>两位有效数字</t>
    </r>
    <phoneticPr fontId="2" type="noConversion"/>
  </si>
  <si>
    <t>2位有效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</si>
</sst>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00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theme="0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48"/>
      <color theme="1"/>
      <name val="等线"/>
      <family val="2"/>
      <scheme val="minor"/>
    </font>
    <font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Alignment="1">
      <alignment horizontal="left"/>
    </xf>
    <xf numFmtId="176" fontId="0" fillId="2" borderId="0" xfId="0" applyNumberFormat="1" applyFill="1"/>
    <xf numFmtId="0" fontId="0" fillId="3" borderId="0" xfId="0" applyFill="1"/>
    <xf numFmtId="176" fontId="0" fillId="2" borderId="1" xfId="0" applyNumberFormat="1" applyFill="1" applyBorder="1"/>
    <xf numFmtId="176" fontId="0" fillId="2" borderId="7" xfId="0" applyNumberFormat="1" applyFill="1" applyBorder="1"/>
    <xf numFmtId="176" fontId="0" fillId="3" borderId="9" xfId="0" applyNumberFormat="1" applyFill="1" applyBorder="1"/>
    <xf numFmtId="176" fontId="0" fillId="3" borderId="5" xfId="0" applyNumberFormat="1" applyFill="1" applyBorder="1"/>
    <xf numFmtId="0" fontId="3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0" fontId="0" fillId="0" borderId="10" xfId="0" applyBorder="1"/>
    <xf numFmtId="176" fontId="0" fillId="2" borderId="10" xfId="0" applyNumberFormat="1" applyFill="1" applyBorder="1"/>
    <xf numFmtId="176" fontId="0" fillId="3" borderId="0" xfId="0" applyNumberFormat="1" applyFill="1"/>
    <xf numFmtId="0" fontId="0" fillId="2" borderId="0" xfId="0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85" zoomScaleNormal="85" workbookViewId="0">
      <selection activeCell="E18" sqref="E18"/>
    </sheetView>
  </sheetViews>
  <sheetFormatPr defaultRowHeight="13.9" x14ac:dyDescent="0.4"/>
  <cols>
    <col min="1" max="1" width="41.73046875" customWidth="1"/>
    <col min="3" max="3" width="13" bestFit="1" customWidth="1"/>
    <col min="6" max="6" width="11" bestFit="1" customWidth="1"/>
    <col min="8" max="8" width="14" customWidth="1"/>
    <col min="9" max="9" width="13" bestFit="1" customWidth="1"/>
    <col min="11" max="11" width="20.3984375" bestFit="1" customWidth="1"/>
  </cols>
  <sheetData>
    <row r="1" spans="1:15" x14ac:dyDescent="0.4">
      <c r="A1" s="27" t="s">
        <v>26</v>
      </c>
      <c r="B1" s="27"/>
      <c r="C1" s="27"/>
      <c r="D1" s="27"/>
      <c r="E1" s="27"/>
      <c r="F1" s="27"/>
      <c r="G1" s="27"/>
      <c r="H1" s="27"/>
      <c r="I1" s="8"/>
    </row>
    <row r="3" spans="1:15" x14ac:dyDescent="0.4">
      <c r="A3" s="27" t="s">
        <v>27</v>
      </c>
      <c r="B3" s="27"/>
      <c r="C3" s="27"/>
      <c r="D3" s="27"/>
      <c r="E3" s="27"/>
      <c r="F3" s="27"/>
      <c r="G3" s="27"/>
      <c r="H3" s="27"/>
      <c r="I3" s="27"/>
    </row>
    <row r="4" spans="1:15" x14ac:dyDescent="0.4">
      <c r="A4" s="27" t="s">
        <v>11</v>
      </c>
      <c r="B4" s="27"/>
      <c r="C4" s="9">
        <v>107.5</v>
      </c>
      <c r="D4" t="s">
        <v>14</v>
      </c>
      <c r="E4" s="10">
        <v>0.5</v>
      </c>
    </row>
    <row r="5" spans="1:15" x14ac:dyDescent="0.4">
      <c r="A5" s="27" t="s">
        <v>12</v>
      </c>
      <c r="B5" s="27"/>
      <c r="C5" s="9">
        <v>67.3</v>
      </c>
      <c r="D5" t="s">
        <v>13</v>
      </c>
      <c r="E5" s="10">
        <v>0.1</v>
      </c>
    </row>
    <row r="6" spans="1:15" x14ac:dyDescent="0.4">
      <c r="A6" s="27" t="s">
        <v>15</v>
      </c>
      <c r="B6" s="27"/>
      <c r="C6" s="9">
        <v>5.9</v>
      </c>
      <c r="D6" t="s">
        <v>13</v>
      </c>
      <c r="E6" s="10">
        <v>0.05</v>
      </c>
    </row>
    <row r="7" spans="1:15" x14ac:dyDescent="0.4">
      <c r="A7" s="8" t="s">
        <v>22</v>
      </c>
      <c r="C7" s="22">
        <v>8.1000000000000003E-2</v>
      </c>
      <c r="D7" t="s">
        <v>13</v>
      </c>
      <c r="E7" s="10">
        <v>5.0000000000000001E-4</v>
      </c>
    </row>
    <row r="8" spans="1:15" x14ac:dyDescent="0.4">
      <c r="A8" s="27" t="s">
        <v>0</v>
      </c>
      <c r="B8" s="27"/>
    </row>
    <row r="9" spans="1:15" ht="14.25" thickBot="1" x14ac:dyDescent="0.45">
      <c r="A9" t="s">
        <v>1</v>
      </c>
      <c r="K9" s="28" t="s">
        <v>17</v>
      </c>
      <c r="L9" s="29"/>
      <c r="M9" s="29"/>
      <c r="N9" s="29"/>
      <c r="O9" s="29"/>
    </row>
    <row r="10" spans="1:15" ht="14.65" thickTop="1" thickBot="1" x14ac:dyDescent="0.45">
      <c r="A10" s="1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2" t="s">
        <v>8</v>
      </c>
      <c r="H10" s="19" t="s">
        <v>18</v>
      </c>
      <c r="I10" s="19" t="s">
        <v>19</v>
      </c>
      <c r="K10" s="29"/>
      <c r="L10" s="29"/>
      <c r="M10" s="29"/>
      <c r="N10" s="29"/>
      <c r="O10" s="29"/>
    </row>
    <row r="11" spans="1:15" ht="14.65" thickTop="1" thickBot="1" x14ac:dyDescent="0.45">
      <c r="A11" s="4" t="s">
        <v>20</v>
      </c>
      <c r="B11" s="11">
        <v>5.6</v>
      </c>
      <c r="C11" s="11">
        <v>5.42</v>
      </c>
      <c r="D11" s="11">
        <v>5.24</v>
      </c>
      <c r="E11" s="11">
        <v>5.0999999999999996</v>
      </c>
      <c r="F11" s="11">
        <v>4.96</v>
      </c>
      <c r="G11" s="12">
        <v>4.74</v>
      </c>
      <c r="H11" s="20">
        <v>4.57</v>
      </c>
      <c r="I11" s="20">
        <v>4.43</v>
      </c>
      <c r="K11" s="29"/>
      <c r="L11" s="29"/>
      <c r="M11" s="29"/>
      <c r="N11" s="29"/>
      <c r="O11" s="29"/>
    </row>
    <row r="12" spans="1:15" ht="14.65" thickTop="1" thickBot="1" x14ac:dyDescent="0.45">
      <c r="A12" s="4" t="s">
        <v>21</v>
      </c>
      <c r="B12" s="11">
        <v>6.24</v>
      </c>
      <c r="C12" s="11">
        <v>6.06</v>
      </c>
      <c r="D12" s="11">
        <v>5.84</v>
      </c>
      <c r="E12" s="11">
        <v>5.62</v>
      </c>
      <c r="F12" s="11">
        <v>5.4</v>
      </c>
      <c r="G12" s="12">
        <v>5.28</v>
      </c>
      <c r="H12" s="20">
        <v>5.14</v>
      </c>
      <c r="I12" s="9">
        <v>4.96</v>
      </c>
      <c r="K12" s="29"/>
      <c r="L12" s="29"/>
      <c r="M12" s="29"/>
      <c r="N12" s="29"/>
      <c r="O12" s="29"/>
    </row>
    <row r="13" spans="1:15" ht="14.65" thickTop="1" thickBot="1" x14ac:dyDescent="0.45">
      <c r="A13" s="3" t="s">
        <v>9</v>
      </c>
      <c r="B13" s="13">
        <f>AVERAGE(B11:B12)</f>
        <v>5.92</v>
      </c>
      <c r="C13" s="13">
        <f>AVERAGE(C11:C12)</f>
        <v>5.74</v>
      </c>
      <c r="D13" s="13">
        <f t="shared" ref="D13" si="0">AVERAGE(D11:D12)</f>
        <v>5.54</v>
      </c>
      <c r="E13" s="13">
        <f>AVERAGE(E11:E12)</f>
        <v>5.3599999999999994</v>
      </c>
      <c r="F13" s="13">
        <f>AVERAGE(F11:F12)</f>
        <v>5.18</v>
      </c>
      <c r="G13" s="13">
        <f>AVERAGE(G11:G12)</f>
        <v>5.01</v>
      </c>
      <c r="H13" s="13">
        <f t="shared" ref="H13:I13" si="1">AVERAGE(H11:H12)</f>
        <v>4.8550000000000004</v>
      </c>
      <c r="I13" s="13">
        <f t="shared" si="1"/>
        <v>4.6950000000000003</v>
      </c>
      <c r="K13" s="29"/>
      <c r="L13" s="29"/>
      <c r="M13" s="29"/>
      <c r="N13" s="29"/>
      <c r="O13" s="29"/>
    </row>
    <row r="14" spans="1:15" ht="14.25" thickTop="1" x14ac:dyDescent="0.4">
      <c r="K14" s="29"/>
      <c r="L14" s="29"/>
      <c r="M14" s="29"/>
      <c r="N14" s="29"/>
      <c r="O14" s="29"/>
    </row>
    <row r="15" spans="1:15" ht="14.25" thickBot="1" x14ac:dyDescent="0.45">
      <c r="A15" s="27" t="s">
        <v>10</v>
      </c>
      <c r="B15" s="27"/>
      <c r="C15" s="27"/>
      <c r="D15" s="27"/>
      <c r="E15" s="27"/>
      <c r="K15" s="29"/>
      <c r="L15" s="29"/>
      <c r="M15" s="29"/>
      <c r="N15" s="29"/>
      <c r="O15" s="29"/>
    </row>
    <row r="16" spans="1:15" ht="14.65" thickTop="1" thickBot="1" x14ac:dyDescent="0.45">
      <c r="A16" s="4" t="s">
        <v>2</v>
      </c>
      <c r="B16" s="7">
        <v>0</v>
      </c>
      <c r="C16" s="7">
        <v>1</v>
      </c>
      <c r="D16" s="5">
        <v>2</v>
      </c>
      <c r="E16" s="19">
        <v>3</v>
      </c>
      <c r="F16" t="s">
        <v>25</v>
      </c>
      <c r="G16" t="s">
        <v>24</v>
      </c>
      <c r="K16" s="29"/>
      <c r="L16" s="29"/>
      <c r="M16" s="29"/>
      <c r="N16" s="29"/>
      <c r="O16" s="29"/>
    </row>
    <row r="17" spans="1:15" ht="14.65" thickTop="1" thickBot="1" x14ac:dyDescent="0.45">
      <c r="A17" s="3" t="s">
        <v>23</v>
      </c>
      <c r="B17" s="13">
        <f>F13-B13</f>
        <v>-0.74000000000000021</v>
      </c>
      <c r="C17" s="13">
        <f>G13-C13</f>
        <v>-0.73000000000000043</v>
      </c>
      <c r="D17" s="14">
        <f>H13-D13</f>
        <v>-0.68499999999999961</v>
      </c>
      <c r="E17" s="14">
        <f>I13-E13</f>
        <v>-0.66499999999999915</v>
      </c>
      <c r="F17" s="21">
        <f>AVERAGE(B17:E17)</f>
        <v>-0.70499999999999985</v>
      </c>
      <c r="G17" s="10">
        <f>ABS(F17/4)</f>
        <v>0.17624999999999996</v>
      </c>
      <c r="K17" s="29"/>
      <c r="L17" s="29"/>
      <c r="M17" s="29"/>
      <c r="N17" s="29"/>
      <c r="O17" s="29"/>
    </row>
    <row r="18" spans="1:15" ht="14.25" thickTop="1" x14ac:dyDescent="0.4">
      <c r="K18" s="29"/>
      <c r="L18" s="29"/>
      <c r="M18" s="29"/>
      <c r="N18" s="29"/>
      <c r="O18" s="29"/>
    </row>
    <row r="19" spans="1:15" x14ac:dyDescent="0.4">
      <c r="C19" s="10"/>
      <c r="D19" s="30"/>
      <c r="E19" s="30"/>
      <c r="F19" s="30"/>
      <c r="G19" s="30"/>
      <c r="H19" s="25"/>
      <c r="I19" s="26"/>
      <c r="K19" s="29"/>
      <c r="L19" s="29"/>
      <c r="M19" s="29"/>
      <c r="N19" s="29"/>
      <c r="O19" s="29"/>
    </row>
    <row r="20" spans="1:15" x14ac:dyDescent="0.4">
      <c r="A20" t="s">
        <v>29</v>
      </c>
      <c r="B20" s="10">
        <f>(ABS(F17-B17)+ABS(F17-C17)+ABS(F17-D17)+ABS(F17-E17))/16</f>
        <v>7.5000000000001177E-3</v>
      </c>
      <c r="C20" s="23"/>
      <c r="D20" s="24"/>
      <c r="K20" s="16">
        <f>(B17-C19)^2+(C17-C19)^2+(D17-C19)^2</f>
        <v>1.5497250000000005</v>
      </c>
      <c r="L20" s="17">
        <f>(K20/2)^0.5</f>
        <v>0.8802627448665542</v>
      </c>
    </row>
    <row r="21" spans="1:15" x14ac:dyDescent="0.4">
      <c r="A21" t="s">
        <v>28</v>
      </c>
      <c r="C21" s="10">
        <f>I21</f>
        <v>2.6419763104306355</v>
      </c>
      <c r="D21" t="s">
        <v>36</v>
      </c>
      <c r="I21" s="17">
        <f>(8*C5*C4*1*9.784)/(3.1415926*C7*C7*C6*G17*10000000)</f>
        <v>2.6419763104306355</v>
      </c>
    </row>
    <row r="22" spans="1:15" x14ac:dyDescent="0.4">
      <c r="A22" t="s">
        <v>32</v>
      </c>
      <c r="B22" s="10">
        <f>I22</f>
        <v>6.7198394176146106E-2</v>
      </c>
      <c r="C22" s="18" t="s">
        <v>34</v>
      </c>
      <c r="E22" t="s">
        <v>16</v>
      </c>
      <c r="F22" s="10">
        <f>B22*100</f>
        <v>6.7198394176146108</v>
      </c>
      <c r="G22" s="18" t="s">
        <v>35</v>
      </c>
      <c r="I22" s="17">
        <f>(B20/G17)+(0.1/C4)+(0.1/C5)+(0.05/C6)+(2*0.0005/C7)+(0.001/1)+(0.004/9.784)</f>
        <v>6.7198394176146106E-2</v>
      </c>
      <c r="J22" s="17"/>
    </row>
    <row r="23" spans="1:15" x14ac:dyDescent="0.4">
      <c r="A23" t="s">
        <v>31</v>
      </c>
      <c r="B23" s="10">
        <f>B22*C21</f>
        <v>0.177536565512358</v>
      </c>
      <c r="C23" s="18" t="s">
        <v>33</v>
      </c>
    </row>
    <row r="24" spans="1:15" x14ac:dyDescent="0.4">
      <c r="A24" t="s">
        <v>30</v>
      </c>
      <c r="B24" s="10">
        <f>C21</f>
        <v>2.6419763104306355</v>
      </c>
      <c r="C24" t="s">
        <v>14</v>
      </c>
      <c r="D24" s="10">
        <f>B23</f>
        <v>0.177536565512358</v>
      </c>
    </row>
    <row r="25" spans="1:15" x14ac:dyDescent="0.4">
      <c r="B25" s="15"/>
      <c r="D25" s="18" t="s">
        <v>33</v>
      </c>
    </row>
    <row r="37" spans="2:8" x14ac:dyDescent="0.4">
      <c r="B37" s="17">
        <v>3</v>
      </c>
      <c r="C37" s="17">
        <f>ABS((1/4)*(F13-B13+G13-C13+H13-D13+I13-E13))</f>
        <v>0.70499999999999985</v>
      </c>
      <c r="D37" s="17"/>
      <c r="E37" s="17"/>
      <c r="F37" s="17"/>
      <c r="G37" s="17"/>
      <c r="H37" s="17"/>
    </row>
    <row r="38" spans="2:8" x14ac:dyDescent="0.4">
      <c r="B38" s="17">
        <v>4</v>
      </c>
      <c r="C38" s="17">
        <f>L20*2.5</f>
        <v>2.2006568621663853</v>
      </c>
      <c r="D38" s="17"/>
      <c r="E38" s="17">
        <f>10^(INT(LOG10(C38)))</f>
        <v>1</v>
      </c>
      <c r="F38" s="17" t="str">
        <f>FIXED(C38,1-INT(LOG(C38)),1)</f>
        <v>2.2</v>
      </c>
      <c r="G38" s="17">
        <f>IF(D38&gt;F38,D38,D38+E38)</f>
        <v>1</v>
      </c>
      <c r="H38" s="17"/>
    </row>
    <row r="39" spans="2:8" x14ac:dyDescent="0.4">
      <c r="B39" s="17">
        <v>5</v>
      </c>
      <c r="C39" s="17">
        <f>I21</f>
        <v>2.6419763104306355</v>
      </c>
      <c r="D39" s="17" t="str">
        <f>FIXED(C39,2-INT(LOG(C39)),1)</f>
        <v>2.64</v>
      </c>
      <c r="E39" s="17"/>
      <c r="F39" s="17"/>
      <c r="G39" s="17"/>
      <c r="H39" s="17"/>
    </row>
    <row r="40" spans="2:8" x14ac:dyDescent="0.4">
      <c r="B40" s="17">
        <v>6</v>
      </c>
      <c r="C40" s="17">
        <f>J22</f>
        <v>0</v>
      </c>
      <c r="D40" s="17"/>
      <c r="E40" s="17"/>
      <c r="F40" s="17"/>
      <c r="G40" s="17"/>
      <c r="H40" s="17"/>
    </row>
    <row r="41" spans="2:8" x14ac:dyDescent="0.4">
      <c r="B41" s="17">
        <v>6</v>
      </c>
      <c r="C41" s="17">
        <f>B22*C21</f>
        <v>0.177536565512358</v>
      </c>
      <c r="D41" s="17"/>
      <c r="E41" s="17"/>
      <c r="F41" s="17"/>
      <c r="G41" s="17"/>
      <c r="H41" s="17"/>
    </row>
    <row r="42" spans="2:8" x14ac:dyDescent="0.4">
      <c r="B42" s="17">
        <v>7</v>
      </c>
      <c r="C42" s="17"/>
      <c r="D42" s="17"/>
      <c r="E42" s="17"/>
      <c r="F42" s="17"/>
      <c r="G42" s="17"/>
      <c r="H42" s="17"/>
    </row>
    <row r="43" spans="2:8" x14ac:dyDescent="0.4">
      <c r="B43" s="17"/>
      <c r="C43" s="17"/>
      <c r="D43" s="17"/>
      <c r="E43" s="17"/>
      <c r="F43" s="17"/>
      <c r="G43" s="17"/>
      <c r="H43" s="17"/>
    </row>
  </sheetData>
  <mergeCells count="11">
    <mergeCell ref="K9:O19"/>
    <mergeCell ref="A1:H1"/>
    <mergeCell ref="D19:G19"/>
    <mergeCell ref="A3:I3"/>
    <mergeCell ref="A8:B8"/>
    <mergeCell ref="A15:E15"/>
    <mergeCell ref="C20:D20"/>
    <mergeCell ref="H19:I19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李建冬</dc:creator>
  <cp:lastModifiedBy>Administrator</cp:lastModifiedBy>
  <dcterms:created xsi:type="dcterms:W3CDTF">2015-06-05T18:19:34Z</dcterms:created>
  <dcterms:modified xsi:type="dcterms:W3CDTF">2023-05-03T14:03:51Z</dcterms:modified>
</cp:coreProperties>
</file>