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4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5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soureh\Desktop\paper.Ml\IEEE\mr.shafaghi. akharin noskhe.farsi.1402.01.15\"/>
    </mc:Choice>
  </mc:AlternateContent>
  <bookViews>
    <workbookView xWindow="0" yWindow="0" windowWidth="20490" windowHeight="7755" activeTab="1"/>
  </bookViews>
  <sheets>
    <sheet name="Scenario 1" sheetId="2" r:id="rId1"/>
    <sheet name="Scenario 2" sheetId="5" r:id="rId2"/>
    <sheet name="Scenario 3" sheetId="6" r:id="rId3"/>
    <sheet name="Scenario 4" sheetId="1" r:id="rId4"/>
    <sheet name="Summary" sheetId="7" r:id="rId5"/>
    <sheet name="Algorithms" sheetId="8" r:id="rId6"/>
  </sheets>
  <definedNames>
    <definedName name="t_19__0.975">'Scenario 4'!$M$23</definedName>
    <definedName name="t_19__0.975___2.093">'Scenario 1'!$E$24</definedName>
    <definedName name="t_19_0.995">'Scenario 4'!$M$24</definedName>
  </definedNames>
  <calcPr calcId="152511"/>
</workbook>
</file>

<file path=xl/calcChain.xml><?xml version="1.0" encoding="utf-8"?>
<calcChain xmlns="http://schemas.openxmlformats.org/spreadsheetml/2006/main">
  <c r="W25" i="6" l="1"/>
  <c r="W24" i="6"/>
  <c r="S25" i="6"/>
  <c r="S125" i="6" s="1"/>
  <c r="S24" i="6"/>
  <c r="S124" i="6" s="1"/>
  <c r="V125" i="6"/>
  <c r="V124" i="6"/>
  <c r="V123" i="6"/>
  <c r="U125" i="6"/>
  <c r="U124" i="6"/>
  <c r="U123" i="6"/>
  <c r="T125" i="6"/>
  <c r="T124" i="6"/>
  <c r="T123" i="6"/>
  <c r="S123" i="6"/>
  <c r="V150" i="5"/>
  <c r="V149" i="5"/>
  <c r="V148" i="5"/>
  <c r="U150" i="5"/>
  <c r="U149" i="5"/>
  <c r="U148" i="5"/>
  <c r="T150" i="5"/>
  <c r="T149" i="5"/>
  <c r="T148" i="5"/>
  <c r="S150" i="5"/>
  <c r="S149" i="5"/>
  <c r="S148" i="5"/>
  <c r="V125" i="5"/>
  <c r="V124" i="5"/>
  <c r="V123" i="5"/>
  <c r="U125" i="5"/>
  <c r="U124" i="5"/>
  <c r="U123" i="5"/>
  <c r="T125" i="5"/>
  <c r="T124" i="5"/>
  <c r="T123" i="5"/>
  <c r="S125" i="5"/>
  <c r="S124" i="5"/>
  <c r="S123" i="5"/>
  <c r="V125" i="2"/>
  <c r="V124" i="2"/>
  <c r="U125" i="2"/>
  <c r="U124" i="2"/>
  <c r="T125" i="2"/>
  <c r="T124" i="2"/>
  <c r="S125" i="2"/>
  <c r="S124" i="2"/>
  <c r="V123" i="2"/>
  <c r="U123" i="2"/>
  <c r="T123" i="2"/>
  <c r="H15" i="7" l="1"/>
  <c r="H14" i="7"/>
  <c r="H13" i="7"/>
  <c r="H12" i="7"/>
  <c r="H8" i="7"/>
  <c r="H7" i="7"/>
  <c r="H6" i="7"/>
  <c r="H5" i="7"/>
  <c r="O29" i="7"/>
  <c r="O28" i="7"/>
  <c r="O27" i="7"/>
  <c r="O26" i="7"/>
  <c r="O22" i="7"/>
  <c r="O21" i="7"/>
  <c r="O20" i="7"/>
  <c r="O19" i="7"/>
  <c r="O15" i="7"/>
  <c r="O14" i="7"/>
  <c r="O13" i="7"/>
  <c r="O12" i="7"/>
  <c r="O8" i="7"/>
  <c r="O7" i="7"/>
  <c r="O6" i="7"/>
  <c r="O5" i="7"/>
  <c r="G29" i="7"/>
  <c r="G28" i="7"/>
  <c r="G27" i="7"/>
  <c r="G26" i="7"/>
  <c r="G22" i="7"/>
  <c r="G21" i="7"/>
  <c r="G20" i="7"/>
  <c r="G19" i="7"/>
  <c r="G15" i="7"/>
  <c r="G1048576" i="7"/>
  <c r="G14" i="7"/>
  <c r="G13" i="7"/>
  <c r="G12" i="7"/>
  <c r="G8" i="7"/>
  <c r="G7" i="7"/>
  <c r="G6" i="7"/>
  <c r="G5" i="7"/>
  <c r="D97" i="8" l="1"/>
  <c r="C97" i="8"/>
  <c r="B97" i="8"/>
  <c r="D96" i="8"/>
  <c r="C96" i="8"/>
  <c r="B96" i="8"/>
  <c r="D95" i="8"/>
  <c r="C95" i="8"/>
  <c r="B95" i="8"/>
  <c r="D94" i="8"/>
  <c r="C94" i="8"/>
  <c r="B94" i="8"/>
  <c r="D84" i="8"/>
  <c r="C84" i="8"/>
  <c r="B84" i="8"/>
  <c r="D83" i="8"/>
  <c r="C83" i="8"/>
  <c r="B83" i="8"/>
  <c r="D82" i="8"/>
  <c r="C82" i="8"/>
  <c r="B82" i="8"/>
  <c r="D81" i="8"/>
  <c r="C81" i="8"/>
  <c r="B81" i="8"/>
  <c r="D70" i="8"/>
  <c r="C70" i="8"/>
  <c r="B70" i="8"/>
  <c r="D69" i="8"/>
  <c r="C69" i="8"/>
  <c r="B69" i="8"/>
  <c r="D68" i="8"/>
  <c r="C68" i="8"/>
  <c r="B68" i="8"/>
  <c r="D67" i="8"/>
  <c r="C67" i="8"/>
  <c r="B67" i="8"/>
  <c r="D57" i="8"/>
  <c r="C57" i="8"/>
  <c r="B57" i="8"/>
  <c r="D56" i="8"/>
  <c r="C56" i="8"/>
  <c r="B56" i="8"/>
  <c r="D55" i="8"/>
  <c r="C55" i="8"/>
  <c r="B55" i="8"/>
  <c r="D54" i="8"/>
  <c r="C54" i="8"/>
  <c r="B54" i="8"/>
  <c r="D44" i="8"/>
  <c r="C44" i="8"/>
  <c r="B44" i="8"/>
  <c r="D43" i="8"/>
  <c r="C43" i="8"/>
  <c r="B43" i="8"/>
  <c r="D42" i="8"/>
  <c r="C42" i="8"/>
  <c r="B42" i="8"/>
  <c r="D41" i="8"/>
  <c r="C41" i="8"/>
  <c r="B41" i="8"/>
  <c r="D32" i="8"/>
  <c r="C32" i="8"/>
  <c r="B32" i="8"/>
  <c r="D31" i="8"/>
  <c r="C31" i="8"/>
  <c r="B31" i="8"/>
  <c r="D30" i="8"/>
  <c r="C30" i="8"/>
  <c r="B30" i="8"/>
  <c r="D29" i="8"/>
  <c r="C29" i="8"/>
  <c r="B29" i="8"/>
  <c r="D20" i="8"/>
  <c r="C20" i="8"/>
  <c r="B20" i="8"/>
  <c r="D19" i="8"/>
  <c r="C19" i="8"/>
  <c r="B19" i="8"/>
  <c r="D18" i="8"/>
  <c r="C18" i="8"/>
  <c r="B18" i="8"/>
  <c r="D17" i="8"/>
  <c r="C17" i="8"/>
  <c r="B17" i="8"/>
  <c r="D2" i="8"/>
  <c r="C2" i="8"/>
  <c r="B5" i="8"/>
  <c r="B4" i="8"/>
  <c r="D5" i="8"/>
  <c r="C5" i="8"/>
  <c r="D4" i="8"/>
  <c r="C4" i="8"/>
  <c r="D3" i="8"/>
  <c r="C3" i="8"/>
  <c r="B2" i="8"/>
  <c r="B3" i="8"/>
  <c r="B5" i="7"/>
  <c r="U83" i="2" l="1"/>
  <c r="U82" i="2"/>
  <c r="R83" i="2"/>
  <c r="R82" i="2"/>
  <c r="U54" i="2"/>
  <c r="U53" i="2"/>
  <c r="T54" i="2"/>
  <c r="T53" i="2"/>
  <c r="R54" i="2"/>
  <c r="R53" i="2"/>
  <c r="J204" i="2" l="1"/>
  <c r="J203" i="2"/>
  <c r="J202" i="2"/>
  <c r="J201" i="2"/>
  <c r="J200" i="2"/>
  <c r="J199" i="2"/>
  <c r="J198" i="2"/>
  <c r="J197" i="2"/>
  <c r="J196" i="2"/>
  <c r="J195" i="2"/>
  <c r="J194" i="2"/>
  <c r="J193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I184" i="2"/>
  <c r="I183" i="2"/>
  <c r="I182" i="2"/>
  <c r="I181" i="2"/>
  <c r="I180" i="2"/>
  <c r="I179" i="2"/>
  <c r="I178" i="2"/>
  <c r="I176" i="2"/>
  <c r="I175" i="2"/>
  <c r="I174" i="2"/>
  <c r="I173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J233" i="1" l="1"/>
  <c r="J232" i="1"/>
  <c r="J231" i="1"/>
  <c r="J230" i="1"/>
  <c r="J229" i="1"/>
  <c r="J228" i="1"/>
  <c r="J227" i="1"/>
  <c r="J226" i="1"/>
  <c r="J225" i="1"/>
  <c r="J224" i="1"/>
  <c r="J223" i="1"/>
  <c r="J222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J204" i="6"/>
  <c r="J203" i="6"/>
  <c r="J202" i="6"/>
  <c r="J201" i="6"/>
  <c r="J200" i="6"/>
  <c r="J199" i="6"/>
  <c r="J198" i="6"/>
  <c r="J197" i="6"/>
  <c r="J196" i="6"/>
  <c r="J195" i="6"/>
  <c r="J194" i="6"/>
  <c r="J193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J204" i="5" l="1"/>
  <c r="J203" i="5"/>
  <c r="J202" i="5"/>
  <c r="J201" i="5"/>
  <c r="J200" i="5"/>
  <c r="J199" i="5"/>
  <c r="J198" i="5"/>
  <c r="J197" i="5"/>
  <c r="J196" i="5"/>
  <c r="J195" i="5"/>
  <c r="J194" i="5"/>
  <c r="J193" i="5"/>
  <c r="I204" i="5"/>
  <c r="I203" i="5"/>
  <c r="I202" i="5"/>
  <c r="I201" i="5"/>
  <c r="I200" i="5"/>
  <c r="I199" i="5"/>
  <c r="I198" i="5"/>
  <c r="I197" i="5"/>
  <c r="I196" i="5"/>
  <c r="I195" i="5"/>
  <c r="I194" i="5"/>
  <c r="I193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M36" i="7" l="1"/>
  <c r="E50" i="7"/>
  <c r="E60" i="7"/>
  <c r="E59" i="7"/>
  <c r="E58" i="7"/>
  <c r="E57" i="7"/>
  <c r="E53" i="7"/>
  <c r="E52" i="7"/>
  <c r="E51" i="7"/>
  <c r="E39" i="7"/>
  <c r="E38" i="7"/>
  <c r="E37" i="7"/>
  <c r="E36" i="7"/>
  <c r="K60" i="7"/>
  <c r="K59" i="7"/>
  <c r="K58" i="7"/>
  <c r="K57" i="7"/>
  <c r="J60" i="7"/>
  <c r="J59" i="7"/>
  <c r="J58" i="7"/>
  <c r="J57" i="7"/>
  <c r="M60" i="7"/>
  <c r="M59" i="7"/>
  <c r="M58" i="7"/>
  <c r="M57" i="7"/>
  <c r="L60" i="7"/>
  <c r="L59" i="7"/>
  <c r="L58" i="7"/>
  <c r="L57" i="7"/>
  <c r="M53" i="7"/>
  <c r="M52" i="7"/>
  <c r="M51" i="7"/>
  <c r="M50" i="7"/>
  <c r="L53" i="7"/>
  <c r="L52" i="7"/>
  <c r="L51" i="7"/>
  <c r="L50" i="7"/>
  <c r="K53" i="7"/>
  <c r="K52" i="7"/>
  <c r="K51" i="7"/>
  <c r="K50" i="7"/>
  <c r="J53" i="7"/>
  <c r="J52" i="7"/>
  <c r="J51" i="7"/>
  <c r="J50" i="7"/>
  <c r="D60" i="7" l="1"/>
  <c r="D59" i="7"/>
  <c r="D58" i="7"/>
  <c r="D57" i="7"/>
  <c r="C60" i="7"/>
  <c r="C59" i="7"/>
  <c r="C58" i="7"/>
  <c r="C57" i="7"/>
  <c r="B60" i="7"/>
  <c r="B59" i="7"/>
  <c r="B58" i="7"/>
  <c r="B57" i="7"/>
  <c r="D53" i="7"/>
  <c r="D52" i="7"/>
  <c r="D51" i="7"/>
  <c r="D50" i="7"/>
  <c r="C53" i="7"/>
  <c r="C52" i="7"/>
  <c r="C51" i="7"/>
  <c r="C50" i="7"/>
  <c r="B53" i="7"/>
  <c r="B52" i="7"/>
  <c r="B51" i="7"/>
  <c r="B50" i="7"/>
  <c r="M39" i="7"/>
  <c r="M38" i="7"/>
  <c r="M37" i="7"/>
  <c r="L39" i="7"/>
  <c r="L38" i="7"/>
  <c r="L37" i="7"/>
  <c r="L36" i="7"/>
  <c r="K39" i="7"/>
  <c r="K38" i="7"/>
  <c r="K37" i="7"/>
  <c r="K36" i="7"/>
  <c r="J39" i="7"/>
  <c r="J38" i="7"/>
  <c r="J37" i="7"/>
  <c r="J36" i="7"/>
  <c r="D39" i="7"/>
  <c r="D38" i="7"/>
  <c r="D37" i="7"/>
  <c r="D36" i="7"/>
  <c r="C39" i="7"/>
  <c r="C38" i="7"/>
  <c r="C37" i="7"/>
  <c r="C36" i="7"/>
  <c r="B39" i="7"/>
  <c r="B38" i="7"/>
  <c r="B37" i="7"/>
  <c r="B36" i="7"/>
  <c r="M29" i="7" l="1"/>
  <c r="M28" i="7"/>
  <c r="M27" i="7"/>
  <c r="M26" i="7"/>
  <c r="L29" i="7"/>
  <c r="L28" i="7"/>
  <c r="L27" i="7"/>
  <c r="L26" i="7"/>
  <c r="K29" i="7"/>
  <c r="K46" i="7" s="1"/>
  <c r="K28" i="7"/>
  <c r="K45" i="7" s="1"/>
  <c r="K27" i="7"/>
  <c r="K44" i="7" s="1"/>
  <c r="K26" i="7"/>
  <c r="K43" i="7" s="1"/>
  <c r="M22" i="7"/>
  <c r="M21" i="7"/>
  <c r="M20" i="7"/>
  <c r="M19" i="7"/>
  <c r="L22" i="7"/>
  <c r="L21" i="7"/>
  <c r="L20" i="7"/>
  <c r="L19" i="7"/>
  <c r="K22" i="7"/>
  <c r="J46" i="7" s="1"/>
  <c r="K21" i="7"/>
  <c r="J45" i="7" s="1"/>
  <c r="K20" i="7"/>
  <c r="J44" i="7" s="1"/>
  <c r="K19" i="7"/>
  <c r="J43" i="7" s="1"/>
  <c r="M15" i="7"/>
  <c r="M14" i="7"/>
  <c r="M13" i="7"/>
  <c r="M12" i="7"/>
  <c r="L15" i="7"/>
  <c r="L14" i="7"/>
  <c r="L13" i="7"/>
  <c r="L12" i="7"/>
  <c r="K15" i="7"/>
  <c r="M46" i="7" s="1"/>
  <c r="K14" i="7"/>
  <c r="M45" i="7" s="1"/>
  <c r="K13" i="7"/>
  <c r="M44" i="7" s="1"/>
  <c r="K12" i="7"/>
  <c r="M43" i="7" s="1"/>
  <c r="M8" i="7"/>
  <c r="M7" i="7"/>
  <c r="M6" i="7"/>
  <c r="L8" i="7"/>
  <c r="L7" i="7"/>
  <c r="L6" i="7"/>
  <c r="K8" i="7"/>
  <c r="L46" i="7" s="1"/>
  <c r="K7" i="7"/>
  <c r="L45" i="7" s="1"/>
  <c r="K6" i="7"/>
  <c r="L44" i="7" s="1"/>
  <c r="M5" i="7"/>
  <c r="L5" i="7"/>
  <c r="K5" i="7"/>
  <c r="L43" i="7" s="1"/>
  <c r="J8" i="7"/>
  <c r="J7" i="7"/>
  <c r="J6" i="7"/>
  <c r="J5" i="7"/>
  <c r="J29" i="7"/>
  <c r="J28" i="7"/>
  <c r="J27" i="7"/>
  <c r="J26" i="7"/>
  <c r="J22" i="7"/>
  <c r="J21" i="7"/>
  <c r="J20" i="7"/>
  <c r="J19" i="7"/>
  <c r="J15" i="7"/>
  <c r="J14" i="7"/>
  <c r="J13" i="7"/>
  <c r="J12" i="7"/>
  <c r="E29" i="7"/>
  <c r="E28" i="7"/>
  <c r="E27" i="7"/>
  <c r="E26" i="7"/>
  <c r="E22" i="7"/>
  <c r="E21" i="7"/>
  <c r="E20" i="7"/>
  <c r="E19" i="7"/>
  <c r="D29" i="7"/>
  <c r="D28" i="7"/>
  <c r="D27" i="7"/>
  <c r="D26" i="7"/>
  <c r="D22" i="7"/>
  <c r="D21" i="7"/>
  <c r="D20" i="7"/>
  <c r="D19" i="7"/>
  <c r="C22" i="7"/>
  <c r="B46" i="7" s="1"/>
  <c r="C21" i="7"/>
  <c r="B45" i="7" s="1"/>
  <c r="C20" i="7"/>
  <c r="B44" i="7" s="1"/>
  <c r="C19" i="7"/>
  <c r="B43" i="7" s="1"/>
  <c r="C29" i="7" l="1"/>
  <c r="C46" i="7" s="1"/>
  <c r="C28" i="7"/>
  <c r="C45" i="7" s="1"/>
  <c r="C27" i="7"/>
  <c r="C44" i="7" s="1"/>
  <c r="C26" i="7"/>
  <c r="C43" i="7" s="1"/>
  <c r="B29" i="7"/>
  <c r="B28" i="7"/>
  <c r="B19" i="7"/>
  <c r="B27" i="7"/>
  <c r="B26" i="7"/>
  <c r="B22" i="7"/>
  <c r="B21" i="7"/>
  <c r="B20" i="7"/>
  <c r="E15" i="7" l="1"/>
  <c r="E14" i="7"/>
  <c r="E13" i="7"/>
  <c r="E12" i="7"/>
  <c r="D15" i="7"/>
  <c r="D14" i="7"/>
  <c r="D13" i="7"/>
  <c r="D12" i="7"/>
  <c r="C15" i="7"/>
  <c r="E46" i="7" s="1"/>
  <c r="C14" i="7"/>
  <c r="E45" i="7" s="1"/>
  <c r="C13" i="7"/>
  <c r="E44" i="7" s="1"/>
  <c r="C12" i="7"/>
  <c r="E43" i="7" s="1"/>
  <c r="B13" i="7" l="1"/>
  <c r="B15" i="7"/>
  <c r="B14" i="7"/>
  <c r="B12" i="7"/>
  <c r="E8" i="7"/>
  <c r="E7" i="7"/>
  <c r="E6" i="7"/>
  <c r="E5" i="7"/>
  <c r="D8" i="7"/>
  <c r="D7" i="7"/>
  <c r="D6" i="7"/>
  <c r="D5" i="7"/>
  <c r="C8" i="7"/>
  <c r="D46" i="7" s="1"/>
  <c r="C7" i="7"/>
  <c r="D45" i="7" s="1"/>
  <c r="C6" i="7"/>
  <c r="D44" i="7" s="1"/>
  <c r="C5" i="7"/>
  <c r="D43" i="7" s="1"/>
  <c r="B8" i="7"/>
  <c r="B7" i="7"/>
  <c r="B6" i="7"/>
  <c r="R52" i="2" l="1"/>
  <c r="I177" i="2" l="1"/>
  <c r="J125" i="2"/>
  <c r="J123" i="2"/>
  <c r="V150" i="6" l="1"/>
  <c r="V149" i="6"/>
  <c r="V148" i="6"/>
  <c r="U150" i="6"/>
  <c r="U149" i="6"/>
  <c r="U148" i="6"/>
  <c r="T150" i="6"/>
  <c r="T149" i="6"/>
  <c r="T148" i="6"/>
  <c r="S150" i="6"/>
  <c r="S149" i="6"/>
  <c r="S148" i="6"/>
  <c r="R150" i="6"/>
  <c r="R149" i="6"/>
  <c r="R148" i="6"/>
  <c r="Q150" i="6"/>
  <c r="Q149" i="6"/>
  <c r="Q148" i="6"/>
  <c r="P150" i="6"/>
  <c r="P149" i="6"/>
  <c r="P148" i="6"/>
  <c r="O150" i="6"/>
  <c r="O149" i="6"/>
  <c r="O148" i="6"/>
  <c r="N150" i="6"/>
  <c r="N149" i="6"/>
  <c r="N148" i="6"/>
  <c r="M150" i="6"/>
  <c r="M149" i="6"/>
  <c r="M148" i="6"/>
  <c r="L150" i="6"/>
  <c r="L149" i="6"/>
  <c r="L148" i="6"/>
  <c r="K150" i="6"/>
  <c r="K149" i="6"/>
  <c r="K148" i="6"/>
  <c r="J150" i="6"/>
  <c r="J149" i="6"/>
  <c r="J148" i="6"/>
  <c r="I150" i="6"/>
  <c r="I149" i="6"/>
  <c r="I148" i="6"/>
  <c r="H150" i="6"/>
  <c r="H149" i="6"/>
  <c r="H148" i="6"/>
  <c r="G150" i="6"/>
  <c r="G149" i="6"/>
  <c r="G148" i="6"/>
  <c r="R125" i="6"/>
  <c r="R124" i="6"/>
  <c r="R123" i="6"/>
  <c r="Q125" i="6"/>
  <c r="Q124" i="6"/>
  <c r="Q123" i="6"/>
  <c r="P125" i="6"/>
  <c r="P124" i="6"/>
  <c r="P123" i="6"/>
  <c r="O125" i="6"/>
  <c r="O124" i="6"/>
  <c r="O123" i="6"/>
  <c r="N125" i="6"/>
  <c r="N124" i="6"/>
  <c r="N123" i="6"/>
  <c r="M125" i="6"/>
  <c r="M124" i="6"/>
  <c r="M123" i="6"/>
  <c r="L125" i="6"/>
  <c r="L124" i="6"/>
  <c r="L123" i="6"/>
  <c r="K125" i="6"/>
  <c r="K124" i="6"/>
  <c r="K123" i="6"/>
  <c r="J125" i="6"/>
  <c r="J124" i="6"/>
  <c r="J123" i="6"/>
  <c r="I125" i="6"/>
  <c r="I124" i="6"/>
  <c r="I123" i="6"/>
  <c r="H125" i="6"/>
  <c r="H124" i="6"/>
  <c r="H123" i="6"/>
  <c r="G125" i="6"/>
  <c r="G124" i="6"/>
  <c r="G123" i="6"/>
  <c r="V150" i="2" l="1"/>
  <c r="V149" i="2"/>
  <c r="V148" i="2"/>
  <c r="U150" i="2"/>
  <c r="U149" i="2"/>
  <c r="U148" i="2"/>
  <c r="T150" i="2"/>
  <c r="T149" i="2"/>
  <c r="T148" i="2"/>
  <c r="S150" i="2"/>
  <c r="S149" i="2"/>
  <c r="S148" i="2"/>
  <c r="R150" i="2"/>
  <c r="R149" i="2"/>
  <c r="R148" i="2"/>
  <c r="Q150" i="2"/>
  <c r="Q149" i="2"/>
  <c r="Q148" i="2"/>
  <c r="P150" i="2"/>
  <c r="P149" i="2"/>
  <c r="P148" i="2"/>
  <c r="O150" i="2"/>
  <c r="O149" i="2"/>
  <c r="O148" i="2"/>
  <c r="N150" i="2"/>
  <c r="N149" i="2"/>
  <c r="N148" i="2"/>
  <c r="M150" i="2"/>
  <c r="M149" i="2"/>
  <c r="M148" i="2"/>
  <c r="L150" i="2"/>
  <c r="L149" i="2"/>
  <c r="L148" i="2"/>
  <c r="K150" i="2"/>
  <c r="K149" i="2"/>
  <c r="K148" i="2"/>
  <c r="J150" i="2"/>
  <c r="J149" i="2"/>
  <c r="J148" i="2"/>
  <c r="I150" i="2"/>
  <c r="I149" i="2"/>
  <c r="I148" i="2"/>
  <c r="H150" i="2"/>
  <c r="H149" i="2"/>
  <c r="H148" i="2"/>
  <c r="G150" i="2"/>
  <c r="G149" i="2"/>
  <c r="G148" i="2"/>
  <c r="J124" i="2" l="1"/>
  <c r="S123" i="2"/>
  <c r="R125" i="2"/>
  <c r="R124" i="2"/>
  <c r="R123" i="2"/>
  <c r="Q125" i="2"/>
  <c r="Q124" i="2"/>
  <c r="Q123" i="2"/>
  <c r="P125" i="2"/>
  <c r="P124" i="2"/>
  <c r="P123" i="2"/>
  <c r="N124" i="2"/>
  <c r="I125" i="2"/>
  <c r="I124" i="2"/>
  <c r="I123" i="2"/>
  <c r="H125" i="2"/>
  <c r="H124" i="2"/>
  <c r="H123" i="2"/>
  <c r="G125" i="2"/>
  <c r="G124" i="2"/>
  <c r="G123" i="2"/>
  <c r="Y108" i="6"/>
  <c r="Y107" i="6"/>
  <c r="Y106" i="6"/>
  <c r="Y105" i="6"/>
  <c r="Y104" i="6"/>
  <c r="Y103" i="6"/>
  <c r="Y102" i="6"/>
  <c r="Y101" i="6"/>
  <c r="Y110" i="6" s="1"/>
  <c r="Y100" i="6"/>
  <c r="Y99" i="6"/>
  <c r="Y98" i="6"/>
  <c r="Y97" i="6"/>
  <c r="Y96" i="6"/>
  <c r="Y95" i="6"/>
  <c r="Y94" i="6"/>
  <c r="Y93" i="6"/>
  <c r="Y92" i="6"/>
  <c r="Y91" i="6"/>
  <c r="Y90" i="6"/>
  <c r="Y89" i="6"/>
  <c r="Y111" i="6" s="1"/>
  <c r="X108" i="6"/>
  <c r="X107" i="6"/>
  <c r="X106" i="6"/>
  <c r="X105" i="6"/>
  <c r="X104" i="6"/>
  <c r="X103" i="6"/>
  <c r="X102" i="6"/>
  <c r="X101" i="6"/>
  <c r="X100" i="6"/>
  <c r="X99" i="6"/>
  <c r="X98" i="6"/>
  <c r="X97" i="6"/>
  <c r="X96" i="6"/>
  <c r="X95" i="6"/>
  <c r="X94" i="6"/>
  <c r="X93" i="6"/>
  <c r="X112" i="6" s="1"/>
  <c r="X92" i="6"/>
  <c r="X91" i="6"/>
  <c r="X90" i="6"/>
  <c r="X89" i="6"/>
  <c r="V113" i="6"/>
  <c r="W112" i="6"/>
  <c r="V112" i="6"/>
  <c r="U112" i="6"/>
  <c r="T112" i="6"/>
  <c r="S112" i="6"/>
  <c r="R112" i="6"/>
  <c r="W111" i="6"/>
  <c r="V111" i="6"/>
  <c r="U111" i="6"/>
  <c r="T111" i="6"/>
  <c r="S111" i="6"/>
  <c r="R111" i="6"/>
  <c r="W110" i="6"/>
  <c r="W114" i="6" s="1"/>
  <c r="V110" i="6"/>
  <c r="V114" i="6" s="1"/>
  <c r="U110" i="6"/>
  <c r="U113" i="6" s="1"/>
  <c r="T110" i="6"/>
  <c r="T114" i="6" s="1"/>
  <c r="S110" i="6"/>
  <c r="S113" i="6" s="1"/>
  <c r="R110" i="6"/>
  <c r="R114" i="6" s="1"/>
  <c r="Y83" i="6"/>
  <c r="X83" i="6"/>
  <c r="W83" i="6"/>
  <c r="V83" i="6"/>
  <c r="U83" i="6"/>
  <c r="T83" i="6"/>
  <c r="S83" i="6"/>
  <c r="R83" i="6"/>
  <c r="Y82" i="6"/>
  <c r="X82" i="6"/>
  <c r="W82" i="6"/>
  <c r="V82" i="6"/>
  <c r="U82" i="6"/>
  <c r="T82" i="6"/>
  <c r="S82" i="6"/>
  <c r="R82" i="6"/>
  <c r="Y81" i="6"/>
  <c r="Y85" i="6" s="1"/>
  <c r="X81" i="6"/>
  <c r="X85" i="6" s="1"/>
  <c r="W81" i="6"/>
  <c r="W84" i="6" s="1"/>
  <c r="V81" i="6"/>
  <c r="V85" i="6" s="1"/>
  <c r="U81" i="6"/>
  <c r="U85" i="6" s="1"/>
  <c r="T81" i="6"/>
  <c r="T84" i="6" s="1"/>
  <c r="S81" i="6"/>
  <c r="S85" i="6" s="1"/>
  <c r="R81" i="6"/>
  <c r="R85" i="6" s="1"/>
  <c r="Y54" i="6"/>
  <c r="X54" i="6"/>
  <c r="W54" i="6"/>
  <c r="V54" i="6"/>
  <c r="U54" i="6"/>
  <c r="T54" i="6"/>
  <c r="S54" i="6"/>
  <c r="R54" i="6"/>
  <c r="Y53" i="6"/>
  <c r="X53" i="6"/>
  <c r="W53" i="6"/>
  <c r="V53" i="6"/>
  <c r="U53" i="6"/>
  <c r="T53" i="6"/>
  <c r="S53" i="6"/>
  <c r="R53" i="6"/>
  <c r="Y52" i="6"/>
  <c r="Y56" i="6" s="1"/>
  <c r="X52" i="6"/>
  <c r="X56" i="6" s="1"/>
  <c r="W52" i="6"/>
  <c r="W56" i="6" s="1"/>
  <c r="V52" i="6"/>
  <c r="V56" i="6" s="1"/>
  <c r="U52" i="6"/>
  <c r="U56" i="6" s="1"/>
  <c r="T52" i="6"/>
  <c r="T56" i="6" s="1"/>
  <c r="S52" i="6"/>
  <c r="S56" i="6" s="1"/>
  <c r="R52" i="6"/>
  <c r="R56" i="6" s="1"/>
  <c r="Y25" i="6"/>
  <c r="X25" i="6"/>
  <c r="V25" i="6"/>
  <c r="U25" i="6"/>
  <c r="T25" i="6"/>
  <c r="R25" i="6"/>
  <c r="Y24" i="6"/>
  <c r="X24" i="6"/>
  <c r="V24" i="6"/>
  <c r="U24" i="6"/>
  <c r="T24" i="6"/>
  <c r="R24" i="6"/>
  <c r="Y23" i="6"/>
  <c r="Y27" i="6" s="1"/>
  <c r="X23" i="6"/>
  <c r="X26" i="6" s="1"/>
  <c r="W23" i="6"/>
  <c r="W26" i="6" s="1"/>
  <c r="V23" i="6"/>
  <c r="V27" i="6" s="1"/>
  <c r="U23" i="6"/>
  <c r="U27" i="6" s="1"/>
  <c r="T23" i="6"/>
  <c r="T27" i="6" s="1"/>
  <c r="S23" i="6"/>
  <c r="S26" i="6" s="1"/>
  <c r="R23" i="6"/>
  <c r="R27" i="6" s="1"/>
  <c r="Y112" i="2"/>
  <c r="X112" i="2"/>
  <c r="W112" i="2"/>
  <c r="V112" i="2"/>
  <c r="U112" i="2"/>
  <c r="T112" i="2"/>
  <c r="S112" i="2"/>
  <c r="R112" i="2"/>
  <c r="Y111" i="2"/>
  <c r="X111" i="2"/>
  <c r="W111" i="2"/>
  <c r="V111" i="2"/>
  <c r="U111" i="2"/>
  <c r="T111" i="2"/>
  <c r="S111" i="2"/>
  <c r="R111" i="2"/>
  <c r="Y110" i="2"/>
  <c r="Y114" i="2" s="1"/>
  <c r="X110" i="2"/>
  <c r="X114" i="2" s="1"/>
  <c r="W110" i="2"/>
  <c r="W113" i="2" s="1"/>
  <c r="V110" i="2"/>
  <c r="V114" i="2" s="1"/>
  <c r="U110" i="2"/>
  <c r="U114" i="2" s="1"/>
  <c r="T110" i="2"/>
  <c r="T114" i="2" s="1"/>
  <c r="S110" i="2"/>
  <c r="S114" i="2" s="1"/>
  <c r="R110" i="2"/>
  <c r="R114" i="2" s="1"/>
  <c r="X83" i="2"/>
  <c r="T83" i="2"/>
  <c r="N125" i="2" s="1"/>
  <c r="S83" i="2"/>
  <c r="X82" i="2"/>
  <c r="T82" i="2"/>
  <c r="S82" i="2"/>
  <c r="X81" i="2"/>
  <c r="X85" i="2" s="1"/>
  <c r="T81" i="2"/>
  <c r="T85" i="2" s="1"/>
  <c r="S81" i="2"/>
  <c r="S85" i="2" s="1"/>
  <c r="X54" i="2"/>
  <c r="X53" i="2"/>
  <c r="X52" i="2"/>
  <c r="R56" i="2"/>
  <c r="Y25" i="2"/>
  <c r="X25" i="2"/>
  <c r="W25" i="2"/>
  <c r="V25" i="2"/>
  <c r="U25" i="2"/>
  <c r="T25" i="2"/>
  <c r="S25" i="2"/>
  <c r="R25" i="2"/>
  <c r="Y24" i="2"/>
  <c r="X24" i="2"/>
  <c r="W24" i="2"/>
  <c r="V24" i="2"/>
  <c r="U24" i="2"/>
  <c r="T24" i="2"/>
  <c r="S24" i="2"/>
  <c r="R24" i="2"/>
  <c r="Y23" i="2"/>
  <c r="Y27" i="2" s="1"/>
  <c r="X23" i="2"/>
  <c r="X27" i="2" s="1"/>
  <c r="W23" i="2"/>
  <c r="W27" i="2" s="1"/>
  <c r="V23" i="2"/>
  <c r="V27" i="2" s="1"/>
  <c r="U23" i="2"/>
  <c r="U26" i="2" s="1"/>
  <c r="T23" i="2"/>
  <c r="T26" i="2" s="1"/>
  <c r="S23" i="2"/>
  <c r="S27" i="2" s="1"/>
  <c r="R23" i="2"/>
  <c r="R27" i="2" s="1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79" i="2"/>
  <c r="Y78" i="2"/>
  <c r="Y77" i="2"/>
  <c r="Y76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5" i="2"/>
  <c r="Y34" i="2"/>
  <c r="Y33" i="2"/>
  <c r="Y32" i="2"/>
  <c r="Y31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Y36" i="2" s="1"/>
  <c r="X35" i="2"/>
  <c r="X34" i="2"/>
  <c r="X33" i="2"/>
  <c r="X32" i="2"/>
  <c r="X31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79" i="2"/>
  <c r="W78" i="2"/>
  <c r="W77" i="2"/>
  <c r="W76" i="2"/>
  <c r="W75" i="2"/>
  <c r="W83" i="2" s="1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54" i="2" s="1"/>
  <c r="W35" i="2"/>
  <c r="W34" i="2"/>
  <c r="W33" i="2"/>
  <c r="W32" i="2"/>
  <c r="W31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79" i="2"/>
  <c r="V78" i="2"/>
  <c r="V77" i="2"/>
  <c r="V76" i="2"/>
  <c r="V75" i="2"/>
  <c r="Y75" i="2" s="1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54" i="2" s="1"/>
  <c r="V35" i="2"/>
  <c r="V34" i="2"/>
  <c r="V33" i="2"/>
  <c r="V32" i="2"/>
  <c r="V31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79" i="2"/>
  <c r="U78" i="2"/>
  <c r="U77" i="2"/>
  <c r="U76" i="2"/>
  <c r="U75" i="2"/>
  <c r="O125" i="2" s="1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L125" i="2" s="1"/>
  <c r="U35" i="2"/>
  <c r="U34" i="2"/>
  <c r="U33" i="2"/>
  <c r="U32" i="2"/>
  <c r="U31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K125" i="2" s="1"/>
  <c r="T35" i="2"/>
  <c r="T34" i="2"/>
  <c r="T33" i="2"/>
  <c r="T32" i="2"/>
  <c r="T31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54" i="2" s="1"/>
  <c r="S35" i="2"/>
  <c r="S34" i="2"/>
  <c r="S33" i="2"/>
  <c r="S32" i="2"/>
  <c r="S31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79" i="2"/>
  <c r="R78" i="2"/>
  <c r="R77" i="2"/>
  <c r="R76" i="2"/>
  <c r="R75" i="2"/>
  <c r="M125" i="2" s="1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Y104" i="5"/>
  <c r="Y94" i="5"/>
  <c r="Y77" i="5"/>
  <c r="Y69" i="5"/>
  <c r="Y61" i="5"/>
  <c r="Y44" i="5"/>
  <c r="Y19" i="5"/>
  <c r="Y13" i="5"/>
  <c r="Y3" i="5"/>
  <c r="X108" i="5"/>
  <c r="X107" i="5"/>
  <c r="Y107" i="5" s="1"/>
  <c r="X106" i="5"/>
  <c r="Y106" i="5" s="1"/>
  <c r="X105" i="5"/>
  <c r="Y105" i="5" s="1"/>
  <c r="X104" i="5"/>
  <c r="X103" i="5"/>
  <c r="X102" i="5"/>
  <c r="X101" i="5"/>
  <c r="X100" i="5"/>
  <c r="X99" i="5"/>
  <c r="Y99" i="5" s="1"/>
  <c r="X98" i="5"/>
  <c r="Y98" i="5" s="1"/>
  <c r="X97" i="5"/>
  <c r="Y97" i="5" s="1"/>
  <c r="X96" i="5"/>
  <c r="Y96" i="5" s="1"/>
  <c r="X95" i="5"/>
  <c r="X94" i="5"/>
  <c r="X93" i="5"/>
  <c r="X92" i="5"/>
  <c r="X91" i="5"/>
  <c r="Y91" i="5" s="1"/>
  <c r="X90" i="5"/>
  <c r="Y90" i="5" s="1"/>
  <c r="X89" i="5"/>
  <c r="X112" i="5" s="1"/>
  <c r="Q150" i="5" s="1"/>
  <c r="X79" i="5"/>
  <c r="X78" i="5"/>
  <c r="X77" i="5"/>
  <c r="X76" i="5"/>
  <c r="X75" i="5"/>
  <c r="X74" i="5"/>
  <c r="Y74" i="5" s="1"/>
  <c r="X73" i="5"/>
  <c r="Y73" i="5" s="1"/>
  <c r="X72" i="5"/>
  <c r="Y72" i="5" s="1"/>
  <c r="X71" i="5"/>
  <c r="Y71" i="5" s="1"/>
  <c r="X70" i="5"/>
  <c r="X69" i="5"/>
  <c r="X68" i="5"/>
  <c r="X67" i="5"/>
  <c r="X66" i="5"/>
  <c r="Y66" i="5" s="1"/>
  <c r="X65" i="5"/>
  <c r="Y65" i="5" s="1"/>
  <c r="X64" i="5"/>
  <c r="Y64" i="5" s="1"/>
  <c r="X63" i="5"/>
  <c r="X62" i="5"/>
  <c r="X61" i="5"/>
  <c r="X60" i="5"/>
  <c r="X50" i="5"/>
  <c r="X49" i="5"/>
  <c r="Y49" i="5" s="1"/>
  <c r="X48" i="5"/>
  <c r="Y48" i="5" s="1"/>
  <c r="X47" i="5"/>
  <c r="Y47" i="5" s="1"/>
  <c r="X46" i="5"/>
  <c r="X45" i="5"/>
  <c r="X44" i="5"/>
  <c r="X43" i="5"/>
  <c r="X42" i="5"/>
  <c r="X41" i="5"/>
  <c r="Y41" i="5" s="1"/>
  <c r="X40" i="5"/>
  <c r="Y40" i="5" s="1"/>
  <c r="X39" i="5"/>
  <c r="Y39" i="5" s="1"/>
  <c r="X38" i="5"/>
  <c r="X37" i="5"/>
  <c r="X36" i="5"/>
  <c r="Y36" i="5" s="1"/>
  <c r="X35" i="5"/>
  <c r="X34" i="5"/>
  <c r="X33" i="5"/>
  <c r="Y33" i="5" s="1"/>
  <c r="X32" i="5"/>
  <c r="Y32" i="5" s="1"/>
  <c r="X31" i="5"/>
  <c r="Y31" i="5" s="1"/>
  <c r="X21" i="5"/>
  <c r="X20" i="5"/>
  <c r="X19" i="5"/>
  <c r="X18" i="5"/>
  <c r="X17" i="5"/>
  <c r="X16" i="5"/>
  <c r="Y16" i="5" s="1"/>
  <c r="X15" i="5"/>
  <c r="Y15" i="5" s="1"/>
  <c r="X14" i="5"/>
  <c r="Y14" i="5" s="1"/>
  <c r="X13" i="5"/>
  <c r="X12" i="5"/>
  <c r="X11" i="5"/>
  <c r="X10" i="5"/>
  <c r="X9" i="5"/>
  <c r="X8" i="5"/>
  <c r="Y8" i="5" s="1"/>
  <c r="X7" i="5"/>
  <c r="Y7" i="5" s="1"/>
  <c r="X6" i="5"/>
  <c r="Y6" i="5" s="1"/>
  <c r="X5" i="5"/>
  <c r="Y5" i="5" s="1"/>
  <c r="X4" i="5"/>
  <c r="X3" i="5"/>
  <c r="W108" i="5"/>
  <c r="W107" i="5"/>
  <c r="W106" i="5"/>
  <c r="W105" i="5"/>
  <c r="W104" i="5"/>
  <c r="W103" i="5"/>
  <c r="W102" i="5"/>
  <c r="W101" i="5"/>
  <c r="W100" i="5"/>
  <c r="W99" i="5"/>
  <c r="W98" i="5"/>
  <c r="W97" i="5"/>
  <c r="W96" i="5"/>
  <c r="W95" i="5"/>
  <c r="W94" i="5"/>
  <c r="W93" i="5"/>
  <c r="W92" i="5"/>
  <c r="W91" i="5"/>
  <c r="W90" i="5"/>
  <c r="W89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W3" i="5"/>
  <c r="V108" i="5"/>
  <c r="V107" i="5"/>
  <c r="V106" i="5"/>
  <c r="V105" i="5"/>
  <c r="V104" i="5"/>
  <c r="V103" i="5"/>
  <c r="V102" i="5"/>
  <c r="Y102" i="5" s="1"/>
  <c r="V101" i="5"/>
  <c r="V100" i="5"/>
  <c r="V99" i="5"/>
  <c r="V98" i="5"/>
  <c r="V97" i="5"/>
  <c r="V96" i="5"/>
  <c r="V95" i="5"/>
  <c r="V94" i="5"/>
  <c r="V93" i="5"/>
  <c r="V92" i="5"/>
  <c r="V91" i="5"/>
  <c r="V90" i="5"/>
  <c r="V89" i="5"/>
  <c r="V79" i="5"/>
  <c r="Y79" i="5" s="1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Y63" i="5" s="1"/>
  <c r="V62" i="5"/>
  <c r="V61" i="5"/>
  <c r="V60" i="5"/>
  <c r="V50" i="5"/>
  <c r="V49" i="5"/>
  <c r="V48" i="5"/>
  <c r="V47" i="5"/>
  <c r="V46" i="5"/>
  <c r="Y46" i="5" s="1"/>
  <c r="V45" i="5"/>
  <c r="V44" i="5"/>
  <c r="V43" i="5"/>
  <c r="V42" i="5"/>
  <c r="V41" i="5"/>
  <c r="V40" i="5"/>
  <c r="V39" i="5"/>
  <c r="V38" i="5"/>
  <c r="Y38" i="5" s="1"/>
  <c r="V37" i="5"/>
  <c r="V36" i="5"/>
  <c r="V35" i="5"/>
  <c r="V34" i="5"/>
  <c r="V33" i="5"/>
  <c r="V32" i="5"/>
  <c r="V31" i="5"/>
  <c r="V21" i="5"/>
  <c r="Y21" i="5" s="1"/>
  <c r="V20" i="5"/>
  <c r="V19" i="5"/>
  <c r="V18" i="5"/>
  <c r="V17" i="5"/>
  <c r="V16" i="5"/>
  <c r="V15" i="5"/>
  <c r="V14" i="5"/>
  <c r="V13" i="5"/>
  <c r="V12" i="5"/>
  <c r="V11" i="5"/>
  <c r="Y11" i="5" s="1"/>
  <c r="V10" i="5"/>
  <c r="V9" i="5"/>
  <c r="V8" i="5"/>
  <c r="V7" i="5"/>
  <c r="V6" i="5"/>
  <c r="V5" i="5"/>
  <c r="V4" i="5"/>
  <c r="V3" i="5"/>
  <c r="U93" i="5"/>
  <c r="U92" i="5"/>
  <c r="U60" i="5"/>
  <c r="U32" i="5"/>
  <c r="T108" i="5"/>
  <c r="T107" i="5"/>
  <c r="U107" i="5" s="1"/>
  <c r="T106" i="5"/>
  <c r="T105" i="5"/>
  <c r="T104" i="5"/>
  <c r="T103" i="5"/>
  <c r="T102" i="5"/>
  <c r="T101" i="5"/>
  <c r="T100" i="5"/>
  <c r="T99" i="5"/>
  <c r="U99" i="5" s="1"/>
  <c r="T98" i="5"/>
  <c r="T97" i="5"/>
  <c r="T96" i="5"/>
  <c r="T95" i="5"/>
  <c r="T94" i="5"/>
  <c r="T93" i="5"/>
  <c r="T92" i="5"/>
  <c r="T91" i="5"/>
  <c r="U91" i="5" s="1"/>
  <c r="T90" i="5"/>
  <c r="T89" i="5"/>
  <c r="T79" i="5"/>
  <c r="T78" i="5"/>
  <c r="T77" i="5"/>
  <c r="T76" i="5"/>
  <c r="T75" i="5"/>
  <c r="T74" i="5"/>
  <c r="U74" i="5" s="1"/>
  <c r="T73" i="5"/>
  <c r="T72" i="5"/>
  <c r="T71" i="5"/>
  <c r="T70" i="5"/>
  <c r="T69" i="5"/>
  <c r="T68" i="5"/>
  <c r="U68" i="5" s="1"/>
  <c r="T67" i="5"/>
  <c r="U67" i="5" s="1"/>
  <c r="T66" i="5"/>
  <c r="U66" i="5" s="1"/>
  <c r="T65" i="5"/>
  <c r="T64" i="5"/>
  <c r="T63" i="5"/>
  <c r="T62" i="5"/>
  <c r="T61" i="5"/>
  <c r="T60" i="5"/>
  <c r="T50" i="5"/>
  <c r="T49" i="5"/>
  <c r="U49" i="5" s="1"/>
  <c r="T48" i="5"/>
  <c r="T47" i="5"/>
  <c r="T46" i="5"/>
  <c r="T45" i="5"/>
  <c r="T44" i="5"/>
  <c r="T43" i="5"/>
  <c r="T42" i="5"/>
  <c r="T41" i="5"/>
  <c r="U41" i="5" s="1"/>
  <c r="T40" i="5"/>
  <c r="T39" i="5"/>
  <c r="T38" i="5"/>
  <c r="T37" i="5"/>
  <c r="T36" i="5"/>
  <c r="T35" i="5"/>
  <c r="U35" i="5" s="1"/>
  <c r="T34" i="5"/>
  <c r="U34" i="5" s="1"/>
  <c r="T33" i="5"/>
  <c r="U33" i="5" s="1"/>
  <c r="T32" i="5"/>
  <c r="T31" i="5"/>
  <c r="T21" i="5"/>
  <c r="T20" i="5"/>
  <c r="T19" i="5"/>
  <c r="T18" i="5"/>
  <c r="T17" i="5"/>
  <c r="T16" i="5"/>
  <c r="U16" i="5" s="1"/>
  <c r="T15" i="5"/>
  <c r="T14" i="5"/>
  <c r="T13" i="5"/>
  <c r="T12" i="5"/>
  <c r="T11" i="5"/>
  <c r="T10" i="5"/>
  <c r="T9" i="5"/>
  <c r="T8" i="5"/>
  <c r="U8" i="5" s="1"/>
  <c r="T7" i="5"/>
  <c r="T6" i="5"/>
  <c r="T5" i="5"/>
  <c r="T4" i="5"/>
  <c r="T3" i="5"/>
  <c r="S108" i="5"/>
  <c r="S107" i="5"/>
  <c r="S106" i="5"/>
  <c r="S105" i="5"/>
  <c r="S104" i="5"/>
  <c r="S103" i="5"/>
  <c r="S102" i="5"/>
  <c r="S101" i="5"/>
  <c r="S100" i="5"/>
  <c r="S99" i="5"/>
  <c r="S98" i="5"/>
  <c r="S97" i="5"/>
  <c r="S96" i="5"/>
  <c r="S95" i="5"/>
  <c r="S94" i="5"/>
  <c r="S93" i="5"/>
  <c r="S92" i="5"/>
  <c r="S91" i="5"/>
  <c r="S90" i="5"/>
  <c r="S89" i="5"/>
  <c r="S79" i="5"/>
  <c r="S78" i="5"/>
  <c r="S77" i="5"/>
  <c r="S76" i="5"/>
  <c r="S75" i="5"/>
  <c r="S74" i="5"/>
  <c r="S73" i="5"/>
  <c r="S72" i="5"/>
  <c r="S71" i="5"/>
  <c r="S70" i="5"/>
  <c r="S69" i="5"/>
  <c r="S68" i="5"/>
  <c r="S67" i="5"/>
  <c r="S66" i="5"/>
  <c r="S65" i="5"/>
  <c r="S64" i="5"/>
  <c r="S63" i="5"/>
  <c r="S62" i="5"/>
  <c r="S61" i="5"/>
  <c r="S60" i="5"/>
  <c r="S82" i="5" s="1"/>
  <c r="S50" i="5"/>
  <c r="S49" i="5"/>
  <c r="S48" i="5"/>
  <c r="S47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S3" i="5"/>
  <c r="R108" i="5"/>
  <c r="U108" i="5" s="1"/>
  <c r="R107" i="5"/>
  <c r="R106" i="5"/>
  <c r="U106" i="5" s="1"/>
  <c r="R105" i="5"/>
  <c r="U105" i="5" s="1"/>
  <c r="R104" i="5"/>
  <c r="U104" i="5" s="1"/>
  <c r="R103" i="5"/>
  <c r="U103" i="5" s="1"/>
  <c r="R102" i="5"/>
  <c r="R101" i="5"/>
  <c r="U101" i="5" s="1"/>
  <c r="R100" i="5"/>
  <c r="U100" i="5" s="1"/>
  <c r="R99" i="5"/>
  <c r="R98" i="5"/>
  <c r="U98" i="5" s="1"/>
  <c r="R97" i="5"/>
  <c r="U97" i="5" s="1"/>
  <c r="R96" i="5"/>
  <c r="U96" i="5" s="1"/>
  <c r="R95" i="5"/>
  <c r="U95" i="5" s="1"/>
  <c r="R94" i="5"/>
  <c r="R93" i="5"/>
  <c r="R92" i="5"/>
  <c r="R91" i="5"/>
  <c r="R90" i="5"/>
  <c r="U90" i="5" s="1"/>
  <c r="R89" i="5"/>
  <c r="U89" i="5" s="1"/>
  <c r="R79" i="5"/>
  <c r="U79" i="5" s="1"/>
  <c r="R78" i="5"/>
  <c r="U78" i="5" s="1"/>
  <c r="R77" i="5"/>
  <c r="R76" i="5"/>
  <c r="U76" i="5" s="1"/>
  <c r="R75" i="5"/>
  <c r="U75" i="5" s="1"/>
  <c r="R74" i="5"/>
  <c r="R73" i="5"/>
  <c r="U73" i="5" s="1"/>
  <c r="R72" i="5"/>
  <c r="U72" i="5" s="1"/>
  <c r="R71" i="5"/>
  <c r="U71" i="5" s="1"/>
  <c r="R70" i="5"/>
  <c r="U70" i="5" s="1"/>
  <c r="R69" i="5"/>
  <c r="R68" i="5"/>
  <c r="R67" i="5"/>
  <c r="R66" i="5"/>
  <c r="R65" i="5"/>
  <c r="U65" i="5" s="1"/>
  <c r="R64" i="5"/>
  <c r="U64" i="5" s="1"/>
  <c r="R63" i="5"/>
  <c r="U63" i="5" s="1"/>
  <c r="R62" i="5"/>
  <c r="U62" i="5" s="1"/>
  <c r="R61" i="5"/>
  <c r="R60" i="5"/>
  <c r="R83" i="5" s="1"/>
  <c r="M125" i="5" s="1"/>
  <c r="R50" i="5"/>
  <c r="U50" i="5" s="1"/>
  <c r="R49" i="5"/>
  <c r="R48" i="5"/>
  <c r="U48" i="5" s="1"/>
  <c r="R47" i="5"/>
  <c r="U47" i="5" s="1"/>
  <c r="R46" i="5"/>
  <c r="U46" i="5" s="1"/>
  <c r="R45" i="5"/>
  <c r="U45" i="5" s="1"/>
  <c r="R44" i="5"/>
  <c r="R43" i="5"/>
  <c r="U43" i="5" s="1"/>
  <c r="R42" i="5"/>
  <c r="U42" i="5" s="1"/>
  <c r="R41" i="5"/>
  <c r="R40" i="5"/>
  <c r="U40" i="5" s="1"/>
  <c r="R39" i="5"/>
  <c r="U39" i="5" s="1"/>
  <c r="R38" i="5"/>
  <c r="U38" i="5" s="1"/>
  <c r="R37" i="5"/>
  <c r="U37" i="5" s="1"/>
  <c r="R36" i="5"/>
  <c r="R35" i="5"/>
  <c r="R34" i="5"/>
  <c r="R33" i="5"/>
  <c r="R32" i="5"/>
  <c r="R31" i="5"/>
  <c r="U31" i="5" s="1"/>
  <c r="R21" i="5"/>
  <c r="U21" i="5" s="1"/>
  <c r="R20" i="5"/>
  <c r="U20" i="5" s="1"/>
  <c r="R19" i="5"/>
  <c r="R18" i="5"/>
  <c r="U18" i="5" s="1"/>
  <c r="R17" i="5"/>
  <c r="U17" i="5" s="1"/>
  <c r="R16" i="5"/>
  <c r="R15" i="5"/>
  <c r="U15" i="5" s="1"/>
  <c r="R14" i="5"/>
  <c r="U14" i="5" s="1"/>
  <c r="R13" i="5"/>
  <c r="U13" i="5" s="1"/>
  <c r="R12" i="5"/>
  <c r="U12" i="5" s="1"/>
  <c r="R11" i="5"/>
  <c r="R10" i="5"/>
  <c r="U10" i="5" s="1"/>
  <c r="R9" i="5"/>
  <c r="U9" i="5" s="1"/>
  <c r="R8" i="5"/>
  <c r="R7" i="5"/>
  <c r="U7" i="5" s="1"/>
  <c r="R6" i="5"/>
  <c r="U6" i="5" s="1"/>
  <c r="R5" i="5"/>
  <c r="U5" i="5" s="1"/>
  <c r="R4" i="5"/>
  <c r="U4" i="5" s="1"/>
  <c r="R3" i="5"/>
  <c r="Y79" i="6"/>
  <c r="Y78" i="6"/>
  <c r="Y77" i="6"/>
  <c r="Y76" i="6"/>
  <c r="Y75" i="6"/>
  <c r="Y74" i="6"/>
  <c r="Y73" i="6"/>
  <c r="Y72" i="6"/>
  <c r="Y71" i="6"/>
  <c r="Y70" i="6"/>
  <c r="Y69" i="6"/>
  <c r="Y68" i="6"/>
  <c r="Y67" i="6"/>
  <c r="Y66" i="6"/>
  <c r="Y65" i="6"/>
  <c r="Y64" i="6"/>
  <c r="Y63" i="6"/>
  <c r="Y62" i="6"/>
  <c r="Y61" i="6"/>
  <c r="Y60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21" i="6"/>
  <c r="Y20" i="6"/>
  <c r="Y19" i="6"/>
  <c r="Y18" i="6"/>
  <c r="Y17" i="6"/>
  <c r="Y16" i="6"/>
  <c r="Y15" i="6"/>
  <c r="Y14" i="6"/>
  <c r="Y13" i="6"/>
  <c r="Y12" i="6"/>
  <c r="Y11" i="6"/>
  <c r="Y10" i="6"/>
  <c r="Y9" i="6"/>
  <c r="Y8" i="6"/>
  <c r="Y7" i="6"/>
  <c r="Y6" i="6"/>
  <c r="Y5" i="6"/>
  <c r="Y4" i="6"/>
  <c r="Y3" i="6"/>
  <c r="X79" i="6"/>
  <c r="X78" i="6"/>
  <c r="X77" i="6"/>
  <c r="X76" i="6"/>
  <c r="X75" i="6"/>
  <c r="X74" i="6"/>
  <c r="X73" i="6"/>
  <c r="X72" i="6"/>
  <c r="X71" i="6"/>
  <c r="X70" i="6"/>
  <c r="X69" i="6"/>
  <c r="X68" i="6"/>
  <c r="X67" i="6"/>
  <c r="X66" i="6"/>
  <c r="X65" i="6"/>
  <c r="X64" i="6"/>
  <c r="X63" i="6"/>
  <c r="X62" i="6"/>
  <c r="X61" i="6"/>
  <c r="X60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X6" i="6"/>
  <c r="X5" i="6"/>
  <c r="X4" i="6"/>
  <c r="X3" i="6"/>
  <c r="W108" i="6"/>
  <c r="W107" i="6"/>
  <c r="W106" i="6"/>
  <c r="W105" i="6"/>
  <c r="W104" i="6"/>
  <c r="W103" i="6"/>
  <c r="W102" i="6"/>
  <c r="W101" i="6"/>
  <c r="W100" i="6"/>
  <c r="W99" i="6"/>
  <c r="W98" i="6"/>
  <c r="W97" i="6"/>
  <c r="W96" i="6"/>
  <c r="W95" i="6"/>
  <c r="W94" i="6"/>
  <c r="W93" i="6"/>
  <c r="W92" i="6"/>
  <c r="W91" i="6"/>
  <c r="W90" i="6"/>
  <c r="W89" i="6"/>
  <c r="W79" i="6"/>
  <c r="W78" i="6"/>
  <c r="W77" i="6"/>
  <c r="W76" i="6"/>
  <c r="W75" i="6"/>
  <c r="W74" i="6"/>
  <c r="W73" i="6"/>
  <c r="W72" i="6"/>
  <c r="W71" i="6"/>
  <c r="W70" i="6"/>
  <c r="W69" i="6"/>
  <c r="W68" i="6"/>
  <c r="W67" i="6"/>
  <c r="W66" i="6"/>
  <c r="W65" i="6"/>
  <c r="W64" i="6"/>
  <c r="W63" i="6"/>
  <c r="W62" i="6"/>
  <c r="W61" i="6"/>
  <c r="W60" i="6"/>
  <c r="W50" i="6"/>
  <c r="W49" i="6"/>
  <c r="W48" i="6"/>
  <c r="W47" i="6"/>
  <c r="W46" i="6"/>
  <c r="W45" i="6"/>
  <c r="W44" i="6"/>
  <c r="W43" i="6"/>
  <c r="W42" i="6"/>
  <c r="W41" i="6"/>
  <c r="W40" i="6"/>
  <c r="W39" i="6"/>
  <c r="W38" i="6"/>
  <c r="W37" i="6"/>
  <c r="W36" i="6"/>
  <c r="W35" i="6"/>
  <c r="W34" i="6"/>
  <c r="W33" i="6"/>
  <c r="W32" i="6"/>
  <c r="W31" i="6"/>
  <c r="W21" i="6"/>
  <c r="W20" i="6"/>
  <c r="W19" i="6"/>
  <c r="W18" i="6"/>
  <c r="W17" i="6"/>
  <c r="W16" i="6"/>
  <c r="W15" i="6"/>
  <c r="W14" i="6"/>
  <c r="W13" i="6"/>
  <c r="W12" i="6"/>
  <c r="W11" i="6"/>
  <c r="W10" i="6"/>
  <c r="W9" i="6"/>
  <c r="W8" i="6"/>
  <c r="W7" i="6"/>
  <c r="W6" i="6"/>
  <c r="W5" i="6"/>
  <c r="W4" i="6"/>
  <c r="W3" i="6"/>
  <c r="V108" i="6"/>
  <c r="V107" i="6"/>
  <c r="V106" i="6"/>
  <c r="V105" i="6"/>
  <c r="V104" i="6"/>
  <c r="V103" i="6"/>
  <c r="V102" i="6"/>
  <c r="V101" i="6"/>
  <c r="V100" i="6"/>
  <c r="V99" i="6"/>
  <c r="V98" i="6"/>
  <c r="V97" i="6"/>
  <c r="V96" i="6"/>
  <c r="V95" i="6"/>
  <c r="V94" i="6"/>
  <c r="V93" i="6"/>
  <c r="V92" i="6"/>
  <c r="V91" i="6"/>
  <c r="V90" i="6"/>
  <c r="V89" i="6"/>
  <c r="V79" i="6"/>
  <c r="V78" i="6"/>
  <c r="V77" i="6"/>
  <c r="V76" i="6"/>
  <c r="V75" i="6"/>
  <c r="V74" i="6"/>
  <c r="V73" i="6"/>
  <c r="V72" i="6"/>
  <c r="V71" i="6"/>
  <c r="V70" i="6"/>
  <c r="V69" i="6"/>
  <c r="V68" i="6"/>
  <c r="V67" i="6"/>
  <c r="V66" i="6"/>
  <c r="V65" i="6"/>
  <c r="V64" i="6"/>
  <c r="V63" i="6"/>
  <c r="V62" i="6"/>
  <c r="V61" i="6"/>
  <c r="V60" i="6"/>
  <c r="V50" i="6"/>
  <c r="V49" i="6"/>
  <c r="V48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3" i="6"/>
  <c r="V32" i="6"/>
  <c r="V31" i="6"/>
  <c r="V21" i="6"/>
  <c r="V20" i="6"/>
  <c r="V19" i="6"/>
  <c r="V18" i="6"/>
  <c r="V17" i="6"/>
  <c r="V16" i="6"/>
  <c r="V15" i="6"/>
  <c r="V14" i="6"/>
  <c r="V13" i="6"/>
  <c r="V12" i="6"/>
  <c r="V11" i="6"/>
  <c r="V10" i="6"/>
  <c r="V9" i="6"/>
  <c r="V8" i="6"/>
  <c r="V7" i="6"/>
  <c r="V6" i="6"/>
  <c r="V5" i="6"/>
  <c r="V4" i="6"/>
  <c r="V3" i="6"/>
  <c r="U108" i="6"/>
  <c r="U107" i="6"/>
  <c r="U106" i="6"/>
  <c r="U105" i="6"/>
  <c r="U104" i="6"/>
  <c r="U103" i="6"/>
  <c r="U102" i="6"/>
  <c r="U101" i="6"/>
  <c r="U100" i="6"/>
  <c r="U99" i="6"/>
  <c r="U98" i="6"/>
  <c r="U97" i="6"/>
  <c r="U96" i="6"/>
  <c r="U95" i="6"/>
  <c r="U94" i="6"/>
  <c r="U93" i="6"/>
  <c r="U92" i="6"/>
  <c r="U91" i="6"/>
  <c r="U90" i="6"/>
  <c r="U89" i="6"/>
  <c r="U79" i="6"/>
  <c r="U78" i="6"/>
  <c r="U77" i="6"/>
  <c r="U76" i="6"/>
  <c r="U75" i="6"/>
  <c r="U74" i="6"/>
  <c r="U73" i="6"/>
  <c r="U72" i="6"/>
  <c r="U71" i="6"/>
  <c r="U70" i="6"/>
  <c r="U69" i="6"/>
  <c r="U68" i="6"/>
  <c r="U67" i="6"/>
  <c r="U66" i="6"/>
  <c r="U65" i="6"/>
  <c r="U64" i="6"/>
  <c r="U63" i="6"/>
  <c r="U62" i="6"/>
  <c r="U61" i="6"/>
  <c r="U60" i="6"/>
  <c r="U50" i="6"/>
  <c r="U49" i="6"/>
  <c r="U48" i="6"/>
  <c r="U47" i="6"/>
  <c r="U46" i="6"/>
  <c r="U45" i="6"/>
  <c r="U44" i="6"/>
  <c r="U43" i="6"/>
  <c r="U42" i="6"/>
  <c r="U41" i="6"/>
  <c r="U40" i="6"/>
  <c r="U39" i="6"/>
  <c r="U38" i="6"/>
  <c r="U37" i="6"/>
  <c r="U36" i="6"/>
  <c r="U35" i="6"/>
  <c r="U34" i="6"/>
  <c r="U33" i="6"/>
  <c r="U32" i="6"/>
  <c r="U31" i="6"/>
  <c r="U21" i="6"/>
  <c r="U20" i="6"/>
  <c r="U19" i="6"/>
  <c r="U18" i="6"/>
  <c r="U17" i="6"/>
  <c r="U16" i="6"/>
  <c r="U15" i="6"/>
  <c r="U14" i="6"/>
  <c r="U13" i="6"/>
  <c r="U12" i="6"/>
  <c r="U11" i="6"/>
  <c r="U10" i="6"/>
  <c r="U9" i="6"/>
  <c r="U8" i="6"/>
  <c r="U7" i="6"/>
  <c r="U6" i="6"/>
  <c r="U5" i="6"/>
  <c r="U4" i="6"/>
  <c r="U3" i="6"/>
  <c r="T108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T3" i="6"/>
  <c r="S108" i="6"/>
  <c r="S107" i="6"/>
  <c r="S106" i="6"/>
  <c r="S105" i="6"/>
  <c r="S104" i="6"/>
  <c r="S103" i="6"/>
  <c r="S102" i="6"/>
  <c r="S101" i="6"/>
  <c r="S100" i="6"/>
  <c r="S99" i="6"/>
  <c r="S98" i="6"/>
  <c r="S97" i="6"/>
  <c r="S96" i="6"/>
  <c r="S95" i="6"/>
  <c r="S94" i="6"/>
  <c r="S93" i="6"/>
  <c r="S92" i="6"/>
  <c r="S91" i="6"/>
  <c r="S90" i="6"/>
  <c r="S89" i="6"/>
  <c r="S79" i="6"/>
  <c r="S78" i="6"/>
  <c r="S77" i="6"/>
  <c r="S76" i="6"/>
  <c r="S75" i="6"/>
  <c r="S74" i="6"/>
  <c r="S73" i="6"/>
  <c r="S72" i="6"/>
  <c r="S71" i="6"/>
  <c r="S70" i="6"/>
  <c r="S69" i="6"/>
  <c r="S68" i="6"/>
  <c r="S67" i="6"/>
  <c r="S66" i="6"/>
  <c r="S65" i="6"/>
  <c r="S64" i="6"/>
  <c r="S63" i="6"/>
  <c r="S62" i="6"/>
  <c r="S61" i="6"/>
  <c r="S60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21" i="6"/>
  <c r="S20" i="6"/>
  <c r="S19" i="6"/>
  <c r="S18" i="6"/>
  <c r="S17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S3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X2" i="6"/>
  <c r="Y2" i="6" s="1"/>
  <c r="W2" i="6"/>
  <c r="V2" i="6"/>
  <c r="T2" i="6"/>
  <c r="U2" i="6" s="1"/>
  <c r="S2" i="6"/>
  <c r="R2" i="6"/>
  <c r="X2" i="5"/>
  <c r="Y2" i="5" s="1"/>
  <c r="W2" i="5"/>
  <c r="V2" i="5"/>
  <c r="T2" i="5"/>
  <c r="S2" i="5"/>
  <c r="S24" i="5" s="1"/>
  <c r="R2" i="5"/>
  <c r="U2" i="5" s="1"/>
  <c r="Y2" i="2"/>
  <c r="X2" i="2"/>
  <c r="W2" i="2"/>
  <c r="V2" i="2"/>
  <c r="U2" i="2"/>
  <c r="T2" i="2"/>
  <c r="S2" i="2"/>
  <c r="R2" i="2"/>
  <c r="X111" i="5" l="1"/>
  <c r="Q149" i="5" s="1"/>
  <c r="T83" i="5"/>
  <c r="N125" i="5" s="1"/>
  <c r="V112" i="5"/>
  <c r="P150" i="5" s="1"/>
  <c r="Y89" i="5"/>
  <c r="V25" i="5"/>
  <c r="G150" i="5" s="1"/>
  <c r="Y10" i="5"/>
  <c r="Y18" i="5"/>
  <c r="Y35" i="5"/>
  <c r="Y52" i="5" s="1"/>
  <c r="Y43" i="5"/>
  <c r="Y60" i="5"/>
  <c r="Y83" i="5" s="1"/>
  <c r="O150" i="5" s="1"/>
  <c r="Y68" i="5"/>
  <c r="Y76" i="5"/>
  <c r="Y93" i="5"/>
  <c r="Y101" i="5"/>
  <c r="Y111" i="5" s="1"/>
  <c r="R149" i="5" s="1"/>
  <c r="W25" i="5"/>
  <c r="U3" i="5"/>
  <c r="U25" i="5" s="1"/>
  <c r="I125" i="5" s="1"/>
  <c r="U11" i="5"/>
  <c r="U19" i="5"/>
  <c r="U36" i="5"/>
  <c r="U44" i="5"/>
  <c r="U61" i="5"/>
  <c r="U69" i="5"/>
  <c r="U77" i="5"/>
  <c r="U81" i="5" s="1"/>
  <c r="U94" i="5"/>
  <c r="U111" i="5" s="1"/>
  <c r="R124" i="5" s="1"/>
  <c r="U102" i="5"/>
  <c r="Y9" i="5"/>
  <c r="Y24" i="5" s="1"/>
  <c r="I149" i="5" s="1"/>
  <c r="Y17" i="5"/>
  <c r="Y34" i="5"/>
  <c r="Y42" i="5"/>
  <c r="Y50" i="5"/>
  <c r="Y67" i="5"/>
  <c r="Y82" i="5" s="1"/>
  <c r="O149" i="5" s="1"/>
  <c r="Y75" i="5"/>
  <c r="Y92" i="5"/>
  <c r="Y112" i="5" s="1"/>
  <c r="R150" i="5" s="1"/>
  <c r="Y100" i="5"/>
  <c r="Y108" i="5"/>
  <c r="W83" i="5"/>
  <c r="W54" i="5"/>
  <c r="V54" i="5"/>
  <c r="J150" i="5" s="1"/>
  <c r="T25" i="5"/>
  <c r="H125" i="5" s="1"/>
  <c r="S25" i="5"/>
  <c r="S81" i="5"/>
  <c r="T112" i="5"/>
  <c r="Q125" i="5" s="1"/>
  <c r="Y12" i="5"/>
  <c r="Y45" i="5"/>
  <c r="Y95" i="5"/>
  <c r="W112" i="5"/>
  <c r="T54" i="5"/>
  <c r="K125" i="5" s="1"/>
  <c r="V83" i="5"/>
  <c r="M150" i="5" s="1"/>
  <c r="Y4" i="5"/>
  <c r="Y25" i="5" s="1"/>
  <c r="I150" i="5" s="1"/>
  <c r="Y20" i="5"/>
  <c r="Y37" i="5"/>
  <c r="Y62" i="5"/>
  <c r="Y70" i="5"/>
  <c r="Y78" i="5"/>
  <c r="Y103" i="5"/>
  <c r="S54" i="5"/>
  <c r="S111" i="5"/>
  <c r="U112" i="5"/>
  <c r="R125" i="5" s="1"/>
  <c r="U54" i="5"/>
  <c r="L125" i="5" s="1"/>
  <c r="U53" i="5"/>
  <c r="L124" i="5" s="1"/>
  <c r="U52" i="5"/>
  <c r="U56" i="5" s="1"/>
  <c r="U83" i="5"/>
  <c r="O125" i="5" s="1"/>
  <c r="Y23" i="5"/>
  <c r="X23" i="5"/>
  <c r="X25" i="5"/>
  <c r="H150" i="5" s="1"/>
  <c r="X53" i="5"/>
  <c r="K149" i="5" s="1"/>
  <c r="X81" i="5"/>
  <c r="X82" i="5"/>
  <c r="N149" i="5" s="1"/>
  <c r="R23" i="5"/>
  <c r="R24" i="5"/>
  <c r="G124" i="5" s="1"/>
  <c r="R25" i="5"/>
  <c r="G125" i="5" s="1"/>
  <c r="R52" i="5"/>
  <c r="R53" i="5"/>
  <c r="J124" i="5" s="1"/>
  <c r="R54" i="5"/>
  <c r="J125" i="5" s="1"/>
  <c r="R81" i="5"/>
  <c r="M123" i="5" s="1"/>
  <c r="R82" i="5"/>
  <c r="M124" i="5" s="1"/>
  <c r="R110" i="5"/>
  <c r="P123" i="5" s="1"/>
  <c r="R111" i="5"/>
  <c r="P124" i="5" s="1"/>
  <c r="R112" i="5"/>
  <c r="P125" i="5" s="1"/>
  <c r="S23" i="5"/>
  <c r="S110" i="5"/>
  <c r="S114" i="5" s="1"/>
  <c r="S112" i="5"/>
  <c r="T23" i="5"/>
  <c r="T24" i="5"/>
  <c r="H124" i="5" s="1"/>
  <c r="T52" i="5"/>
  <c r="T53" i="5"/>
  <c r="K124" i="5" s="1"/>
  <c r="T81" i="5"/>
  <c r="T82" i="5"/>
  <c r="N124" i="5" s="1"/>
  <c r="T110" i="5"/>
  <c r="T114" i="5" s="1"/>
  <c r="T111" i="5"/>
  <c r="Q124" i="5" s="1"/>
  <c r="X54" i="5"/>
  <c r="K150" i="5" s="1"/>
  <c r="X110" i="5"/>
  <c r="X113" i="5" s="1"/>
  <c r="S83" i="5"/>
  <c r="U82" i="5"/>
  <c r="O124" i="5" s="1"/>
  <c r="X24" i="5"/>
  <c r="H149" i="5" s="1"/>
  <c r="X52" i="5"/>
  <c r="X83" i="5"/>
  <c r="N150" i="5" s="1"/>
  <c r="S52" i="5"/>
  <c r="S53" i="5"/>
  <c r="V23" i="5"/>
  <c r="V24" i="5"/>
  <c r="G149" i="5" s="1"/>
  <c r="V52" i="5"/>
  <c r="V55" i="5" s="1"/>
  <c r="V53" i="5"/>
  <c r="J149" i="5" s="1"/>
  <c r="V81" i="5"/>
  <c r="V82" i="5"/>
  <c r="M149" i="5" s="1"/>
  <c r="V110" i="5"/>
  <c r="V111" i="5"/>
  <c r="P149" i="5" s="1"/>
  <c r="W23" i="5"/>
  <c r="W24" i="5"/>
  <c r="W52" i="5"/>
  <c r="W56" i="5" s="1"/>
  <c r="W53" i="5"/>
  <c r="W81" i="5"/>
  <c r="W82" i="5"/>
  <c r="W110" i="5"/>
  <c r="W111" i="5"/>
  <c r="R27" i="5"/>
  <c r="G123" i="5"/>
  <c r="J123" i="5"/>
  <c r="R85" i="5"/>
  <c r="R113" i="5"/>
  <c r="S85" i="5"/>
  <c r="N123" i="5"/>
  <c r="T56" i="5"/>
  <c r="K123" i="5"/>
  <c r="Y52" i="2"/>
  <c r="Y55" i="2" s="1"/>
  <c r="Y54" i="2"/>
  <c r="Y53" i="2"/>
  <c r="X56" i="2"/>
  <c r="S52" i="2"/>
  <c r="S53" i="2"/>
  <c r="T52" i="2"/>
  <c r="K124" i="2"/>
  <c r="U52" i="2"/>
  <c r="L124" i="2"/>
  <c r="V52" i="2"/>
  <c r="V53" i="2"/>
  <c r="W52" i="2"/>
  <c r="W56" i="2" s="1"/>
  <c r="W53" i="2"/>
  <c r="Y83" i="2"/>
  <c r="Y82" i="2"/>
  <c r="Y81" i="2"/>
  <c r="Y85" i="2" s="1"/>
  <c r="U81" i="2"/>
  <c r="O124" i="2"/>
  <c r="V81" i="2"/>
  <c r="V84" i="2" s="1"/>
  <c r="V82" i="2"/>
  <c r="V83" i="2"/>
  <c r="W81" i="2"/>
  <c r="W85" i="2" s="1"/>
  <c r="W82" i="2"/>
  <c r="R81" i="2"/>
  <c r="M124" i="2"/>
  <c r="N123" i="2"/>
  <c r="Y112" i="6"/>
  <c r="Y114" i="6" s="1"/>
  <c r="X111" i="6"/>
  <c r="X110" i="6"/>
  <c r="X114" i="6" s="1"/>
  <c r="R113" i="6"/>
  <c r="S114" i="6"/>
  <c r="T113" i="6"/>
  <c r="U114" i="6"/>
  <c r="W113" i="6"/>
  <c r="X113" i="6"/>
  <c r="Y113" i="6"/>
  <c r="R84" i="6"/>
  <c r="S84" i="6"/>
  <c r="T85" i="6"/>
  <c r="U84" i="6"/>
  <c r="V84" i="6"/>
  <c r="W85" i="6"/>
  <c r="X84" i="6"/>
  <c r="Y84" i="6"/>
  <c r="R55" i="6"/>
  <c r="S55" i="6"/>
  <c r="T55" i="6"/>
  <c r="U55" i="6"/>
  <c r="V55" i="6"/>
  <c r="W55" i="6"/>
  <c r="X55" i="6"/>
  <c r="Y55" i="6"/>
  <c r="W27" i="6"/>
  <c r="X27" i="6"/>
  <c r="Y26" i="6"/>
  <c r="R26" i="6"/>
  <c r="S27" i="6"/>
  <c r="T26" i="6"/>
  <c r="U26" i="6"/>
  <c r="V26" i="6"/>
  <c r="V114" i="5"/>
  <c r="S84" i="5"/>
  <c r="T85" i="5"/>
  <c r="S55" i="5"/>
  <c r="R26" i="5"/>
  <c r="V27" i="5"/>
  <c r="W26" i="5"/>
  <c r="R113" i="2"/>
  <c r="S113" i="2"/>
  <c r="T113" i="2"/>
  <c r="U113" i="2"/>
  <c r="V113" i="2"/>
  <c r="W114" i="2"/>
  <c r="X113" i="2"/>
  <c r="Y113" i="2"/>
  <c r="W84" i="2"/>
  <c r="S84" i="2"/>
  <c r="T84" i="2"/>
  <c r="X84" i="2"/>
  <c r="R55" i="2"/>
  <c r="U56" i="2"/>
  <c r="V56" i="2"/>
  <c r="X55" i="2"/>
  <c r="R26" i="2"/>
  <c r="S26" i="2"/>
  <c r="T27" i="2"/>
  <c r="U27" i="2"/>
  <c r="V26" i="2"/>
  <c r="W26" i="2"/>
  <c r="X26" i="2"/>
  <c r="Y26" i="2"/>
  <c r="X143" i="1"/>
  <c r="Q180" i="1" s="1"/>
  <c r="S143" i="1"/>
  <c r="V156" i="1" s="1"/>
  <c r="R143" i="1"/>
  <c r="P156" i="1" s="1"/>
  <c r="X142" i="1"/>
  <c r="Q179" i="1" s="1"/>
  <c r="W114" i="1"/>
  <c r="U180" i="1" s="1"/>
  <c r="S84" i="1"/>
  <c r="X21" i="1"/>
  <c r="W21" i="1"/>
  <c r="V21" i="1"/>
  <c r="Y21" i="1" s="1"/>
  <c r="T21" i="1"/>
  <c r="S21" i="1"/>
  <c r="R21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41" i="1" s="1"/>
  <c r="X126" i="1"/>
  <c r="X125" i="1"/>
  <c r="X124" i="1"/>
  <c r="X123" i="1"/>
  <c r="X122" i="1"/>
  <c r="X12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113" i="1" s="1"/>
  <c r="N179" i="1" s="1"/>
  <c r="X92" i="1"/>
  <c r="X9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84" i="1" s="1"/>
  <c r="X66" i="1"/>
  <c r="X65" i="1"/>
  <c r="X64" i="1"/>
  <c r="X63" i="1"/>
  <c r="X62" i="1"/>
  <c r="X6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54" i="1" s="1"/>
  <c r="K180" i="1" s="1"/>
  <c r="X32" i="1"/>
  <c r="X3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43" i="1" s="1"/>
  <c r="V180" i="1" s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112" i="1" s="1"/>
  <c r="U178" i="1" s="1"/>
  <c r="W93" i="1"/>
  <c r="W92" i="1"/>
  <c r="W9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83" i="1" s="1"/>
  <c r="W67" i="1"/>
  <c r="W66" i="1"/>
  <c r="W65" i="1"/>
  <c r="W64" i="1"/>
  <c r="W63" i="1"/>
  <c r="W62" i="1"/>
  <c r="W6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54" i="1" s="1"/>
  <c r="T180" i="1" s="1"/>
  <c r="W33" i="1"/>
  <c r="W32" i="1"/>
  <c r="W3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43" i="1" s="1"/>
  <c r="P180" i="1" s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114" i="1" s="1"/>
  <c r="M180" i="1" s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84" i="1" s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54" i="1" s="1"/>
  <c r="J180" i="1" s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43" i="1" s="1"/>
  <c r="Q156" i="1" s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114" i="1" s="1"/>
  <c r="N156" i="1" s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84" i="1" s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54" i="1" s="1"/>
  <c r="K156" i="1" s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42" i="1" s="1"/>
  <c r="V155" i="1" s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112" i="1" s="1"/>
  <c r="S9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82" i="1" s="1"/>
  <c r="S86" i="1" s="1"/>
  <c r="S62" i="1"/>
  <c r="S6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54" i="1" s="1"/>
  <c r="T156" i="1" s="1"/>
  <c r="S3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41" i="1" s="1"/>
  <c r="R123" i="1"/>
  <c r="R122" i="1"/>
  <c r="R12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114" i="1" s="1"/>
  <c r="M156" i="1" s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83" i="1" s="1"/>
  <c r="R63" i="1"/>
  <c r="R62" i="1"/>
  <c r="R6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54" i="1" s="1"/>
  <c r="J156" i="1" s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X2" i="1"/>
  <c r="W2" i="1"/>
  <c r="V2" i="1"/>
  <c r="T2" i="1"/>
  <c r="S2" i="1"/>
  <c r="Y55" i="5" l="1"/>
  <c r="S27" i="5"/>
  <c r="U23" i="5"/>
  <c r="Y110" i="5"/>
  <c r="Y113" i="5" s="1"/>
  <c r="Y54" i="5"/>
  <c r="L150" i="5" s="1"/>
  <c r="R55" i="5"/>
  <c r="Y81" i="5"/>
  <c r="S26" i="5"/>
  <c r="U24" i="5"/>
  <c r="I124" i="5" s="1"/>
  <c r="W113" i="5"/>
  <c r="S56" i="5"/>
  <c r="T55" i="5"/>
  <c r="Y53" i="5"/>
  <c r="L149" i="5" s="1"/>
  <c r="U110" i="5"/>
  <c r="U113" i="5" s="1"/>
  <c r="R114" i="5"/>
  <c r="V85" i="5"/>
  <c r="T27" i="5"/>
  <c r="X56" i="5"/>
  <c r="K148" i="5"/>
  <c r="Y27" i="5"/>
  <c r="I148" i="5"/>
  <c r="T26" i="5"/>
  <c r="W55" i="5"/>
  <c r="U84" i="5"/>
  <c r="U85" i="5"/>
  <c r="O123" i="5"/>
  <c r="X27" i="5"/>
  <c r="H148" i="5"/>
  <c r="T113" i="5"/>
  <c r="T84" i="5"/>
  <c r="W27" i="5"/>
  <c r="V26" i="5"/>
  <c r="G148" i="5"/>
  <c r="W85" i="5"/>
  <c r="H123" i="5"/>
  <c r="Y85" i="5"/>
  <c r="O148" i="5"/>
  <c r="Y26" i="5"/>
  <c r="R84" i="5"/>
  <c r="S113" i="5"/>
  <c r="Q123" i="5"/>
  <c r="U27" i="5"/>
  <c r="I123" i="5"/>
  <c r="Y114" i="5"/>
  <c r="V84" i="5"/>
  <c r="M148" i="5"/>
  <c r="R56" i="5"/>
  <c r="V56" i="5"/>
  <c r="J148" i="5"/>
  <c r="U55" i="5"/>
  <c r="L123" i="5"/>
  <c r="X26" i="5"/>
  <c r="Y84" i="5"/>
  <c r="W114" i="5"/>
  <c r="V113" i="5"/>
  <c r="P148" i="5"/>
  <c r="X85" i="5"/>
  <c r="N148" i="5"/>
  <c r="W84" i="5"/>
  <c r="X55" i="5"/>
  <c r="X84" i="5"/>
  <c r="X114" i="5"/>
  <c r="Q148" i="5"/>
  <c r="Y56" i="5"/>
  <c r="L148" i="5"/>
  <c r="U114" i="5"/>
  <c r="R123" i="5"/>
  <c r="W55" i="2"/>
  <c r="T56" i="2"/>
  <c r="K123" i="2"/>
  <c r="S55" i="2"/>
  <c r="S56" i="2"/>
  <c r="V55" i="2"/>
  <c r="T55" i="2"/>
  <c r="U55" i="2"/>
  <c r="L123" i="2"/>
  <c r="Y56" i="2"/>
  <c r="Y84" i="2"/>
  <c r="R85" i="2"/>
  <c r="R84" i="2"/>
  <c r="M123" i="2"/>
  <c r="U85" i="2"/>
  <c r="O123" i="2"/>
  <c r="V85" i="2"/>
  <c r="U84" i="2"/>
  <c r="U154" i="1"/>
  <c r="R145" i="1"/>
  <c r="P154" i="1"/>
  <c r="X144" i="1"/>
  <c r="Q178" i="1"/>
  <c r="W53" i="1"/>
  <c r="T179" i="1" s="1"/>
  <c r="W82" i="1"/>
  <c r="W86" i="1" s="1"/>
  <c r="W84" i="1"/>
  <c r="W113" i="1"/>
  <c r="U179" i="1" s="1"/>
  <c r="X53" i="1"/>
  <c r="K179" i="1" s="1"/>
  <c r="X82" i="1"/>
  <c r="X85" i="1" s="1"/>
  <c r="X83" i="1"/>
  <c r="X112" i="1"/>
  <c r="X114" i="1"/>
  <c r="N180" i="1" s="1"/>
  <c r="R53" i="1"/>
  <c r="J155" i="1" s="1"/>
  <c r="R82" i="1"/>
  <c r="R85" i="1" s="1"/>
  <c r="R84" i="1"/>
  <c r="R113" i="1"/>
  <c r="M155" i="1" s="1"/>
  <c r="R142" i="1"/>
  <c r="P155" i="1" s="1"/>
  <c r="S52" i="1"/>
  <c r="S53" i="1"/>
  <c r="T155" i="1" s="1"/>
  <c r="S83" i="1"/>
  <c r="S114" i="1"/>
  <c r="U156" i="1" s="1"/>
  <c r="S141" i="1"/>
  <c r="T52" i="1"/>
  <c r="T53" i="1"/>
  <c r="K155" i="1" s="1"/>
  <c r="T82" i="1"/>
  <c r="T86" i="1" s="1"/>
  <c r="T83" i="1"/>
  <c r="T112" i="1"/>
  <c r="T113" i="1"/>
  <c r="N155" i="1" s="1"/>
  <c r="T141" i="1"/>
  <c r="T142" i="1"/>
  <c r="Q155" i="1" s="1"/>
  <c r="W52" i="1"/>
  <c r="X52" i="1"/>
  <c r="R52" i="1"/>
  <c r="R112" i="1"/>
  <c r="S113" i="1"/>
  <c r="U155" i="1" s="1"/>
  <c r="Y2" i="1"/>
  <c r="V52" i="1"/>
  <c r="V53" i="1"/>
  <c r="J179" i="1" s="1"/>
  <c r="V82" i="1"/>
  <c r="V83" i="1"/>
  <c r="V112" i="1"/>
  <c r="V115" i="1" s="1"/>
  <c r="V113" i="1"/>
  <c r="M179" i="1" s="1"/>
  <c r="V141" i="1"/>
  <c r="V142" i="1"/>
  <c r="P179" i="1" s="1"/>
  <c r="W141" i="1"/>
  <c r="V178" i="1" s="1"/>
  <c r="W142" i="1"/>
  <c r="V179" i="1" s="1"/>
  <c r="W115" i="1"/>
  <c r="X86" i="1"/>
  <c r="X145" i="1"/>
  <c r="S144" i="1"/>
  <c r="R115" i="1"/>
  <c r="T115" i="1"/>
  <c r="W116" i="1"/>
  <c r="X115" i="1"/>
  <c r="R86" i="1"/>
  <c r="S85" i="1"/>
  <c r="V86" i="1"/>
  <c r="R56" i="1"/>
  <c r="T55" i="1"/>
  <c r="X55" i="1"/>
  <c r="Y79" i="1"/>
  <c r="Y97" i="1"/>
  <c r="Y105" i="1"/>
  <c r="Y123" i="1"/>
  <c r="Y131" i="1"/>
  <c r="Y139" i="1"/>
  <c r="Y80" i="1"/>
  <c r="Y98" i="1"/>
  <c r="U102" i="1"/>
  <c r="U136" i="1"/>
  <c r="U77" i="1"/>
  <c r="U95" i="1"/>
  <c r="U103" i="1"/>
  <c r="U121" i="1"/>
  <c r="U129" i="1"/>
  <c r="U110" i="1"/>
  <c r="U78" i="1"/>
  <c r="U130" i="1"/>
  <c r="U96" i="1"/>
  <c r="U138" i="1"/>
  <c r="U128" i="1"/>
  <c r="U104" i="1"/>
  <c r="U122" i="1"/>
  <c r="Y124" i="1"/>
  <c r="Y78" i="1"/>
  <c r="Y96" i="1"/>
  <c r="Y104" i="1"/>
  <c r="Y122" i="1"/>
  <c r="Y132" i="1"/>
  <c r="Y99" i="1"/>
  <c r="Y125" i="1"/>
  <c r="Y133" i="1"/>
  <c r="Y92" i="1"/>
  <c r="Y100" i="1"/>
  <c r="Y108" i="1"/>
  <c r="Y126" i="1"/>
  <c r="Y134" i="1"/>
  <c r="U93" i="1"/>
  <c r="U101" i="1"/>
  <c r="U109" i="1"/>
  <c r="U127" i="1"/>
  <c r="U135" i="1"/>
  <c r="U94" i="1"/>
  <c r="Y130" i="1"/>
  <c r="Y138" i="1"/>
  <c r="Y106" i="1"/>
  <c r="Y91" i="1"/>
  <c r="Y107" i="1"/>
  <c r="U137" i="1"/>
  <c r="U97" i="1"/>
  <c r="U131" i="1"/>
  <c r="Y93" i="1"/>
  <c r="Y109" i="1"/>
  <c r="U79" i="1"/>
  <c r="U123" i="1"/>
  <c r="U98" i="1"/>
  <c r="U124" i="1"/>
  <c r="Y94" i="1"/>
  <c r="U91" i="1"/>
  <c r="U125" i="1"/>
  <c r="Y77" i="1"/>
  <c r="Y95" i="1"/>
  <c r="Y103" i="1"/>
  <c r="Y121" i="1"/>
  <c r="Y129" i="1"/>
  <c r="Y137" i="1"/>
  <c r="U105" i="1"/>
  <c r="U139" i="1"/>
  <c r="Y101" i="1"/>
  <c r="Y127" i="1"/>
  <c r="Y135" i="1"/>
  <c r="U80" i="1"/>
  <c r="U106" i="1"/>
  <c r="U132" i="1"/>
  <c r="Y102" i="1"/>
  <c r="Y110" i="1"/>
  <c r="Y128" i="1"/>
  <c r="Y136" i="1"/>
  <c r="U99" i="1"/>
  <c r="U107" i="1"/>
  <c r="U133" i="1"/>
  <c r="U92" i="1"/>
  <c r="U100" i="1"/>
  <c r="U108" i="1"/>
  <c r="U126" i="1"/>
  <c r="U134" i="1"/>
  <c r="U21" i="1"/>
  <c r="U14" i="1"/>
  <c r="U48" i="1"/>
  <c r="U74" i="1"/>
  <c r="Y10" i="1"/>
  <c r="Y18" i="1"/>
  <c r="U9" i="1"/>
  <c r="U17" i="1"/>
  <c r="U35" i="1"/>
  <c r="U43" i="1"/>
  <c r="U61" i="1"/>
  <c r="U69" i="1"/>
  <c r="U66" i="1"/>
  <c r="Y36" i="1"/>
  <c r="Y62" i="1"/>
  <c r="Y70" i="1"/>
  <c r="Y8" i="1"/>
  <c r="Y16" i="1"/>
  <c r="Y34" i="1"/>
  <c r="Y42" i="1"/>
  <c r="Y50" i="1"/>
  <c r="Y68" i="1"/>
  <c r="Y76" i="1"/>
  <c r="Y6" i="1"/>
  <c r="Y14" i="1"/>
  <c r="Y32" i="1"/>
  <c r="Y40" i="1"/>
  <c r="Y48" i="1"/>
  <c r="Y66" i="1"/>
  <c r="Y74" i="1"/>
  <c r="Y17" i="1"/>
  <c r="U31" i="1"/>
  <c r="U47" i="1"/>
  <c r="U73" i="1"/>
  <c r="X25" i="1"/>
  <c r="H180" i="1" s="1"/>
  <c r="Y11" i="1"/>
  <c r="Y19" i="1"/>
  <c r="Y37" i="1"/>
  <c r="Y45" i="1"/>
  <c r="Y63" i="1"/>
  <c r="Y71" i="1"/>
  <c r="U6" i="1"/>
  <c r="U32" i="1"/>
  <c r="U40" i="1"/>
  <c r="Y4" i="1"/>
  <c r="Y12" i="1"/>
  <c r="Y20" i="1"/>
  <c r="Y38" i="1"/>
  <c r="Y46" i="1"/>
  <c r="Y64" i="1"/>
  <c r="Y72" i="1"/>
  <c r="Y9" i="1"/>
  <c r="Y43" i="1"/>
  <c r="Y69" i="1"/>
  <c r="Y44" i="1"/>
  <c r="U5" i="1"/>
  <c r="U39" i="1"/>
  <c r="W24" i="1"/>
  <c r="S179" i="1" s="1"/>
  <c r="Y35" i="1"/>
  <c r="Y61" i="1"/>
  <c r="U13" i="1"/>
  <c r="U65" i="1"/>
  <c r="V24" i="1"/>
  <c r="G179" i="1" s="1"/>
  <c r="U10" i="1"/>
  <c r="U18" i="1"/>
  <c r="U36" i="1"/>
  <c r="U44" i="1"/>
  <c r="U62" i="1"/>
  <c r="U70" i="1"/>
  <c r="U8" i="1"/>
  <c r="U16" i="1"/>
  <c r="U34" i="1"/>
  <c r="U42" i="1"/>
  <c r="U50" i="1"/>
  <c r="U68" i="1"/>
  <c r="U76" i="1"/>
  <c r="Y5" i="1"/>
  <c r="Y31" i="1"/>
  <c r="Y39" i="1"/>
  <c r="Y47" i="1"/>
  <c r="Y65" i="1"/>
  <c r="Y73" i="1"/>
  <c r="S25" i="1"/>
  <c r="S156" i="1" s="1"/>
  <c r="U3" i="1"/>
  <c r="U11" i="1"/>
  <c r="U19" i="1"/>
  <c r="U37" i="1"/>
  <c r="U45" i="1"/>
  <c r="U63" i="1"/>
  <c r="U71" i="1"/>
  <c r="U4" i="1"/>
  <c r="U12" i="1"/>
  <c r="U20" i="1"/>
  <c r="U38" i="1"/>
  <c r="U46" i="1"/>
  <c r="U64" i="1"/>
  <c r="U72" i="1"/>
  <c r="Y7" i="1"/>
  <c r="Y15" i="1"/>
  <c r="Y33" i="1"/>
  <c r="Y41" i="1"/>
  <c r="Y49" i="1"/>
  <c r="Y67" i="1"/>
  <c r="Y75" i="1"/>
  <c r="Y13" i="1"/>
  <c r="U7" i="1"/>
  <c r="U15" i="1"/>
  <c r="U33" i="1"/>
  <c r="U41" i="1"/>
  <c r="U49" i="1"/>
  <c r="U67" i="1"/>
  <c r="U75" i="1"/>
  <c r="Y3" i="1"/>
  <c r="S23" i="1"/>
  <c r="S154" i="1" s="1"/>
  <c r="S24" i="1"/>
  <c r="S155" i="1" s="1"/>
  <c r="T23" i="1"/>
  <c r="H154" i="1" s="1"/>
  <c r="T24" i="1"/>
  <c r="H155" i="1" s="1"/>
  <c r="T25" i="1"/>
  <c r="H156" i="1" s="1"/>
  <c r="V23" i="1"/>
  <c r="G178" i="1" s="1"/>
  <c r="V25" i="1"/>
  <c r="G180" i="1" s="1"/>
  <c r="W23" i="1"/>
  <c r="S178" i="1" s="1"/>
  <c r="W25" i="1"/>
  <c r="S180" i="1" s="1"/>
  <c r="X23" i="1"/>
  <c r="H178" i="1" s="1"/>
  <c r="X24" i="1"/>
  <c r="H179" i="1" s="1"/>
  <c r="U26" i="5" l="1"/>
  <c r="R148" i="5"/>
  <c r="T145" i="1"/>
  <c r="Q154" i="1"/>
  <c r="Y84" i="1"/>
  <c r="Y83" i="1"/>
  <c r="Y82" i="1"/>
  <c r="W145" i="1"/>
  <c r="V145" i="1"/>
  <c r="P178" i="1"/>
  <c r="T116" i="1"/>
  <c r="N154" i="1"/>
  <c r="X116" i="1"/>
  <c r="N178" i="1"/>
  <c r="Y143" i="1"/>
  <c r="R180" i="1" s="1"/>
  <c r="Y142" i="1"/>
  <c r="R179" i="1" s="1"/>
  <c r="Y141" i="1"/>
  <c r="V144" i="1"/>
  <c r="T85" i="1"/>
  <c r="R116" i="1"/>
  <c r="M154" i="1"/>
  <c r="S56" i="1"/>
  <c r="T154" i="1"/>
  <c r="U84" i="1"/>
  <c r="U83" i="1"/>
  <c r="U82" i="1"/>
  <c r="U54" i="1"/>
  <c r="L156" i="1" s="1"/>
  <c r="U53" i="1"/>
  <c r="L155" i="1" s="1"/>
  <c r="U52" i="1"/>
  <c r="U143" i="1"/>
  <c r="R156" i="1" s="1"/>
  <c r="U142" i="1"/>
  <c r="R155" i="1" s="1"/>
  <c r="U141" i="1"/>
  <c r="W55" i="1"/>
  <c r="T144" i="1"/>
  <c r="W144" i="1"/>
  <c r="X56" i="1"/>
  <c r="K178" i="1"/>
  <c r="U114" i="1"/>
  <c r="O156" i="1" s="1"/>
  <c r="U113" i="1"/>
  <c r="O155" i="1" s="1"/>
  <c r="U112" i="1"/>
  <c r="V56" i="1"/>
  <c r="J178" i="1"/>
  <c r="V55" i="1"/>
  <c r="S116" i="1"/>
  <c r="R55" i="1"/>
  <c r="J154" i="1"/>
  <c r="V85" i="1"/>
  <c r="W56" i="1"/>
  <c r="T178" i="1"/>
  <c r="T56" i="1"/>
  <c r="K154" i="1"/>
  <c r="Y114" i="1"/>
  <c r="O180" i="1" s="1"/>
  <c r="Y113" i="1"/>
  <c r="O179" i="1" s="1"/>
  <c r="Y112" i="1"/>
  <c r="W85" i="1"/>
  <c r="V116" i="1"/>
  <c r="M178" i="1"/>
  <c r="Y54" i="1"/>
  <c r="L180" i="1" s="1"/>
  <c r="Y53" i="1"/>
  <c r="L179" i="1" s="1"/>
  <c r="Y52" i="1"/>
  <c r="S55" i="1"/>
  <c r="R144" i="1"/>
  <c r="S145" i="1"/>
  <c r="V154" i="1"/>
  <c r="S115" i="1"/>
  <c r="W26" i="1"/>
  <c r="W27" i="1"/>
  <c r="S26" i="1"/>
  <c r="S27" i="1"/>
  <c r="Y25" i="1"/>
  <c r="I180" i="1" s="1"/>
  <c r="Y24" i="1"/>
  <c r="I179" i="1" s="1"/>
  <c r="Y23" i="1"/>
  <c r="I178" i="1" s="1"/>
  <c r="V26" i="1"/>
  <c r="V27" i="1"/>
  <c r="X26" i="1"/>
  <c r="X27" i="1"/>
  <c r="T26" i="1"/>
  <c r="T27" i="1"/>
  <c r="U145" i="1" l="1"/>
  <c r="R154" i="1"/>
  <c r="U144" i="1"/>
  <c r="Y85" i="1"/>
  <c r="Y86" i="1"/>
  <c r="U56" i="1"/>
  <c r="L154" i="1"/>
  <c r="U55" i="1"/>
  <c r="U86" i="1"/>
  <c r="U85" i="1"/>
  <c r="U115" i="1"/>
  <c r="O154" i="1"/>
  <c r="U116" i="1"/>
  <c r="Y56" i="1"/>
  <c r="L178" i="1"/>
  <c r="Y55" i="1"/>
  <c r="Y144" i="1"/>
  <c r="R178" i="1"/>
  <c r="Y145" i="1"/>
  <c r="Y116" i="1"/>
  <c r="O178" i="1"/>
  <c r="Y115" i="1"/>
  <c r="Y27" i="1"/>
  <c r="Y26" i="1"/>
  <c r="R2" i="1" l="1"/>
  <c r="U2" i="1" l="1"/>
  <c r="R24" i="1"/>
  <c r="G155" i="1" s="1"/>
  <c r="R23" i="1"/>
  <c r="G154" i="1" s="1"/>
  <c r="R25" i="1"/>
  <c r="G156" i="1" s="1"/>
  <c r="R26" i="1" l="1"/>
  <c r="R27" i="1"/>
  <c r="U24" i="1"/>
  <c r="I155" i="1" s="1"/>
  <c r="U23" i="1"/>
  <c r="I154" i="1" s="1"/>
  <c r="U25" i="1"/>
  <c r="I156" i="1" s="1"/>
  <c r="U26" i="1" l="1"/>
  <c r="U27" i="1"/>
</calcChain>
</file>

<file path=xl/sharedStrings.xml><?xml version="1.0" encoding="utf-8"?>
<sst xmlns="http://schemas.openxmlformats.org/spreadsheetml/2006/main" count="2479" uniqueCount="107">
  <si>
    <t xml:space="preserve">Train File Name            </t>
  </si>
  <si>
    <t xml:space="preserve">Test file name               </t>
  </si>
  <si>
    <t xml:space="preserve"> Property no</t>
  </si>
  <si>
    <t xml:space="preserve"> Classifier</t>
  </si>
  <si>
    <t xml:space="preserve"> Classifier parameters               </t>
  </si>
  <si>
    <t xml:space="preserve">Type of test    </t>
  </si>
  <si>
    <t xml:space="preserve"> P Value</t>
  </si>
  <si>
    <t xml:space="preserve">  TP      </t>
  </si>
  <si>
    <t xml:space="preserve"> TN      </t>
  </si>
  <si>
    <t xml:space="preserve"> FP      </t>
  </si>
  <si>
    <t xml:space="preserve"> FN</t>
  </si>
  <si>
    <t xml:space="preserve">  UTP      </t>
  </si>
  <si>
    <t xml:space="preserve"> UTN      </t>
  </si>
  <si>
    <t xml:space="preserve"> UFP      </t>
  </si>
  <si>
    <t xml:space="preserve"> UFN      </t>
  </si>
  <si>
    <t xml:space="preserve"> Elapsed time </t>
  </si>
  <si>
    <t>Train_Cnt2Acc_201102_122_488.csv</t>
  </si>
  <si>
    <t>Test_Cnt2Acc_All.csv</t>
  </si>
  <si>
    <t xml:space="preserve"> LR</t>
  </si>
  <si>
    <t>solver = 'liblinear'  penalty='l1'  max_iter=1000</t>
  </si>
  <si>
    <t xml:space="preserve"> Pragmatic</t>
  </si>
  <si>
    <t xml:space="preserve"> NN</t>
  </si>
  <si>
    <t>max_iter=1000</t>
  </si>
  <si>
    <t>hidden_layer_sizes=(7 7 7) max_iter=2000</t>
  </si>
  <si>
    <t xml:space="preserve"> RF</t>
  </si>
  <si>
    <t>n_estimators = 100</t>
  </si>
  <si>
    <t xml:space="preserve"> XB</t>
  </si>
  <si>
    <t>booster = 'dart'</t>
  </si>
  <si>
    <t>DR</t>
  </si>
  <si>
    <t>FP</t>
  </si>
  <si>
    <t>Pr</t>
  </si>
  <si>
    <t>F1</t>
  </si>
  <si>
    <t>UDR</t>
  </si>
  <si>
    <t>UFP</t>
  </si>
  <si>
    <t>Upr</t>
  </si>
  <si>
    <t>UF1</t>
  </si>
  <si>
    <t>AVG</t>
  </si>
  <si>
    <t>t(19,0.995)=</t>
  </si>
  <si>
    <t>t(19, 0.975)= 2.093</t>
  </si>
  <si>
    <t>Error value 95%</t>
  </si>
  <si>
    <t>Error value 99%</t>
  </si>
  <si>
    <t>Sum 95%</t>
  </si>
  <si>
    <t>Sum 99%</t>
  </si>
  <si>
    <t>LR</t>
  </si>
  <si>
    <t>Session based</t>
  </si>
  <si>
    <t>NN</t>
  </si>
  <si>
    <t>RF</t>
  </si>
  <si>
    <t>XB</t>
  </si>
  <si>
    <t>User based</t>
  </si>
  <si>
    <t xml:space="preserve"> FN      </t>
  </si>
  <si>
    <t>TrainDateBased_201007_80_16.csv</t>
  </si>
  <si>
    <t>TestDateBased_All_ScenarioCompatible.csv</t>
  </si>
  <si>
    <t xml:space="preserve"> max_iter = 5000</t>
  </si>
  <si>
    <t>n_estimators = 20  max_features = 4</t>
  </si>
  <si>
    <t xml:space="preserve"> default </t>
  </si>
  <si>
    <t>Train_201008_All.csv</t>
  </si>
  <si>
    <t>Test_All.csv</t>
  </si>
  <si>
    <t xml:space="preserve"> max_iter = 1000</t>
  </si>
  <si>
    <t>solver = 'liblinear' penalty='l1' max_iter=1000</t>
  </si>
  <si>
    <t>Train_15_75.csv</t>
  </si>
  <si>
    <t>default</t>
  </si>
  <si>
    <t>n_estimators = 20 max_features = 'log2'</t>
  </si>
  <si>
    <t>Session based on each metric</t>
  </si>
  <si>
    <t>User based on each metric</t>
  </si>
  <si>
    <t>Session based each metric</t>
  </si>
  <si>
    <t>User based each metric</t>
  </si>
  <si>
    <t>Scenario 1</t>
  </si>
  <si>
    <t>Scenario 2</t>
  </si>
  <si>
    <t>Scenario 3</t>
  </si>
  <si>
    <t>Scenario 4</t>
  </si>
  <si>
    <t xml:space="preserve">F1 </t>
  </si>
  <si>
    <t>FPR</t>
  </si>
  <si>
    <t>LR XB, RF, NN</t>
  </si>
  <si>
    <t>XB, NN, RF, LR</t>
  </si>
  <si>
    <t>LR, NN, RF, XB</t>
  </si>
  <si>
    <t>LR, RF XB, NN</t>
  </si>
  <si>
    <t>1, 3, 2, 4</t>
  </si>
  <si>
    <t>1, 2, 3, 4</t>
  </si>
  <si>
    <t>LR RF XB, NN</t>
  </si>
  <si>
    <t>XB, LR, RF, NN</t>
  </si>
  <si>
    <t>LR, NN, RF XB</t>
  </si>
  <si>
    <t>1 3, 4, 2</t>
  </si>
  <si>
    <t>3, 1, 4, 2</t>
  </si>
  <si>
    <t>1, 3, 4, 2</t>
  </si>
  <si>
    <t>RF XB, NN, LR</t>
  </si>
  <si>
    <t>XB, LR, NN, RF</t>
  </si>
  <si>
    <t>1 4, 3, 2</t>
  </si>
  <si>
    <t>1 4, 2, 3</t>
  </si>
  <si>
    <t>LR NN RF XB</t>
  </si>
  <si>
    <t>LR, XB, RF, NN</t>
  </si>
  <si>
    <t>LR, RF, NN, XB</t>
  </si>
  <si>
    <t>1 3 4, 2</t>
  </si>
  <si>
    <t>1 2 3 4</t>
  </si>
  <si>
    <t>NN RF XB, LR</t>
  </si>
  <si>
    <t>جداول سناریوها</t>
  </si>
  <si>
    <t>Scenario 1- session based</t>
  </si>
  <si>
    <t>Scenario 1 - user based</t>
  </si>
  <si>
    <t>Scenario 2- session based</t>
  </si>
  <si>
    <t>Scenario 2 - user based</t>
  </si>
  <si>
    <t>Scenario 3- session based</t>
  </si>
  <si>
    <t>Scenario 3 - user based</t>
  </si>
  <si>
    <t>Scenario 4- session based</t>
  </si>
  <si>
    <t>Scenario 4 - user based</t>
  </si>
  <si>
    <t>F1، DR and Pr with 95% confidence level</t>
  </si>
  <si>
    <t>Average</t>
  </si>
  <si>
    <t>Max - Min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</si>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</sst>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.000"/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3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DR, Pr and F1 with 95% confidence interval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1'!$G$124:$R$124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1.298548906725462E-2</c:v>
                  </c:pt>
                  <c:pt idx="4">
                    <c:v>3.4284932660296774E-3</c:v>
                  </c:pt>
                  <c:pt idx="5">
                    <c:v>7.4091573820549185E-3</c:v>
                  </c:pt>
                  <c:pt idx="6">
                    <c:v>1.5384615384614886E-3</c:v>
                  </c:pt>
                  <c:pt idx="7">
                    <c:v>0</c:v>
                  </c:pt>
                  <c:pt idx="8">
                    <c:v>7.7519379844959158E-4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1'!$G$124:$R$124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1.298548906725462E-2</c:v>
                  </c:pt>
                  <c:pt idx="4">
                    <c:v>3.4284932660296774E-3</c:v>
                  </c:pt>
                  <c:pt idx="5">
                    <c:v>7.4091573820549185E-3</c:v>
                  </c:pt>
                  <c:pt idx="6">
                    <c:v>1.5384615384614886E-3</c:v>
                  </c:pt>
                  <c:pt idx="7">
                    <c:v>0</c:v>
                  </c:pt>
                  <c:pt idx="8">
                    <c:v>7.7519379844959158E-4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1'!$G$121:$R$122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1'!$G$123:$R$123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0.98599999999999999</c:v>
                </c:pt>
                <c:pt idx="4">
                  <c:v>0.99533035270740178</c:v>
                </c:pt>
                <c:pt idx="5">
                  <c:v>0.99054858698316894</c:v>
                </c:pt>
                <c:pt idx="6">
                  <c:v>0.99846153846153851</c:v>
                </c:pt>
                <c:pt idx="7">
                  <c:v>1</c:v>
                </c:pt>
                <c:pt idx="8">
                  <c:v>0.99922480620155041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50957088"/>
        <c:axId val="-150949472"/>
      </c:barChart>
      <c:catAx>
        <c:axId val="-15095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49472"/>
        <c:crosses val="autoZero"/>
        <c:auto val="1"/>
        <c:lblAlgn val="ctr"/>
        <c:lblOffset val="100"/>
        <c:noMultiLvlLbl val="0"/>
      </c:catAx>
      <c:valAx>
        <c:axId val="-1509494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DR, Pr and F1 with 99% confidence interval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1'!$G$125:$R$125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1.4000000000000012E-2</c:v>
                  </c:pt>
                  <c:pt idx="4">
                    <c:v>4.6696472925982224E-3</c:v>
                  </c:pt>
                  <c:pt idx="5">
                    <c:v>9.4514130168310562E-3</c:v>
                  </c:pt>
                  <c:pt idx="6">
                    <c:v>1.5384615384614886E-3</c:v>
                  </c:pt>
                  <c:pt idx="7">
                    <c:v>0</c:v>
                  </c:pt>
                  <c:pt idx="8">
                    <c:v>7.7519379844959158E-4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1'!$G$125:$R$125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1.4000000000000012E-2</c:v>
                  </c:pt>
                  <c:pt idx="4">
                    <c:v>4.6696472925982224E-3</c:v>
                  </c:pt>
                  <c:pt idx="5">
                    <c:v>9.4514130168310562E-3</c:v>
                  </c:pt>
                  <c:pt idx="6">
                    <c:v>1.5384615384614886E-3</c:v>
                  </c:pt>
                  <c:pt idx="7">
                    <c:v>0</c:v>
                  </c:pt>
                  <c:pt idx="8">
                    <c:v>7.7519379844959158E-4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1'!$G$121:$R$122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1'!$G$123:$R$123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0.98599999999999999</c:v>
                </c:pt>
                <c:pt idx="4">
                  <c:v>0.99533035270740178</c:v>
                </c:pt>
                <c:pt idx="5">
                  <c:v>0.99054858698316894</c:v>
                </c:pt>
                <c:pt idx="6">
                  <c:v>0.99846153846153851</c:v>
                </c:pt>
                <c:pt idx="7">
                  <c:v>1</c:v>
                </c:pt>
                <c:pt idx="8">
                  <c:v>0.99922480620155041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50958176"/>
        <c:axId val="-150960896"/>
      </c:barChart>
      <c:catAx>
        <c:axId val="-15095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60896"/>
        <c:crosses val="autoZero"/>
        <c:auto val="1"/>
        <c:lblAlgn val="ctr"/>
        <c:lblOffset val="100"/>
        <c:noMultiLvlLbl val="0"/>
      </c:catAx>
      <c:valAx>
        <c:axId val="-150960896"/>
        <c:scaling>
          <c:orientation val="minMax"/>
          <c:max val="1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8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885841277946374"/>
          <c:y val="5.5555555555555552E-2"/>
          <c:w val="0.79114158722053629"/>
          <c:h val="0.7172414698162730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'Scenario 1'!$S$124:$V$124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2.682547154211471E-5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'Scenario 1'!$S$124:$V$124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2.682547154211471E-5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  <a:lumOff val="25000"/>
                  </a:schemeClr>
                </a:solidFill>
                <a:round/>
              </a:ln>
              <a:effectLst/>
            </c:spPr>
          </c:errBars>
          <c:cat>
            <c:strRef>
              <c:f>'Scenario 1'!$S$121:$V$122</c:f>
              <c:strCache>
                <c:ptCount val="4"/>
                <c:pt idx="0">
                  <c:v>LR</c:v>
                </c:pt>
                <c:pt idx="1">
                  <c:v>NN</c:v>
                </c:pt>
                <c:pt idx="2">
                  <c:v>RF</c:v>
                </c:pt>
                <c:pt idx="3">
                  <c:v>XB</c:v>
                </c:pt>
              </c:strCache>
            </c:strRef>
          </c:cat>
          <c:val>
            <c:numRef>
              <c:f>'Scenario 1'!$S$123:$V$123</c:f>
              <c:numCache>
                <c:formatCode>General</c:formatCode>
                <c:ptCount val="4"/>
                <c:pt idx="0">
                  <c:v>0</c:v>
                </c:pt>
                <c:pt idx="1">
                  <c:v>3.6573501766500132E-5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50957632"/>
        <c:axId val="-150956544"/>
      </c:barChart>
      <c:catAx>
        <c:axId val="-15095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6544"/>
        <c:crosses val="autoZero"/>
        <c:auto val="1"/>
        <c:lblAlgn val="ctr"/>
        <c:lblOffset val="100"/>
        <c:noMultiLvlLbl val="0"/>
      </c:catAx>
      <c:valAx>
        <c:axId val="-1509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DR, Pr and F1 with 95% confidence interval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1'!$F$148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1'!$G$149:$R$149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1'!$G$149:$Q$149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1'!$G$146:$R$147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1'!$G$148:$R$148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50963616"/>
        <c:axId val="-150956000"/>
      </c:barChart>
      <c:catAx>
        <c:axId val="-15096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6000"/>
        <c:crosses val="autoZero"/>
        <c:auto val="1"/>
        <c:lblAlgn val="ctr"/>
        <c:lblOffset val="100"/>
        <c:noMultiLvlLbl val="0"/>
      </c:catAx>
      <c:valAx>
        <c:axId val="-150956000"/>
        <c:scaling>
          <c:orientation val="minMax"/>
          <c:max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6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DR, Pr and F1 with 99% confidence interval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1'!$F$148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1'!$G$150:$R$150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1'!$G$150:$R$150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1'!$G$146:$R$147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1'!$G$148:$R$148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50960352"/>
        <c:axId val="-150963072"/>
      </c:barChart>
      <c:catAx>
        <c:axId val="-15096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63072"/>
        <c:crosses val="autoZero"/>
        <c:auto val="1"/>
        <c:lblAlgn val="ctr"/>
        <c:lblOffset val="100"/>
        <c:noMultiLvlLbl val="0"/>
      </c:catAx>
      <c:valAx>
        <c:axId val="-150963072"/>
        <c:scaling>
          <c:orientation val="minMax"/>
          <c:max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1'!$I$173:$I$184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1.2985489067254619</c:v>
                  </c:pt>
                  <c:pt idx="2">
                    <c:v>0.15384615384614886</c:v>
                  </c:pt>
                  <c:pt idx="3">
                    <c:v>0</c:v>
                  </c:pt>
                  <c:pt idx="4">
                    <c:v>0</c:v>
                  </c:pt>
                  <c:pt idx="5">
                    <c:v>0.34284932660296774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0.74091573820549184</c:v>
                  </c:pt>
                  <c:pt idx="10">
                    <c:v>7.7519379844959158E-2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1'!$I$173:$I$184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1.2985489067254619</c:v>
                  </c:pt>
                  <c:pt idx="2">
                    <c:v>0.15384615384614886</c:v>
                  </c:pt>
                  <c:pt idx="3">
                    <c:v>0</c:v>
                  </c:pt>
                  <c:pt idx="4">
                    <c:v>0</c:v>
                  </c:pt>
                  <c:pt idx="5">
                    <c:v>0.34284932660296774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0.74091573820549184</c:v>
                  </c:pt>
                  <c:pt idx="10">
                    <c:v>7.7519379844959158E-2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1'!$F$173:$G$184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1'!$H$173:$H$184</c:f>
              <c:numCache>
                <c:formatCode>General</c:formatCode>
                <c:ptCount val="12"/>
                <c:pt idx="0">
                  <c:v>100</c:v>
                </c:pt>
                <c:pt idx="1">
                  <c:v>98.6</c:v>
                </c:pt>
                <c:pt idx="2">
                  <c:v>99.846153846153854</c:v>
                </c:pt>
                <c:pt idx="3">
                  <c:v>100</c:v>
                </c:pt>
                <c:pt idx="4">
                  <c:v>100</c:v>
                </c:pt>
                <c:pt idx="5">
                  <c:v>99.533035270740172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99.054858698316892</c:v>
                </c:pt>
                <c:pt idx="10">
                  <c:v>99.922480620155042</c:v>
                </c:pt>
                <c:pt idx="11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50959808"/>
        <c:axId val="-150955456"/>
      </c:barChart>
      <c:catAx>
        <c:axId val="-15095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5456"/>
        <c:crosses val="autoZero"/>
        <c:auto val="1"/>
        <c:lblAlgn val="ctr"/>
        <c:lblOffset val="100"/>
        <c:noMultiLvlLbl val="0"/>
      </c:catAx>
      <c:valAx>
        <c:axId val="-15095545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1'!$I$193:$I$204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1'!$I$193:$I$204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1'!$F$193:$G$204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1'!$H$193:$H$204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50954912"/>
        <c:axId val="-150951648"/>
      </c:barChart>
      <c:catAx>
        <c:axId val="-15095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1648"/>
        <c:crosses val="autoZero"/>
        <c:auto val="1"/>
        <c:lblAlgn val="ctr"/>
        <c:lblOffset val="100"/>
        <c:noMultiLvlLbl val="0"/>
      </c:catAx>
      <c:valAx>
        <c:axId val="-150951648"/>
        <c:scaling>
          <c:orientation val="minMax"/>
          <c:max val="100"/>
          <c:min val="9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1'!$J$173:$J$184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1.4000000000000012</c:v>
                  </c:pt>
                  <c:pt idx="2">
                    <c:v>0.15384615384614886</c:v>
                  </c:pt>
                  <c:pt idx="3">
                    <c:v>0</c:v>
                  </c:pt>
                  <c:pt idx="4">
                    <c:v>0</c:v>
                  </c:pt>
                  <c:pt idx="5">
                    <c:v>0.46696472925982224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0.94514130168310562</c:v>
                  </c:pt>
                  <c:pt idx="10">
                    <c:v>7.7519379844959158E-2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1'!$J$173:$J$184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1.4000000000000012</c:v>
                  </c:pt>
                  <c:pt idx="2">
                    <c:v>0.15384615384614886</c:v>
                  </c:pt>
                  <c:pt idx="3">
                    <c:v>0</c:v>
                  </c:pt>
                  <c:pt idx="4">
                    <c:v>0</c:v>
                  </c:pt>
                  <c:pt idx="5">
                    <c:v>0.46696472925982224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0.94514130168310562</c:v>
                  </c:pt>
                  <c:pt idx="10">
                    <c:v>7.7519379844959158E-2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1'!$F$173:$G$184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1'!$H$173:$H$184</c:f>
              <c:numCache>
                <c:formatCode>General</c:formatCode>
                <c:ptCount val="12"/>
                <c:pt idx="0">
                  <c:v>100</c:v>
                </c:pt>
                <c:pt idx="1">
                  <c:v>98.6</c:v>
                </c:pt>
                <c:pt idx="2">
                  <c:v>99.846153846153854</c:v>
                </c:pt>
                <c:pt idx="3">
                  <c:v>100</c:v>
                </c:pt>
                <c:pt idx="4">
                  <c:v>100</c:v>
                </c:pt>
                <c:pt idx="5">
                  <c:v>99.533035270740172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99.054858698316892</c:v>
                </c:pt>
                <c:pt idx="10">
                  <c:v>99.922480620155042</c:v>
                </c:pt>
                <c:pt idx="11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50962528"/>
        <c:axId val="-150954368"/>
      </c:barChart>
      <c:catAx>
        <c:axId val="-15096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4368"/>
        <c:crosses val="autoZero"/>
        <c:auto val="1"/>
        <c:lblAlgn val="ctr"/>
        <c:lblOffset val="100"/>
        <c:noMultiLvlLbl val="0"/>
      </c:catAx>
      <c:valAx>
        <c:axId val="-15095436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6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1'!$J$193:$J$204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1'!$J$193:$J$204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1'!$F$193:$G$204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1'!$H$193:$H$204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50961984"/>
        <c:axId val="-150953824"/>
      </c:barChart>
      <c:catAx>
        <c:axId val="-15096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3824"/>
        <c:crosses val="autoZero"/>
        <c:auto val="1"/>
        <c:lblAlgn val="ctr"/>
        <c:lblOffset val="100"/>
        <c:noMultiLvlLbl val="0"/>
      </c:catAx>
      <c:valAx>
        <c:axId val="-150953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6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DR, Pr and F1 with 95% confidence interval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2'!$G$124:$R$124</c:f>
                <c:numCache>
                  <c:formatCode>General</c:formatCode>
                  <c:ptCount val="12"/>
                  <c:pt idx="0">
                    <c:v>2.6631006858844299E-4</c:v>
                  </c:pt>
                  <c:pt idx="1">
                    <c:v>1.4608764614170247E-3</c:v>
                  </c:pt>
                  <c:pt idx="2">
                    <c:v>4.8246317692840284E-4</c:v>
                  </c:pt>
                  <c:pt idx="3">
                    <c:v>3.1363936156485125E-2</c:v>
                  </c:pt>
                  <c:pt idx="4">
                    <c:v>1.8145324994757545E-2</c:v>
                  </c:pt>
                  <c:pt idx="5">
                    <c:v>1.5267181174935956E-2</c:v>
                  </c:pt>
                  <c:pt idx="6">
                    <c:v>2.7095169883102611E-2</c:v>
                  </c:pt>
                  <c:pt idx="7">
                    <c:v>1.4927103868996153E-2</c:v>
                  </c:pt>
                  <c:pt idx="8">
                    <c:v>1.265567991471208E-2</c:v>
                  </c:pt>
                  <c:pt idx="9">
                    <c:v>0</c:v>
                  </c:pt>
                  <c:pt idx="10">
                    <c:v>1.5992778134835207E-16</c:v>
                  </c:pt>
                  <c:pt idx="11">
                    <c:v>5.3309260449450692E-17</c:v>
                  </c:pt>
                </c:numCache>
              </c:numRef>
            </c:plus>
            <c:minus>
              <c:numRef>
                <c:f>'Scenario 2'!$G$124:$R$124</c:f>
                <c:numCache>
                  <c:formatCode>General</c:formatCode>
                  <c:ptCount val="12"/>
                  <c:pt idx="0">
                    <c:v>2.6631006858844299E-4</c:v>
                  </c:pt>
                  <c:pt idx="1">
                    <c:v>1.4608764614170247E-3</c:v>
                  </c:pt>
                  <c:pt idx="2">
                    <c:v>4.8246317692840284E-4</c:v>
                  </c:pt>
                  <c:pt idx="3">
                    <c:v>3.1363936156485125E-2</c:v>
                  </c:pt>
                  <c:pt idx="4">
                    <c:v>1.8145324994757545E-2</c:v>
                  </c:pt>
                  <c:pt idx="5">
                    <c:v>1.5267181174935956E-2</c:v>
                  </c:pt>
                  <c:pt idx="6">
                    <c:v>2.7095169883102611E-2</c:v>
                  </c:pt>
                  <c:pt idx="7">
                    <c:v>1.4927103868996153E-2</c:v>
                  </c:pt>
                  <c:pt idx="8">
                    <c:v>1.265567991471208E-2</c:v>
                  </c:pt>
                  <c:pt idx="9">
                    <c:v>0</c:v>
                  </c:pt>
                  <c:pt idx="10">
                    <c:v>1.5992778134835207E-16</c:v>
                  </c:pt>
                  <c:pt idx="11">
                    <c:v>5.3309260449450692E-17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2'!$G$121:$R$122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2'!$G$123:$R$123</c:f>
              <c:numCache>
                <c:formatCode>General</c:formatCode>
                <c:ptCount val="12"/>
                <c:pt idx="0">
                  <c:v>0.31711259754738019</c:v>
                </c:pt>
                <c:pt idx="1">
                  <c:v>0.67864600715806644</c:v>
                </c:pt>
                <c:pt idx="2">
                  <c:v>0.43224638742669219</c:v>
                </c:pt>
                <c:pt idx="3">
                  <c:v>0.55072463768115942</c:v>
                </c:pt>
                <c:pt idx="4">
                  <c:v>0.6350949114730563</c:v>
                </c:pt>
                <c:pt idx="5">
                  <c:v>0.58559356870395729</c:v>
                </c:pt>
                <c:pt idx="6">
                  <c:v>0.52435897435897416</c:v>
                </c:pt>
                <c:pt idx="7">
                  <c:v>0.63471151967880357</c:v>
                </c:pt>
                <c:pt idx="8">
                  <c:v>0.57124791351828463</c:v>
                </c:pt>
                <c:pt idx="9">
                  <c:v>0.67670011148272013</c:v>
                </c:pt>
                <c:pt idx="10">
                  <c:v>0.82027027027027055</c:v>
                </c:pt>
                <c:pt idx="11">
                  <c:v>0.74160048869883954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50952736"/>
        <c:axId val="-150951104"/>
      </c:barChart>
      <c:catAx>
        <c:axId val="-15095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1104"/>
        <c:crosses val="autoZero"/>
        <c:auto val="1"/>
        <c:lblAlgn val="ctr"/>
        <c:lblOffset val="100"/>
        <c:noMultiLvlLbl val="0"/>
      </c:catAx>
      <c:valAx>
        <c:axId val="-150951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DR, Pr and F1 with 99% confidence interval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2'!$G$125:$R$125</c:f>
                <c:numCache>
                  <c:formatCode>General</c:formatCode>
                  <c:ptCount val="12"/>
                  <c:pt idx="0">
                    <c:v>3.6402919552390607E-4</c:v>
                  </c:pt>
                  <c:pt idx="1">
                    <c:v>1.9969266871065973E-3</c:v>
                  </c:pt>
                  <c:pt idx="2">
                    <c:v>6.5949696569142892E-4</c:v>
                  </c:pt>
                  <c:pt idx="3">
                    <c:v>4.2872537670188234E-2</c:v>
                  </c:pt>
                  <c:pt idx="4">
                    <c:v>2.4803523559484637E-2</c:v>
                  </c:pt>
                  <c:pt idx="5">
                    <c:v>2.0869281099613845E-2</c:v>
                  </c:pt>
                  <c:pt idx="6">
                    <c:v>3.7037401354780973E-2</c:v>
                  </c:pt>
                  <c:pt idx="7">
                    <c:v>2.0404416707691352E-2</c:v>
                  </c:pt>
                  <c:pt idx="8">
                    <c:v>1.7299522329666157E-2</c:v>
                  </c:pt>
                  <c:pt idx="9">
                    <c:v>0</c:v>
                  </c:pt>
                  <c:pt idx="10">
                    <c:v>2.1861126728984009E-16</c:v>
                  </c:pt>
                  <c:pt idx="11">
                    <c:v>7.2870422429946698E-17</c:v>
                  </c:pt>
                </c:numCache>
              </c:numRef>
            </c:plus>
            <c:minus>
              <c:numRef>
                <c:f>'Scenario 2'!$G$125:$R$125</c:f>
                <c:numCache>
                  <c:formatCode>General</c:formatCode>
                  <c:ptCount val="12"/>
                  <c:pt idx="0">
                    <c:v>3.6402919552390607E-4</c:v>
                  </c:pt>
                  <c:pt idx="1">
                    <c:v>1.9969266871065973E-3</c:v>
                  </c:pt>
                  <c:pt idx="2">
                    <c:v>6.5949696569142892E-4</c:v>
                  </c:pt>
                  <c:pt idx="3">
                    <c:v>4.2872537670188234E-2</c:v>
                  </c:pt>
                  <c:pt idx="4">
                    <c:v>2.4803523559484637E-2</c:v>
                  </c:pt>
                  <c:pt idx="5">
                    <c:v>2.0869281099613845E-2</c:v>
                  </c:pt>
                  <c:pt idx="6">
                    <c:v>3.7037401354780973E-2</c:v>
                  </c:pt>
                  <c:pt idx="7">
                    <c:v>2.0404416707691352E-2</c:v>
                  </c:pt>
                  <c:pt idx="8">
                    <c:v>1.7299522329666157E-2</c:v>
                  </c:pt>
                  <c:pt idx="9">
                    <c:v>0</c:v>
                  </c:pt>
                  <c:pt idx="10">
                    <c:v>2.1861126728984009E-16</c:v>
                  </c:pt>
                  <c:pt idx="11">
                    <c:v>7.2870422429946698E-17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2'!$G$121:$R$122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2'!$G$123:$R$123</c:f>
              <c:numCache>
                <c:formatCode>General</c:formatCode>
                <c:ptCount val="12"/>
                <c:pt idx="0">
                  <c:v>0.31711259754738019</c:v>
                </c:pt>
                <c:pt idx="1">
                  <c:v>0.67864600715806644</c:v>
                </c:pt>
                <c:pt idx="2">
                  <c:v>0.43224638742669219</c:v>
                </c:pt>
                <c:pt idx="3">
                  <c:v>0.55072463768115942</c:v>
                </c:pt>
                <c:pt idx="4">
                  <c:v>0.6350949114730563</c:v>
                </c:pt>
                <c:pt idx="5">
                  <c:v>0.58559356870395729</c:v>
                </c:pt>
                <c:pt idx="6">
                  <c:v>0.52435897435897416</c:v>
                </c:pt>
                <c:pt idx="7">
                  <c:v>0.63471151967880357</c:v>
                </c:pt>
                <c:pt idx="8">
                  <c:v>0.57124791351828463</c:v>
                </c:pt>
                <c:pt idx="9">
                  <c:v>0.67670011148272013</c:v>
                </c:pt>
                <c:pt idx="10">
                  <c:v>0.82027027027027055</c:v>
                </c:pt>
                <c:pt idx="11">
                  <c:v>0.74160048869883954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50952192"/>
        <c:axId val="-150964704"/>
      </c:barChart>
      <c:catAx>
        <c:axId val="-15095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64704"/>
        <c:crosses val="autoZero"/>
        <c:auto val="1"/>
        <c:lblAlgn val="ctr"/>
        <c:lblOffset val="100"/>
        <c:noMultiLvlLbl val="0"/>
      </c:catAx>
      <c:valAx>
        <c:axId val="-150964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'Scenario 2'!$S$124:$V$124</c:f>
                <c:numCache>
                  <c:formatCode>General</c:formatCode>
                  <c:ptCount val="4"/>
                  <c:pt idx="0">
                    <c:v>1.0333766465188133E-4</c:v>
                  </c:pt>
                  <c:pt idx="1">
                    <c:v>3.9453197399816446E-3</c:v>
                  </c:pt>
                  <c:pt idx="2">
                    <c:v>3.4902262080158458E-3</c:v>
                  </c:pt>
                  <c:pt idx="3">
                    <c:v>1.3014956164416673E-18</c:v>
                  </c:pt>
                </c:numCache>
              </c:numRef>
            </c:plus>
            <c:minus>
              <c:numRef>
                <c:f>'Scenario 2'!$S$124:$V$124</c:f>
                <c:numCache>
                  <c:formatCode>General</c:formatCode>
                  <c:ptCount val="4"/>
                  <c:pt idx="0">
                    <c:v>1.0333766465188133E-4</c:v>
                  </c:pt>
                  <c:pt idx="1">
                    <c:v>3.9453197399816446E-3</c:v>
                  </c:pt>
                  <c:pt idx="2">
                    <c:v>3.4902262080158458E-3</c:v>
                  </c:pt>
                  <c:pt idx="3">
                    <c:v>1.3014956164416673E-18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'Scenario 2'!$S$122:$V$122</c:f>
              <c:strCache>
                <c:ptCount val="4"/>
                <c:pt idx="0">
                  <c:v>LR</c:v>
                </c:pt>
                <c:pt idx="1">
                  <c:v>NN</c:v>
                </c:pt>
                <c:pt idx="2">
                  <c:v>RF</c:v>
                </c:pt>
                <c:pt idx="3">
                  <c:v>XB</c:v>
                </c:pt>
              </c:strCache>
            </c:strRef>
          </c:cat>
          <c:val>
            <c:numRef>
              <c:f>'Scenario 2'!$S$123:$V$123</c:f>
              <c:numCache>
                <c:formatCode>General</c:formatCode>
                <c:ptCount val="4"/>
                <c:pt idx="0">
                  <c:v>1.6438175618780769E-2</c:v>
                </c:pt>
                <c:pt idx="1">
                  <c:v>3.5432993993414971E-2</c:v>
                </c:pt>
                <c:pt idx="2">
                  <c:v>3.3578055096566653E-2</c:v>
                </c:pt>
                <c:pt idx="3">
                  <c:v>1.6230715347422729E-2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50964160"/>
        <c:axId val="-150961440"/>
      </c:barChart>
      <c:catAx>
        <c:axId val="-15096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61440"/>
        <c:crosses val="autoZero"/>
        <c:auto val="1"/>
        <c:lblAlgn val="ctr"/>
        <c:lblOffset val="100"/>
        <c:noMultiLvlLbl val="0"/>
      </c:catAx>
      <c:valAx>
        <c:axId val="-15096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6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'Scenario 2'!$S$125:$V$125</c:f>
                <c:numCache>
                  <c:formatCode>General</c:formatCode>
                  <c:ptCount val="4"/>
                  <c:pt idx="0">
                    <c:v>1.4125611971764574E-4</c:v>
                  </c:pt>
                  <c:pt idx="1">
                    <c:v>5.3930051486323401E-3</c:v>
                  </c:pt>
                  <c:pt idx="2">
                    <c:v>4.7709207745500887E-3</c:v>
                  </c:pt>
                  <c:pt idx="3">
                    <c:v>1.7790630476061205E-18</c:v>
                  </c:pt>
                </c:numCache>
              </c:numRef>
            </c:plus>
            <c:minus>
              <c:numRef>
                <c:f>'Scenario 2'!$S$125:$V$125</c:f>
                <c:numCache>
                  <c:formatCode>General</c:formatCode>
                  <c:ptCount val="4"/>
                  <c:pt idx="0">
                    <c:v>1.4125611971764574E-4</c:v>
                  </c:pt>
                  <c:pt idx="1">
                    <c:v>5.3930051486323401E-3</c:v>
                  </c:pt>
                  <c:pt idx="2">
                    <c:v>4.7709207745500887E-3</c:v>
                  </c:pt>
                  <c:pt idx="3">
                    <c:v>1.7790630476061205E-18</c:v>
                  </c:pt>
                </c:numCache>
              </c:numRef>
            </c:minus>
            <c:spPr>
              <a:noFill/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</c:errBars>
          <c:cat>
            <c:strRef>
              <c:f>'Scenario 2'!$S$122:$V$122</c:f>
              <c:strCache>
                <c:ptCount val="4"/>
                <c:pt idx="0">
                  <c:v>LR</c:v>
                </c:pt>
                <c:pt idx="1">
                  <c:v>NN</c:v>
                </c:pt>
                <c:pt idx="2">
                  <c:v>RF</c:v>
                </c:pt>
                <c:pt idx="3">
                  <c:v>XB</c:v>
                </c:pt>
              </c:strCache>
            </c:strRef>
          </c:cat>
          <c:val>
            <c:numRef>
              <c:f>'Scenario 2'!$S$123:$V$123</c:f>
              <c:numCache>
                <c:formatCode>General</c:formatCode>
                <c:ptCount val="4"/>
                <c:pt idx="0">
                  <c:v>1.6438175618780769E-2</c:v>
                </c:pt>
                <c:pt idx="1">
                  <c:v>3.5432993993414971E-2</c:v>
                </c:pt>
                <c:pt idx="2">
                  <c:v>3.3578055096566653E-2</c:v>
                </c:pt>
                <c:pt idx="3">
                  <c:v>1.6230715347422729E-2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50959264"/>
        <c:axId val="-150958720"/>
      </c:barChart>
      <c:catAx>
        <c:axId val="-15095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8720"/>
        <c:crosses val="autoZero"/>
        <c:auto val="1"/>
        <c:lblAlgn val="ctr"/>
        <c:lblOffset val="100"/>
        <c:noMultiLvlLbl val="0"/>
      </c:catAx>
      <c:valAx>
        <c:axId val="-15095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5926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noFill/>
    <a:ln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DR, Pr and F1 with 95% confidence interval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2'!$G$149:$R$149</c:f>
                <c:numCache>
                  <c:formatCode>General</c:formatCode>
                  <c:ptCount val="12"/>
                  <c:pt idx="0">
                    <c:v>1.0661852089890138E-16</c:v>
                  </c:pt>
                  <c:pt idx="1">
                    <c:v>1.0343217974454985E-2</c:v>
                  </c:pt>
                  <c:pt idx="2">
                    <c:v>5.6655570971935387E-3</c:v>
                  </c:pt>
                  <c:pt idx="3">
                    <c:v>0</c:v>
                  </c:pt>
                  <c:pt idx="4">
                    <c:v>2.2691210226052607E-2</c:v>
                  </c:pt>
                  <c:pt idx="5">
                    <c:v>1.9264767076953144E-2</c:v>
                  </c:pt>
                  <c:pt idx="6">
                    <c:v>0</c:v>
                  </c:pt>
                  <c:pt idx="7">
                    <c:v>1.9407582716501844E-2</c:v>
                  </c:pt>
                  <c:pt idx="8">
                    <c:v>1.6266946085320321E-2</c:v>
                  </c:pt>
                  <c:pt idx="9">
                    <c:v>0</c:v>
                  </c:pt>
                  <c:pt idx="10">
                    <c:v>1.0661852089890138E-16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2'!$G$149:$R$149</c:f>
                <c:numCache>
                  <c:formatCode>General</c:formatCode>
                  <c:ptCount val="12"/>
                  <c:pt idx="0">
                    <c:v>1.0661852089890138E-16</c:v>
                  </c:pt>
                  <c:pt idx="1">
                    <c:v>1.0343217974454985E-2</c:v>
                  </c:pt>
                  <c:pt idx="2">
                    <c:v>5.6655570971935387E-3</c:v>
                  </c:pt>
                  <c:pt idx="3">
                    <c:v>0</c:v>
                  </c:pt>
                  <c:pt idx="4">
                    <c:v>2.2691210226052607E-2</c:v>
                  </c:pt>
                  <c:pt idx="5">
                    <c:v>1.9264767076953144E-2</c:v>
                  </c:pt>
                  <c:pt idx="6">
                    <c:v>0</c:v>
                  </c:pt>
                  <c:pt idx="7">
                    <c:v>1.9407582716501844E-2</c:v>
                  </c:pt>
                  <c:pt idx="8">
                    <c:v>1.6266946085320321E-2</c:v>
                  </c:pt>
                  <c:pt idx="9">
                    <c:v>0</c:v>
                  </c:pt>
                  <c:pt idx="10">
                    <c:v>1.0661852089890138E-16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2'!$G$146:$R$147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2'!$G$148:$R$148</c:f>
              <c:numCache>
                <c:formatCode>General</c:formatCode>
                <c:ptCount val="12"/>
                <c:pt idx="0">
                  <c:v>0.96666666666666645</c:v>
                </c:pt>
                <c:pt idx="1">
                  <c:v>0.89284202317290551</c:v>
                </c:pt>
                <c:pt idx="2">
                  <c:v>0.92815220174091129</c:v>
                </c:pt>
                <c:pt idx="3">
                  <c:v>1</c:v>
                </c:pt>
                <c:pt idx="4">
                  <c:v>0.52042630526266864</c:v>
                </c:pt>
                <c:pt idx="5">
                  <c:v>0.68333325259805544</c:v>
                </c:pt>
                <c:pt idx="6">
                  <c:v>1</c:v>
                </c:pt>
                <c:pt idx="7">
                  <c:v>0.55098035287626645</c:v>
                </c:pt>
                <c:pt idx="8">
                  <c:v>0.70961043966362192</c:v>
                </c:pt>
                <c:pt idx="9">
                  <c:v>1</c:v>
                </c:pt>
                <c:pt idx="10">
                  <c:v>0.88235294117647078</c:v>
                </c:pt>
                <c:pt idx="11">
                  <c:v>0.9375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46990288"/>
        <c:axId val="-146990832"/>
      </c:barChart>
      <c:catAx>
        <c:axId val="-14699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90832"/>
        <c:crosses val="autoZero"/>
        <c:auto val="1"/>
        <c:lblAlgn val="ctr"/>
        <c:lblOffset val="100"/>
        <c:noMultiLvlLbl val="0"/>
      </c:catAx>
      <c:valAx>
        <c:axId val="-146990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9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DR, Pr and F1 with 99% confidence interval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2'!$G$150:$R$150</c:f>
                <c:numCache>
                  <c:formatCode>General</c:formatCode>
                  <c:ptCount val="12"/>
                  <c:pt idx="0">
                    <c:v>1.457408448598934E-16</c:v>
                  </c:pt>
                  <c:pt idx="1">
                    <c:v>1.4138531593366321E-2</c:v>
                  </c:pt>
                  <c:pt idx="2">
                    <c:v>7.744461946999865E-3</c:v>
                  </c:pt>
                  <c:pt idx="3">
                    <c:v>0</c:v>
                  </c:pt>
                  <c:pt idx="4">
                    <c:v>3.1017464145597952E-2</c:v>
                  </c:pt>
                  <c:pt idx="5">
                    <c:v>2.6333730820431417E-2</c:v>
                  </c:pt>
                  <c:pt idx="6">
                    <c:v>0</c:v>
                  </c:pt>
                  <c:pt idx="7">
                    <c:v>2.6528950860922971E-2</c:v>
                  </c:pt>
                  <c:pt idx="8">
                    <c:v>2.2235897157239105E-2</c:v>
                  </c:pt>
                  <c:pt idx="9">
                    <c:v>0</c:v>
                  </c:pt>
                  <c:pt idx="10">
                    <c:v>1.457408448598934E-16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2'!$G$150:$R$150</c:f>
                <c:numCache>
                  <c:formatCode>General</c:formatCode>
                  <c:ptCount val="12"/>
                  <c:pt idx="0">
                    <c:v>1.457408448598934E-16</c:v>
                  </c:pt>
                  <c:pt idx="1">
                    <c:v>1.4138531593366321E-2</c:v>
                  </c:pt>
                  <c:pt idx="2">
                    <c:v>7.744461946999865E-3</c:v>
                  </c:pt>
                  <c:pt idx="3">
                    <c:v>0</c:v>
                  </c:pt>
                  <c:pt idx="4">
                    <c:v>3.1017464145597952E-2</c:v>
                  </c:pt>
                  <c:pt idx="5">
                    <c:v>2.6333730820431417E-2</c:v>
                  </c:pt>
                  <c:pt idx="6">
                    <c:v>0</c:v>
                  </c:pt>
                  <c:pt idx="7">
                    <c:v>2.6528950860922971E-2</c:v>
                  </c:pt>
                  <c:pt idx="8">
                    <c:v>2.2235897157239105E-2</c:v>
                  </c:pt>
                  <c:pt idx="9">
                    <c:v>0</c:v>
                  </c:pt>
                  <c:pt idx="10">
                    <c:v>1.457408448598934E-16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2'!$G$146:$R$147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2'!$G$148:$R$148</c:f>
              <c:numCache>
                <c:formatCode>General</c:formatCode>
                <c:ptCount val="12"/>
                <c:pt idx="0">
                  <c:v>0.96666666666666645</c:v>
                </c:pt>
                <c:pt idx="1">
                  <c:v>0.89284202317290551</c:v>
                </c:pt>
                <c:pt idx="2">
                  <c:v>0.92815220174091129</c:v>
                </c:pt>
                <c:pt idx="3">
                  <c:v>1</c:v>
                </c:pt>
                <c:pt idx="4">
                  <c:v>0.52042630526266864</c:v>
                </c:pt>
                <c:pt idx="5">
                  <c:v>0.68333325259805544</c:v>
                </c:pt>
                <c:pt idx="6">
                  <c:v>1</c:v>
                </c:pt>
                <c:pt idx="7">
                  <c:v>0.55098035287626645</c:v>
                </c:pt>
                <c:pt idx="8">
                  <c:v>0.70961043966362192</c:v>
                </c:pt>
                <c:pt idx="9">
                  <c:v>1</c:v>
                </c:pt>
                <c:pt idx="10">
                  <c:v>0.88235294117647078</c:v>
                </c:pt>
                <c:pt idx="11">
                  <c:v>0.9375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46986480"/>
        <c:axId val="-146991920"/>
      </c:barChart>
      <c:catAx>
        <c:axId val="-14698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91920"/>
        <c:crosses val="autoZero"/>
        <c:auto val="1"/>
        <c:lblAlgn val="ctr"/>
        <c:lblOffset val="100"/>
        <c:noMultiLvlLbl val="0"/>
      </c:catAx>
      <c:valAx>
        <c:axId val="-1469919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'Scenario 2'!$S$149:$V$149</c:f>
                <c:numCache>
                  <c:formatCode>General</c:formatCode>
                  <c:ptCount val="4"/>
                  <c:pt idx="0">
                    <c:v>1.9650919656401852E-2</c:v>
                  </c:pt>
                  <c:pt idx="1">
                    <c:v>0.12281673623400498</c:v>
                  </c:pt>
                  <c:pt idx="2">
                    <c:v>0.10045948248521626</c:v>
                  </c:pt>
                  <c:pt idx="3">
                    <c:v>0</c:v>
                  </c:pt>
                </c:numCache>
              </c:numRef>
            </c:plus>
            <c:minus>
              <c:numRef>
                <c:f>'Scenario 2'!$S$149:$V$149</c:f>
                <c:numCache>
                  <c:formatCode>General</c:formatCode>
                  <c:ptCount val="4"/>
                  <c:pt idx="0">
                    <c:v>1.9650919656401852E-2</c:v>
                  </c:pt>
                  <c:pt idx="1">
                    <c:v>0.12281673623400498</c:v>
                  </c:pt>
                  <c:pt idx="2">
                    <c:v>0.10045948248521626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'Scenario 2'!$S$147:$V$147</c:f>
              <c:strCache>
                <c:ptCount val="4"/>
                <c:pt idx="0">
                  <c:v>LR</c:v>
                </c:pt>
                <c:pt idx="1">
                  <c:v>NN</c:v>
                </c:pt>
                <c:pt idx="2">
                  <c:v>RF</c:v>
                </c:pt>
                <c:pt idx="3">
                  <c:v>XB</c:v>
                </c:pt>
              </c:strCache>
            </c:strRef>
          </c:cat>
          <c:val>
            <c:numRef>
              <c:f>'Scenario 2'!$S$148:$V$148</c:f>
              <c:numCache>
                <c:formatCode>General</c:formatCode>
                <c:ptCount val="4"/>
                <c:pt idx="0">
                  <c:v>0.17766497461928935</c:v>
                </c:pt>
                <c:pt idx="1">
                  <c:v>1.4263959390862941</c:v>
                </c:pt>
                <c:pt idx="2">
                  <c:v>1.2563451776649743</c:v>
                </c:pt>
                <c:pt idx="3">
                  <c:v>0.20304568527918782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6982128"/>
        <c:axId val="-146985936"/>
      </c:barChart>
      <c:catAx>
        <c:axId val="-14698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5936"/>
        <c:crosses val="autoZero"/>
        <c:auto val="1"/>
        <c:lblAlgn val="ctr"/>
        <c:lblOffset val="100"/>
        <c:noMultiLvlLbl val="0"/>
      </c:catAx>
      <c:valAx>
        <c:axId val="-14698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2'!$S$150:$V$150</c:f>
                <c:numCache>
                  <c:formatCode>General</c:formatCode>
                  <c:ptCount val="4"/>
                  <c:pt idx="0">
                    <c:v>2.6861577227408361E-2</c:v>
                  </c:pt>
                  <c:pt idx="1">
                    <c:v>0.1678827913834153</c:v>
                  </c:pt>
                  <c:pt idx="2">
                    <c:v>0.13732182484004005</c:v>
                  </c:pt>
                  <c:pt idx="3">
                    <c:v>0</c:v>
                  </c:pt>
                </c:numCache>
              </c:numRef>
            </c:plus>
            <c:minus>
              <c:numRef>
                <c:f>'Scenario 2'!$S$150:$V$150</c:f>
                <c:numCache>
                  <c:formatCode>General</c:formatCode>
                  <c:ptCount val="4"/>
                  <c:pt idx="0">
                    <c:v>2.6861577227408361E-2</c:v>
                  </c:pt>
                  <c:pt idx="1">
                    <c:v>0.1678827913834153</c:v>
                  </c:pt>
                  <c:pt idx="2">
                    <c:v>0.13732182484004005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'Scenario 2'!$S$147:$V$147</c:f>
              <c:strCache>
                <c:ptCount val="4"/>
                <c:pt idx="0">
                  <c:v>LR</c:v>
                </c:pt>
                <c:pt idx="1">
                  <c:v>NN</c:v>
                </c:pt>
                <c:pt idx="2">
                  <c:v>RF</c:v>
                </c:pt>
                <c:pt idx="3">
                  <c:v>XB</c:v>
                </c:pt>
              </c:strCache>
            </c:strRef>
          </c:cat>
          <c:val>
            <c:numRef>
              <c:f>'Scenario 2'!$S$148:$V$148</c:f>
              <c:numCache>
                <c:formatCode>General</c:formatCode>
                <c:ptCount val="4"/>
                <c:pt idx="0">
                  <c:v>0.17766497461928935</c:v>
                </c:pt>
                <c:pt idx="1">
                  <c:v>1.4263959390862941</c:v>
                </c:pt>
                <c:pt idx="2">
                  <c:v>1.2563451776649743</c:v>
                </c:pt>
                <c:pt idx="3">
                  <c:v>0.20304568527918782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6977776"/>
        <c:axId val="-146981584"/>
      </c:barChart>
      <c:catAx>
        <c:axId val="-14697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1584"/>
        <c:crosses val="autoZero"/>
        <c:auto val="1"/>
        <c:lblAlgn val="ctr"/>
        <c:lblOffset val="100"/>
        <c:noMultiLvlLbl val="0"/>
      </c:catAx>
      <c:valAx>
        <c:axId val="-1469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7777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2'!$I$173:$I$184</c:f>
                <c:numCache>
                  <c:formatCode>General</c:formatCode>
                  <c:ptCount val="12"/>
                  <c:pt idx="0">
                    <c:v>2.66310068588443E-2</c:v>
                  </c:pt>
                  <c:pt idx="1">
                    <c:v>3.1363936156485126</c:v>
                  </c:pt>
                  <c:pt idx="2">
                    <c:v>2.709516988310261</c:v>
                  </c:pt>
                  <c:pt idx="3">
                    <c:v>0</c:v>
                  </c:pt>
                  <c:pt idx="4">
                    <c:v>0.14608764614170247</c:v>
                  </c:pt>
                  <c:pt idx="5">
                    <c:v>1.8145324994757543</c:v>
                  </c:pt>
                  <c:pt idx="6">
                    <c:v>1.4927103868996154</c:v>
                  </c:pt>
                  <c:pt idx="7">
                    <c:v>1.5992778134835206E-14</c:v>
                  </c:pt>
                  <c:pt idx="8">
                    <c:v>4.8246317692840282E-2</c:v>
                  </c:pt>
                  <c:pt idx="9">
                    <c:v>1.5267181174935955</c:v>
                  </c:pt>
                  <c:pt idx="10">
                    <c:v>1.2655679914712079</c:v>
                  </c:pt>
                  <c:pt idx="11">
                    <c:v>5.3309260449450692E-15</c:v>
                  </c:pt>
                </c:numCache>
              </c:numRef>
            </c:plus>
            <c:minus>
              <c:numRef>
                <c:f>'Scenario 2'!$I$173:$I$184</c:f>
                <c:numCache>
                  <c:formatCode>General</c:formatCode>
                  <c:ptCount val="12"/>
                  <c:pt idx="0">
                    <c:v>2.66310068588443E-2</c:v>
                  </c:pt>
                  <c:pt idx="1">
                    <c:v>3.1363936156485126</c:v>
                  </c:pt>
                  <c:pt idx="2">
                    <c:v>2.709516988310261</c:v>
                  </c:pt>
                  <c:pt idx="3">
                    <c:v>0</c:v>
                  </c:pt>
                  <c:pt idx="4">
                    <c:v>0.14608764614170247</c:v>
                  </c:pt>
                  <c:pt idx="5">
                    <c:v>1.8145324994757543</c:v>
                  </c:pt>
                  <c:pt idx="6">
                    <c:v>1.4927103868996154</c:v>
                  </c:pt>
                  <c:pt idx="7">
                    <c:v>1.5992778134835206E-14</c:v>
                  </c:pt>
                  <c:pt idx="8">
                    <c:v>4.8246317692840282E-2</c:v>
                  </c:pt>
                  <c:pt idx="9">
                    <c:v>1.5267181174935955</c:v>
                  </c:pt>
                  <c:pt idx="10">
                    <c:v>1.2655679914712079</c:v>
                  </c:pt>
                  <c:pt idx="11">
                    <c:v>5.3309260449450692E-15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2'!$F$173:$G$184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2'!$H$173:$H$184</c:f>
              <c:numCache>
                <c:formatCode>General</c:formatCode>
                <c:ptCount val="12"/>
                <c:pt idx="0">
                  <c:v>31.71125975473802</c:v>
                </c:pt>
                <c:pt idx="1">
                  <c:v>55.072463768115945</c:v>
                </c:pt>
                <c:pt idx="2">
                  <c:v>52.435897435897417</c:v>
                </c:pt>
                <c:pt idx="3">
                  <c:v>67.67001114827201</c:v>
                </c:pt>
                <c:pt idx="4">
                  <c:v>67.864600715806645</c:v>
                </c:pt>
                <c:pt idx="5">
                  <c:v>63.509491147305631</c:v>
                </c:pt>
                <c:pt idx="6">
                  <c:v>63.47115196788036</c:v>
                </c:pt>
                <c:pt idx="7">
                  <c:v>82.02702702702706</c:v>
                </c:pt>
                <c:pt idx="8">
                  <c:v>43.224638742669221</c:v>
                </c:pt>
                <c:pt idx="9">
                  <c:v>58.559356870395732</c:v>
                </c:pt>
                <c:pt idx="10">
                  <c:v>57.124791351828463</c:v>
                </c:pt>
                <c:pt idx="11">
                  <c:v>74.160048869883951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6987568"/>
        <c:axId val="-146985392"/>
      </c:barChart>
      <c:catAx>
        <c:axId val="-14698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5392"/>
        <c:crosses val="autoZero"/>
        <c:auto val="1"/>
        <c:lblAlgn val="ctr"/>
        <c:lblOffset val="100"/>
        <c:noMultiLvlLbl val="0"/>
      </c:catAx>
      <c:valAx>
        <c:axId val="-1469853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2'!$J$173:$J$184</c:f>
                <c:numCache>
                  <c:formatCode>General</c:formatCode>
                  <c:ptCount val="12"/>
                  <c:pt idx="0">
                    <c:v>3.6402919552390604E-2</c:v>
                  </c:pt>
                  <c:pt idx="1">
                    <c:v>4.2872537670188233</c:v>
                  </c:pt>
                  <c:pt idx="2">
                    <c:v>3.7037401354780974</c:v>
                  </c:pt>
                  <c:pt idx="3">
                    <c:v>0</c:v>
                  </c:pt>
                  <c:pt idx="4">
                    <c:v>0.19969266871065974</c:v>
                  </c:pt>
                  <c:pt idx="5">
                    <c:v>2.4803523559484635</c:v>
                  </c:pt>
                  <c:pt idx="6">
                    <c:v>2.0404416707691353</c:v>
                  </c:pt>
                  <c:pt idx="7">
                    <c:v>2.1861126728984009E-14</c:v>
                  </c:pt>
                  <c:pt idx="8">
                    <c:v>6.5949696569142888E-2</c:v>
                  </c:pt>
                  <c:pt idx="9">
                    <c:v>2.0869281099613843</c:v>
                  </c:pt>
                  <c:pt idx="10">
                    <c:v>1.7299522329666157</c:v>
                  </c:pt>
                  <c:pt idx="11">
                    <c:v>7.2870422429946696E-15</c:v>
                  </c:pt>
                </c:numCache>
              </c:numRef>
            </c:plus>
            <c:minus>
              <c:numRef>
                <c:f>'Scenario 2'!$J$173:$J$184</c:f>
                <c:numCache>
                  <c:formatCode>General</c:formatCode>
                  <c:ptCount val="12"/>
                  <c:pt idx="0">
                    <c:v>3.6402919552390604E-2</c:v>
                  </c:pt>
                  <c:pt idx="1">
                    <c:v>4.2872537670188233</c:v>
                  </c:pt>
                  <c:pt idx="2">
                    <c:v>3.7037401354780974</c:v>
                  </c:pt>
                  <c:pt idx="3">
                    <c:v>0</c:v>
                  </c:pt>
                  <c:pt idx="4">
                    <c:v>0.19969266871065974</c:v>
                  </c:pt>
                  <c:pt idx="5">
                    <c:v>2.4803523559484635</c:v>
                  </c:pt>
                  <c:pt idx="6">
                    <c:v>2.0404416707691353</c:v>
                  </c:pt>
                  <c:pt idx="7">
                    <c:v>2.1861126728984009E-14</c:v>
                  </c:pt>
                  <c:pt idx="8">
                    <c:v>6.5949696569142888E-2</c:v>
                  </c:pt>
                  <c:pt idx="9">
                    <c:v>2.0869281099613843</c:v>
                  </c:pt>
                  <c:pt idx="10">
                    <c:v>1.7299522329666157</c:v>
                  </c:pt>
                  <c:pt idx="11">
                    <c:v>7.2870422429946696E-15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2'!$F$173:$G$184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2'!$H$173:$H$184</c:f>
              <c:numCache>
                <c:formatCode>General</c:formatCode>
                <c:ptCount val="12"/>
                <c:pt idx="0">
                  <c:v>31.71125975473802</c:v>
                </c:pt>
                <c:pt idx="1">
                  <c:v>55.072463768115945</c:v>
                </c:pt>
                <c:pt idx="2">
                  <c:v>52.435897435897417</c:v>
                </c:pt>
                <c:pt idx="3">
                  <c:v>67.67001114827201</c:v>
                </c:pt>
                <c:pt idx="4">
                  <c:v>67.864600715806645</c:v>
                </c:pt>
                <c:pt idx="5">
                  <c:v>63.509491147305631</c:v>
                </c:pt>
                <c:pt idx="6">
                  <c:v>63.47115196788036</c:v>
                </c:pt>
                <c:pt idx="7">
                  <c:v>82.02702702702706</c:v>
                </c:pt>
                <c:pt idx="8">
                  <c:v>43.224638742669221</c:v>
                </c:pt>
                <c:pt idx="9">
                  <c:v>58.559356870395732</c:v>
                </c:pt>
                <c:pt idx="10">
                  <c:v>57.124791351828463</c:v>
                </c:pt>
                <c:pt idx="11">
                  <c:v>74.160048869883951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6984848"/>
        <c:axId val="-146989744"/>
      </c:barChart>
      <c:catAx>
        <c:axId val="-14698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9744"/>
        <c:crosses val="autoZero"/>
        <c:auto val="1"/>
        <c:lblAlgn val="ctr"/>
        <c:lblOffset val="100"/>
        <c:noMultiLvlLbl val="0"/>
      </c:catAx>
      <c:valAx>
        <c:axId val="-14698974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2'!$I$193:$I$204</c:f>
                <c:numCache>
                  <c:formatCode>General</c:formatCode>
                  <c:ptCount val="12"/>
                  <c:pt idx="0">
                    <c:v>1.0661852089890138E-14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1.0343217974454986</c:v>
                  </c:pt>
                  <c:pt idx="5">
                    <c:v>2.2691210226052605</c:v>
                  </c:pt>
                  <c:pt idx="6">
                    <c:v>1.9407582716501843</c:v>
                  </c:pt>
                  <c:pt idx="7">
                    <c:v>1.0661852089890138E-14</c:v>
                  </c:pt>
                  <c:pt idx="8">
                    <c:v>0.56655570971935387</c:v>
                  </c:pt>
                  <c:pt idx="9">
                    <c:v>1.9264767076953144</c:v>
                  </c:pt>
                  <c:pt idx="10">
                    <c:v>1.6266946085320322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2'!$J$193:$J$204</c:f>
                <c:numCache>
                  <c:formatCode>General</c:formatCode>
                  <c:ptCount val="12"/>
                  <c:pt idx="0">
                    <c:v>1.4574084485989339E-14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1.4138531593366321</c:v>
                  </c:pt>
                  <c:pt idx="5">
                    <c:v>3.1017464145597953</c:v>
                  </c:pt>
                  <c:pt idx="6">
                    <c:v>2.6528950860922973</c:v>
                  </c:pt>
                  <c:pt idx="7">
                    <c:v>1.4574084485989339E-14</c:v>
                  </c:pt>
                  <c:pt idx="8">
                    <c:v>0.77444619469998655</c:v>
                  </c:pt>
                  <c:pt idx="9">
                    <c:v>2.6333730820431418</c:v>
                  </c:pt>
                  <c:pt idx="10">
                    <c:v>2.2235897157239104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2'!$F$193:$G$204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2'!$H$193:$H$204</c:f>
              <c:numCache>
                <c:formatCode>General</c:formatCode>
                <c:ptCount val="12"/>
                <c:pt idx="0">
                  <c:v>96.666666666666643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89.28420231729055</c:v>
                </c:pt>
                <c:pt idx="5">
                  <c:v>52.042630526266862</c:v>
                </c:pt>
                <c:pt idx="6">
                  <c:v>55.098035287626644</c:v>
                </c:pt>
                <c:pt idx="7">
                  <c:v>88.235294117647072</c:v>
                </c:pt>
                <c:pt idx="8">
                  <c:v>92.815220174091124</c:v>
                </c:pt>
                <c:pt idx="9">
                  <c:v>68.333325259805548</c:v>
                </c:pt>
                <c:pt idx="10">
                  <c:v>70.961043966362197</c:v>
                </c:pt>
                <c:pt idx="11">
                  <c:v>93.75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6987024"/>
        <c:axId val="-146991376"/>
      </c:barChart>
      <c:catAx>
        <c:axId val="-1469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91376"/>
        <c:crosses val="autoZero"/>
        <c:auto val="1"/>
        <c:lblAlgn val="ctr"/>
        <c:lblOffset val="100"/>
        <c:noMultiLvlLbl val="0"/>
      </c:catAx>
      <c:valAx>
        <c:axId val="-1469913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2'!$J$193:$J$204</c:f>
                <c:numCache>
                  <c:formatCode>General</c:formatCode>
                  <c:ptCount val="12"/>
                  <c:pt idx="0">
                    <c:v>1.4574084485989339E-14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1.4138531593366321</c:v>
                  </c:pt>
                  <c:pt idx="5">
                    <c:v>3.1017464145597953</c:v>
                  </c:pt>
                  <c:pt idx="6">
                    <c:v>2.6528950860922973</c:v>
                  </c:pt>
                  <c:pt idx="7">
                    <c:v>1.4574084485989339E-14</c:v>
                  </c:pt>
                  <c:pt idx="8">
                    <c:v>0.77444619469998655</c:v>
                  </c:pt>
                  <c:pt idx="9">
                    <c:v>2.6333730820431418</c:v>
                  </c:pt>
                  <c:pt idx="10">
                    <c:v>2.2235897157239104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2'!$J$193:$J$204</c:f>
                <c:numCache>
                  <c:formatCode>General</c:formatCode>
                  <c:ptCount val="12"/>
                  <c:pt idx="0">
                    <c:v>1.4574084485989339E-14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1.4138531593366321</c:v>
                  </c:pt>
                  <c:pt idx="5">
                    <c:v>3.1017464145597953</c:v>
                  </c:pt>
                  <c:pt idx="6">
                    <c:v>2.6528950860922973</c:v>
                  </c:pt>
                  <c:pt idx="7">
                    <c:v>1.4574084485989339E-14</c:v>
                  </c:pt>
                  <c:pt idx="8">
                    <c:v>0.77444619469998655</c:v>
                  </c:pt>
                  <c:pt idx="9">
                    <c:v>2.6333730820431418</c:v>
                  </c:pt>
                  <c:pt idx="10">
                    <c:v>2.2235897157239104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2'!$F$193:$G$204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2'!$H$193:$H$204</c:f>
              <c:numCache>
                <c:formatCode>General</c:formatCode>
                <c:ptCount val="12"/>
                <c:pt idx="0">
                  <c:v>96.666666666666643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89.28420231729055</c:v>
                </c:pt>
                <c:pt idx="5">
                  <c:v>52.042630526266862</c:v>
                </c:pt>
                <c:pt idx="6">
                  <c:v>55.098035287626644</c:v>
                </c:pt>
                <c:pt idx="7">
                  <c:v>88.235294117647072</c:v>
                </c:pt>
                <c:pt idx="8">
                  <c:v>92.815220174091124</c:v>
                </c:pt>
                <c:pt idx="9">
                  <c:v>68.333325259805548</c:v>
                </c:pt>
                <c:pt idx="10">
                  <c:v>70.961043966362197</c:v>
                </c:pt>
                <c:pt idx="11">
                  <c:v>93.75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6989200"/>
        <c:axId val="-146993008"/>
      </c:barChart>
      <c:catAx>
        <c:axId val="-14698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93008"/>
        <c:crosses val="autoZero"/>
        <c:auto val="1"/>
        <c:lblAlgn val="ctr"/>
        <c:lblOffset val="100"/>
        <c:noMultiLvlLbl val="0"/>
      </c:catAx>
      <c:valAx>
        <c:axId val="-1469930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15875"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DR, Pr and F1 with 95% confidence interval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3'!$G$149:$R$149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5.0778512861456036E-2</c:v>
                  </c:pt>
                  <c:pt idx="2">
                    <c:v>2.8700898573866419E-2</c:v>
                  </c:pt>
                  <c:pt idx="3">
                    <c:v>0</c:v>
                  </c:pt>
                  <c:pt idx="4">
                    <c:v>4.5964258775654007E-2</c:v>
                  </c:pt>
                  <c:pt idx="5">
                    <c:v>2.5966315446026213E-2</c:v>
                  </c:pt>
                  <c:pt idx="6">
                    <c:v>0</c:v>
                  </c:pt>
                  <c:pt idx="7">
                    <c:v>5.285195186357295E-2</c:v>
                  </c:pt>
                  <c:pt idx="8">
                    <c:v>2.9872842357671871E-2</c:v>
                  </c:pt>
                  <c:pt idx="9">
                    <c:v>0</c:v>
                  </c:pt>
                  <c:pt idx="10">
                    <c:v>1.5992778134835207E-16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3'!$G$149:$R$149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5.0778512861456036E-2</c:v>
                  </c:pt>
                  <c:pt idx="2">
                    <c:v>2.8700898573866419E-2</c:v>
                  </c:pt>
                  <c:pt idx="3">
                    <c:v>0</c:v>
                  </c:pt>
                  <c:pt idx="4">
                    <c:v>4.5964258775654007E-2</c:v>
                  </c:pt>
                  <c:pt idx="5">
                    <c:v>2.5966315446026213E-2</c:v>
                  </c:pt>
                  <c:pt idx="6">
                    <c:v>0</c:v>
                  </c:pt>
                  <c:pt idx="7">
                    <c:v>5.285195186357295E-2</c:v>
                  </c:pt>
                  <c:pt idx="8">
                    <c:v>2.9872842357671871E-2</c:v>
                  </c:pt>
                  <c:pt idx="9">
                    <c:v>0</c:v>
                  </c:pt>
                  <c:pt idx="10">
                    <c:v>1.5992778134835207E-16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3'!$G$146:$R$147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3'!$G$148:$R$148</c:f>
              <c:numCache>
                <c:formatCode>General</c:formatCode>
                <c:ptCount val="12"/>
                <c:pt idx="0">
                  <c:v>1</c:v>
                </c:pt>
                <c:pt idx="1">
                  <c:v>0.93076923076923079</c:v>
                </c:pt>
                <c:pt idx="2">
                  <c:v>0.96086956521739142</c:v>
                </c:pt>
                <c:pt idx="3">
                  <c:v>1</c:v>
                </c:pt>
                <c:pt idx="4">
                  <c:v>0.83974358974358998</c:v>
                </c:pt>
                <c:pt idx="5">
                  <c:v>0.9100790513833994</c:v>
                </c:pt>
                <c:pt idx="6">
                  <c:v>1</c:v>
                </c:pt>
                <c:pt idx="7">
                  <c:v>0.8500000000000002</c:v>
                </c:pt>
                <c:pt idx="8">
                  <c:v>0.91521739130434787</c:v>
                </c:pt>
                <c:pt idx="9">
                  <c:v>1</c:v>
                </c:pt>
                <c:pt idx="10">
                  <c:v>0.76923076923076961</c:v>
                </c:pt>
                <c:pt idx="11">
                  <c:v>0.86956521739130443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6981040"/>
        <c:axId val="-146984304"/>
      </c:barChart>
      <c:catAx>
        <c:axId val="-14698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4304"/>
        <c:crosses val="autoZero"/>
        <c:auto val="1"/>
        <c:lblAlgn val="ctr"/>
        <c:lblOffset val="100"/>
        <c:noMultiLvlLbl val="0"/>
      </c:catAx>
      <c:valAx>
        <c:axId val="-146984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DR, Pr and F1 with 99% confidence interval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3'!$G$150:$R$150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6.941104887559757E-2</c:v>
                  </c:pt>
                  <c:pt idx="2">
                    <c:v>3.9232331973163802E-2</c:v>
                  </c:pt>
                  <c:pt idx="3">
                    <c:v>0</c:v>
                  </c:pt>
                  <c:pt idx="4">
                    <c:v>6.2830264862468288E-2</c:v>
                  </c:pt>
                  <c:pt idx="5">
                    <c:v>3.5494327993827512E-2</c:v>
                  </c:pt>
                  <c:pt idx="6">
                    <c:v>0</c:v>
                  </c:pt>
                  <c:pt idx="7">
                    <c:v>7.224531021580613E-2</c:v>
                  </c:pt>
                  <c:pt idx="8">
                    <c:v>4.0834305774151571E-2</c:v>
                  </c:pt>
                  <c:pt idx="9">
                    <c:v>0</c:v>
                  </c:pt>
                  <c:pt idx="10">
                    <c:v>2.1861126728984009E-16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3'!$G$150:$R$150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6.941104887559757E-2</c:v>
                  </c:pt>
                  <c:pt idx="2">
                    <c:v>3.9232331973163802E-2</c:v>
                  </c:pt>
                  <c:pt idx="3">
                    <c:v>0</c:v>
                  </c:pt>
                  <c:pt idx="4">
                    <c:v>6.2830264862468288E-2</c:v>
                  </c:pt>
                  <c:pt idx="5">
                    <c:v>3.5494327993827512E-2</c:v>
                  </c:pt>
                  <c:pt idx="6">
                    <c:v>0</c:v>
                  </c:pt>
                  <c:pt idx="7">
                    <c:v>7.224531021580613E-2</c:v>
                  </c:pt>
                  <c:pt idx="8">
                    <c:v>4.0834305774151571E-2</c:v>
                  </c:pt>
                  <c:pt idx="9">
                    <c:v>0</c:v>
                  </c:pt>
                  <c:pt idx="10">
                    <c:v>2.1861126728984009E-16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3'!$G$146:$R$147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3'!$G$148:$R$148</c:f>
              <c:numCache>
                <c:formatCode>General</c:formatCode>
                <c:ptCount val="12"/>
                <c:pt idx="0">
                  <c:v>1</c:v>
                </c:pt>
                <c:pt idx="1">
                  <c:v>0.93076923076923079</c:v>
                </c:pt>
                <c:pt idx="2">
                  <c:v>0.96086956521739142</c:v>
                </c:pt>
                <c:pt idx="3">
                  <c:v>1</c:v>
                </c:pt>
                <c:pt idx="4">
                  <c:v>0.83974358974358998</c:v>
                </c:pt>
                <c:pt idx="5">
                  <c:v>0.9100790513833994</c:v>
                </c:pt>
                <c:pt idx="6">
                  <c:v>1</c:v>
                </c:pt>
                <c:pt idx="7">
                  <c:v>0.8500000000000002</c:v>
                </c:pt>
                <c:pt idx="8">
                  <c:v>0.91521739130434787</c:v>
                </c:pt>
                <c:pt idx="9">
                  <c:v>1</c:v>
                </c:pt>
                <c:pt idx="10">
                  <c:v>0.76923076923076961</c:v>
                </c:pt>
                <c:pt idx="11">
                  <c:v>0.86956521739130443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6980496"/>
        <c:axId val="-146988112"/>
      </c:barChart>
      <c:catAx>
        <c:axId val="-14698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8112"/>
        <c:crosses val="autoZero"/>
        <c:auto val="1"/>
        <c:lblAlgn val="ctr"/>
        <c:lblOffset val="100"/>
        <c:noMultiLvlLbl val="0"/>
      </c:catAx>
      <c:valAx>
        <c:axId val="-1469881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'Scenario 3'!$S$149:$V$149</c:f>
                <c:numCache>
                  <c:formatCode>General</c:formatCode>
                  <c:ptCount val="4"/>
                  <c:pt idx="0">
                    <c:v>3.3171892824066733E-4</c:v>
                  </c:pt>
                  <c:pt idx="1">
                    <c:v>3.0016128801838672E-4</c:v>
                  </c:pt>
                  <c:pt idx="2">
                    <c:v>3.4526400714897154E-4</c:v>
                  </c:pt>
                  <c:pt idx="3">
                    <c:v>3.1235894794600013E-19</c:v>
                  </c:pt>
                </c:numCache>
              </c:numRef>
            </c:plus>
            <c:minus>
              <c:numRef>
                <c:f>'Scenario 3'!$S$149:$V$149</c:f>
                <c:numCache>
                  <c:formatCode>General</c:formatCode>
                  <c:ptCount val="4"/>
                  <c:pt idx="0">
                    <c:v>3.3171892824066733E-4</c:v>
                  </c:pt>
                  <c:pt idx="1">
                    <c:v>3.0016128801838672E-4</c:v>
                  </c:pt>
                  <c:pt idx="2">
                    <c:v>3.4526400714897154E-4</c:v>
                  </c:pt>
                  <c:pt idx="3">
                    <c:v>3.1235894794600013E-19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'Scenario 3'!$S$147:$V$147</c:f>
              <c:strCache>
                <c:ptCount val="4"/>
                <c:pt idx="0">
                  <c:v>LR</c:v>
                </c:pt>
                <c:pt idx="1">
                  <c:v>NN</c:v>
                </c:pt>
                <c:pt idx="2">
                  <c:v>RF</c:v>
                </c:pt>
                <c:pt idx="3">
                  <c:v>XB</c:v>
                </c:pt>
              </c:strCache>
            </c:strRef>
          </c:cat>
          <c:val>
            <c:numRef>
              <c:f>'Scenario 3'!$S$148:$V$148</c:f>
              <c:numCache>
                <c:formatCode>General</c:formatCode>
                <c:ptCount val="4"/>
                <c:pt idx="0">
                  <c:v>4.5226130653266332E-4</c:v>
                </c:pt>
                <c:pt idx="1">
                  <c:v>1.0301507537688441E-3</c:v>
                </c:pt>
                <c:pt idx="2">
                  <c:v>9.798994974874371E-4</c:v>
                </c:pt>
                <c:pt idx="3">
                  <c:v>1.5075376884422103E-3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6983760"/>
        <c:axId val="-146979408"/>
      </c:barChart>
      <c:catAx>
        <c:axId val="-146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79408"/>
        <c:crosses val="autoZero"/>
        <c:auto val="1"/>
        <c:lblAlgn val="ctr"/>
        <c:lblOffset val="100"/>
        <c:noMultiLvlLbl val="0"/>
      </c:catAx>
      <c:valAx>
        <c:axId val="-14697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'Scenario 3'!$S$150:$V$150</c:f>
                <c:numCache>
                  <c:formatCode>General</c:formatCode>
                  <c:ptCount val="4"/>
                  <c:pt idx="0">
                    <c:v>4.5226130653266332E-4</c:v>
                  </c:pt>
                  <c:pt idx="1">
                    <c:v>4.1030169375088602E-4</c:v>
                  </c:pt>
                  <c:pt idx="2">
                    <c:v>4.7195428784195303E-4</c:v>
                  </c:pt>
                  <c:pt idx="3">
                    <c:v>4.2697513142546893E-19</c:v>
                  </c:pt>
                </c:numCache>
              </c:numRef>
            </c:plus>
            <c:minus>
              <c:numRef>
                <c:f>'Scenario 3'!$S$150:$V$150</c:f>
                <c:numCache>
                  <c:formatCode>General</c:formatCode>
                  <c:ptCount val="4"/>
                  <c:pt idx="0">
                    <c:v>4.5226130653266332E-4</c:v>
                  </c:pt>
                  <c:pt idx="1">
                    <c:v>4.1030169375088602E-4</c:v>
                  </c:pt>
                  <c:pt idx="2">
                    <c:v>4.7195428784195303E-4</c:v>
                  </c:pt>
                  <c:pt idx="3">
                    <c:v>4.2697513142546893E-19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'Scenario 3'!$S$147:$V$147</c:f>
              <c:strCache>
                <c:ptCount val="4"/>
                <c:pt idx="0">
                  <c:v>LR</c:v>
                </c:pt>
                <c:pt idx="1">
                  <c:v>NN</c:v>
                </c:pt>
                <c:pt idx="2">
                  <c:v>RF</c:v>
                </c:pt>
                <c:pt idx="3">
                  <c:v>XB</c:v>
                </c:pt>
              </c:strCache>
            </c:strRef>
          </c:cat>
          <c:val>
            <c:numRef>
              <c:f>'Scenario 3'!$S$148:$V$148</c:f>
              <c:numCache>
                <c:formatCode>General</c:formatCode>
                <c:ptCount val="4"/>
                <c:pt idx="0">
                  <c:v>4.5226130653266332E-4</c:v>
                </c:pt>
                <c:pt idx="1">
                  <c:v>1.0301507537688441E-3</c:v>
                </c:pt>
                <c:pt idx="2">
                  <c:v>9.798994974874371E-4</c:v>
                </c:pt>
                <c:pt idx="3">
                  <c:v>1.5075376884422103E-3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6983216"/>
        <c:axId val="-146988656"/>
      </c:barChart>
      <c:catAx>
        <c:axId val="-14698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8656"/>
        <c:crosses val="autoZero"/>
        <c:auto val="1"/>
        <c:lblAlgn val="ctr"/>
        <c:lblOffset val="100"/>
        <c:noMultiLvlLbl val="0"/>
      </c:catAx>
      <c:valAx>
        <c:axId val="-1469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DR, Pr and F1 with 95% confidence interval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3'!$G$124:$R$124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5.5010055599910596E-2</c:v>
                  </c:pt>
                  <c:pt idx="2">
                    <c:v>3.1434317485663221E-2</c:v>
                  </c:pt>
                  <c:pt idx="3">
                    <c:v>7.6341708247383722E-3</c:v>
                  </c:pt>
                  <c:pt idx="4">
                    <c:v>9.2496071338734429E-2</c:v>
                  </c:pt>
                  <c:pt idx="5">
                    <c:v>6.6543295894759685E-2</c:v>
                  </c:pt>
                  <c:pt idx="6">
                    <c:v>3.4883333333333324E-3</c:v>
                  </c:pt>
                  <c:pt idx="7">
                    <c:v>9.6024340110585665E-2</c:v>
                  </c:pt>
                  <c:pt idx="8">
                    <c:v>7.8060210885517178E-2</c:v>
                  </c:pt>
                  <c:pt idx="9">
                    <c:v>0</c:v>
                  </c:pt>
                  <c:pt idx="10">
                    <c:v>2.6654630224725346E-17</c:v>
                  </c:pt>
                  <c:pt idx="11">
                    <c:v>2.6654630224725346E-17</c:v>
                  </c:pt>
                </c:numCache>
              </c:numRef>
            </c:plus>
            <c:minus>
              <c:numRef>
                <c:f>'Scenario 3'!$G$124:$R$124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5.5010055599910596E-2</c:v>
                  </c:pt>
                  <c:pt idx="2">
                    <c:v>3.1434317485663221E-2</c:v>
                  </c:pt>
                  <c:pt idx="3">
                    <c:v>7.6341708247383722E-3</c:v>
                  </c:pt>
                  <c:pt idx="4">
                    <c:v>9.2496071338734429E-2</c:v>
                  </c:pt>
                  <c:pt idx="5">
                    <c:v>6.6543295894759685E-2</c:v>
                  </c:pt>
                  <c:pt idx="6">
                    <c:v>3.4883333333333324E-3</c:v>
                  </c:pt>
                  <c:pt idx="7">
                    <c:v>9.6024340110585665E-2</c:v>
                  </c:pt>
                  <c:pt idx="8">
                    <c:v>7.8060210885517178E-2</c:v>
                  </c:pt>
                  <c:pt idx="9">
                    <c:v>0</c:v>
                  </c:pt>
                  <c:pt idx="10">
                    <c:v>2.6654630224725346E-17</c:v>
                  </c:pt>
                  <c:pt idx="11">
                    <c:v>2.6654630224725346E-17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3'!$G$121:$R$122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3'!$G$123:$R$123</c:f>
              <c:numCache>
                <c:formatCode>General</c:formatCode>
                <c:ptCount val="12"/>
                <c:pt idx="0">
                  <c:v>1</c:v>
                </c:pt>
                <c:pt idx="1">
                  <c:v>0.92500000000000004</c:v>
                </c:pt>
                <c:pt idx="2">
                  <c:v>0.9571428571428573</c:v>
                </c:pt>
                <c:pt idx="3">
                  <c:v>0.99499999999999988</c:v>
                </c:pt>
                <c:pt idx="4">
                  <c:v>0.74127051032800462</c:v>
                </c:pt>
                <c:pt idx="5">
                  <c:v>0.83366888437042497</c:v>
                </c:pt>
                <c:pt idx="6">
                  <c:v>0.99833333333333341</c:v>
                </c:pt>
                <c:pt idx="7">
                  <c:v>0.43201716338874652</c:v>
                </c:pt>
                <c:pt idx="8">
                  <c:v>0.58063869080206076</c:v>
                </c:pt>
                <c:pt idx="9">
                  <c:v>1</c:v>
                </c:pt>
                <c:pt idx="10">
                  <c:v>0.25862068965517249</c:v>
                </c:pt>
                <c:pt idx="11">
                  <c:v>0.41095890410958902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6982672"/>
        <c:axId val="-146979952"/>
      </c:barChart>
      <c:catAx>
        <c:axId val="-14698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79952"/>
        <c:crosses val="autoZero"/>
        <c:auto val="1"/>
        <c:lblAlgn val="ctr"/>
        <c:lblOffset val="100"/>
        <c:noMultiLvlLbl val="0"/>
      </c:catAx>
      <c:valAx>
        <c:axId val="-1469799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8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DR, Pr and F1 with 99% confidence interval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3'!$G$125:$R$125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7.5195302948563886E-2</c:v>
                  </c:pt>
                  <c:pt idx="2">
                    <c:v>4.2968744542036544E-2</c:v>
                  </c:pt>
                  <c:pt idx="3">
                    <c:v>1.0435433697838741E-2</c:v>
                  </c:pt>
                  <c:pt idx="4">
                    <c:v>0.12643634022939285</c:v>
                  </c:pt>
                  <c:pt idx="5">
                    <c:v>9.0960520570906575E-2</c:v>
                  </c:pt>
                  <c:pt idx="6">
                    <c:v>4.7683333333333328E-3</c:v>
                  </c:pt>
                  <c:pt idx="7">
                    <c:v>0.13125926280763767</c:v>
                  </c:pt>
                  <c:pt idx="8">
                    <c:v>0.10670342252435006</c:v>
                  </c:pt>
                  <c:pt idx="9">
                    <c:v>0</c:v>
                  </c:pt>
                  <c:pt idx="10">
                    <c:v>3.6435211214973349E-17</c:v>
                  </c:pt>
                  <c:pt idx="11">
                    <c:v>3.6435211214973349E-17</c:v>
                  </c:pt>
                </c:numCache>
              </c:numRef>
            </c:plus>
            <c:minus>
              <c:numRef>
                <c:f>'Scenario 3'!$G$125:$R$125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7.5195302948563886E-2</c:v>
                  </c:pt>
                  <c:pt idx="2">
                    <c:v>4.2968744542036544E-2</c:v>
                  </c:pt>
                  <c:pt idx="3">
                    <c:v>1.0435433697838741E-2</c:v>
                  </c:pt>
                  <c:pt idx="4">
                    <c:v>0.12643634022939285</c:v>
                  </c:pt>
                  <c:pt idx="5">
                    <c:v>9.0960520570906575E-2</c:v>
                  </c:pt>
                  <c:pt idx="6">
                    <c:v>4.7683333333333328E-3</c:v>
                  </c:pt>
                  <c:pt idx="7">
                    <c:v>0.13125926280763767</c:v>
                  </c:pt>
                  <c:pt idx="8">
                    <c:v>0.10670342252435006</c:v>
                  </c:pt>
                  <c:pt idx="9">
                    <c:v>0</c:v>
                  </c:pt>
                  <c:pt idx="10">
                    <c:v>3.6435211214973349E-17</c:v>
                  </c:pt>
                  <c:pt idx="11">
                    <c:v>3.6435211214973349E-17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3'!$G$121:$R$122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3'!$G$123:$R$123</c:f>
              <c:numCache>
                <c:formatCode>General</c:formatCode>
                <c:ptCount val="12"/>
                <c:pt idx="0">
                  <c:v>1</c:v>
                </c:pt>
                <c:pt idx="1">
                  <c:v>0.92500000000000004</c:v>
                </c:pt>
                <c:pt idx="2">
                  <c:v>0.9571428571428573</c:v>
                </c:pt>
                <c:pt idx="3">
                  <c:v>0.99499999999999988</c:v>
                </c:pt>
                <c:pt idx="4">
                  <c:v>0.74127051032800462</c:v>
                </c:pt>
                <c:pt idx="5">
                  <c:v>0.83366888437042497</c:v>
                </c:pt>
                <c:pt idx="6">
                  <c:v>0.99833333333333341</c:v>
                </c:pt>
                <c:pt idx="7">
                  <c:v>0.43201716338874652</c:v>
                </c:pt>
                <c:pt idx="8">
                  <c:v>0.58063869080206076</c:v>
                </c:pt>
                <c:pt idx="9">
                  <c:v>1</c:v>
                </c:pt>
                <c:pt idx="10">
                  <c:v>0.25862068965517249</c:v>
                </c:pt>
                <c:pt idx="11">
                  <c:v>0.41095890410958902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6978864"/>
        <c:axId val="-146992464"/>
      </c:barChart>
      <c:catAx>
        <c:axId val="-14697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92464"/>
        <c:crosses val="autoZero"/>
        <c:auto val="1"/>
        <c:lblAlgn val="ctr"/>
        <c:lblOffset val="100"/>
        <c:noMultiLvlLbl val="0"/>
      </c:catAx>
      <c:valAx>
        <c:axId val="-1469924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7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'Scenario 3'!$S$124:$V$124</c:f>
                <c:numCache>
                  <c:formatCode>General</c:formatCode>
                  <c:ptCount val="4"/>
                  <c:pt idx="0">
                    <c:v>2.6824326972616484E-4</c:v>
                  </c:pt>
                  <c:pt idx="1">
                    <c:v>1.0381428760855192E-3</c:v>
                  </c:pt>
                  <c:pt idx="2">
                    <c:v>1.3643256842867811E-3</c:v>
                  </c:pt>
                  <c:pt idx="3">
                    <c:v>2.6029912328833346E-18</c:v>
                  </c:pt>
                </c:numCache>
              </c:numRef>
            </c:plus>
            <c:minus>
              <c:numRef>
                <c:f>'Scenario 3'!$S$124:$V$124</c:f>
                <c:numCache>
                  <c:formatCode>General</c:formatCode>
                  <c:ptCount val="4"/>
                  <c:pt idx="0">
                    <c:v>2.6824326972616484E-4</c:v>
                  </c:pt>
                  <c:pt idx="1">
                    <c:v>1.0381428760855192E-3</c:v>
                  </c:pt>
                  <c:pt idx="2">
                    <c:v>1.3643256842867811E-3</c:v>
                  </c:pt>
                  <c:pt idx="3">
                    <c:v>2.6029912328833346E-18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'Scenario 3'!$S$122:$V$122</c:f>
              <c:strCache>
                <c:ptCount val="4"/>
                <c:pt idx="0">
                  <c:v>LR</c:v>
                </c:pt>
                <c:pt idx="1">
                  <c:v>NN</c:v>
                </c:pt>
                <c:pt idx="2">
                  <c:v>RF</c:v>
                </c:pt>
                <c:pt idx="3">
                  <c:v>XB</c:v>
                </c:pt>
              </c:strCache>
            </c:strRef>
          </c:cat>
          <c:val>
            <c:numRef>
              <c:f>'Scenario 3'!$S$123:$V$123</c:f>
              <c:numCache>
                <c:formatCode>General</c:formatCode>
                <c:ptCount val="4"/>
                <c:pt idx="0">
                  <c:v>3.657194127521483E-4</c:v>
                </c:pt>
                <c:pt idx="1">
                  <c:v>1.7798344753937889E-3</c:v>
                </c:pt>
                <c:pt idx="2">
                  <c:v>6.0404656339563155E-3</c:v>
                </c:pt>
                <c:pt idx="3">
                  <c:v>1.0483956498894912E-2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6978320"/>
        <c:axId val="-148490448"/>
      </c:barChart>
      <c:catAx>
        <c:axId val="-14697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490448"/>
        <c:crosses val="autoZero"/>
        <c:auto val="1"/>
        <c:lblAlgn val="ctr"/>
        <c:lblOffset val="100"/>
        <c:noMultiLvlLbl val="0"/>
      </c:catAx>
      <c:valAx>
        <c:axId val="-14849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97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3'!$I$173:$I$184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0.76341708247383722</c:v>
                  </c:pt>
                  <c:pt idx="2">
                    <c:v>0.34883333333333322</c:v>
                  </c:pt>
                  <c:pt idx="3">
                    <c:v>0</c:v>
                  </c:pt>
                  <c:pt idx="4">
                    <c:v>5.5010055599910599</c:v>
                  </c:pt>
                  <c:pt idx="5">
                    <c:v>9.2496071338734431</c:v>
                  </c:pt>
                  <c:pt idx="6">
                    <c:v>9.6024340110585662</c:v>
                  </c:pt>
                  <c:pt idx="7">
                    <c:v>2.6654630224725346E-15</c:v>
                  </c:pt>
                  <c:pt idx="8">
                    <c:v>3.1434317485663223</c:v>
                  </c:pt>
                  <c:pt idx="9">
                    <c:v>6.6543295894759682</c:v>
                  </c:pt>
                  <c:pt idx="10">
                    <c:v>7.8060210885517183</c:v>
                  </c:pt>
                  <c:pt idx="11">
                    <c:v>2.6654630224725346E-15</c:v>
                  </c:pt>
                </c:numCache>
              </c:numRef>
            </c:plus>
            <c:minus>
              <c:numRef>
                <c:f>'Scenario 3'!$I$173:$I$184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0.76341708247383722</c:v>
                  </c:pt>
                  <c:pt idx="2">
                    <c:v>0.34883333333333322</c:v>
                  </c:pt>
                  <c:pt idx="3">
                    <c:v>0</c:v>
                  </c:pt>
                  <c:pt idx="4">
                    <c:v>5.5010055599910599</c:v>
                  </c:pt>
                  <c:pt idx="5">
                    <c:v>9.2496071338734431</c:v>
                  </c:pt>
                  <c:pt idx="6">
                    <c:v>9.6024340110585662</c:v>
                  </c:pt>
                  <c:pt idx="7">
                    <c:v>2.6654630224725346E-15</c:v>
                  </c:pt>
                  <c:pt idx="8">
                    <c:v>3.1434317485663223</c:v>
                  </c:pt>
                  <c:pt idx="9">
                    <c:v>6.6543295894759682</c:v>
                  </c:pt>
                  <c:pt idx="10">
                    <c:v>7.8060210885517183</c:v>
                  </c:pt>
                  <c:pt idx="11">
                    <c:v>2.6654630224725346E-15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3'!$F$173:$G$184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3'!$H$173:$H$184</c:f>
              <c:numCache>
                <c:formatCode>General</c:formatCode>
                <c:ptCount val="12"/>
                <c:pt idx="0">
                  <c:v>100</c:v>
                </c:pt>
                <c:pt idx="1">
                  <c:v>99.499999999999986</c:v>
                </c:pt>
                <c:pt idx="2">
                  <c:v>99.833333333333343</c:v>
                </c:pt>
                <c:pt idx="3">
                  <c:v>100</c:v>
                </c:pt>
                <c:pt idx="4">
                  <c:v>92.5</c:v>
                </c:pt>
                <c:pt idx="5">
                  <c:v>74.127051032800466</c:v>
                </c:pt>
                <c:pt idx="6">
                  <c:v>43.201716338874654</c:v>
                </c:pt>
                <c:pt idx="7">
                  <c:v>25.862068965517249</c:v>
                </c:pt>
                <c:pt idx="8">
                  <c:v>95.714285714285722</c:v>
                </c:pt>
                <c:pt idx="9">
                  <c:v>83.366888437042491</c:v>
                </c:pt>
                <c:pt idx="10">
                  <c:v>58.063869080206075</c:v>
                </c:pt>
                <c:pt idx="11">
                  <c:v>41.095890410958901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8488816"/>
        <c:axId val="-148488272"/>
      </c:barChart>
      <c:catAx>
        <c:axId val="-14848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488272"/>
        <c:crosses val="autoZero"/>
        <c:auto val="1"/>
        <c:lblAlgn val="ctr"/>
        <c:lblOffset val="100"/>
        <c:noMultiLvlLbl val="0"/>
      </c:catAx>
      <c:valAx>
        <c:axId val="-1484882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48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3'!$I$173:$I$184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0.76341708247383722</c:v>
                  </c:pt>
                  <c:pt idx="2">
                    <c:v>0.34883333333333322</c:v>
                  </c:pt>
                  <c:pt idx="3">
                    <c:v>0</c:v>
                  </c:pt>
                  <c:pt idx="4">
                    <c:v>5.5010055599910599</c:v>
                  </c:pt>
                  <c:pt idx="5">
                    <c:v>9.2496071338734431</c:v>
                  </c:pt>
                  <c:pt idx="6">
                    <c:v>9.6024340110585662</c:v>
                  </c:pt>
                  <c:pt idx="7">
                    <c:v>2.6654630224725346E-15</c:v>
                  </c:pt>
                  <c:pt idx="8">
                    <c:v>3.1434317485663223</c:v>
                  </c:pt>
                  <c:pt idx="9">
                    <c:v>6.6543295894759682</c:v>
                  </c:pt>
                  <c:pt idx="10">
                    <c:v>7.8060210885517183</c:v>
                  </c:pt>
                  <c:pt idx="11">
                    <c:v>2.6654630224725346E-15</c:v>
                  </c:pt>
                </c:numCache>
              </c:numRef>
            </c:plus>
            <c:minus>
              <c:numRef>
                <c:f>'Scenario 3'!$I$173:$I$184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0.76341708247383722</c:v>
                  </c:pt>
                  <c:pt idx="2">
                    <c:v>0.34883333333333322</c:v>
                  </c:pt>
                  <c:pt idx="3">
                    <c:v>0</c:v>
                  </c:pt>
                  <c:pt idx="4">
                    <c:v>5.5010055599910599</c:v>
                  </c:pt>
                  <c:pt idx="5">
                    <c:v>9.2496071338734431</c:v>
                  </c:pt>
                  <c:pt idx="6">
                    <c:v>9.6024340110585662</c:v>
                  </c:pt>
                  <c:pt idx="7">
                    <c:v>2.6654630224725346E-15</c:v>
                  </c:pt>
                  <c:pt idx="8">
                    <c:v>3.1434317485663223</c:v>
                  </c:pt>
                  <c:pt idx="9">
                    <c:v>6.6543295894759682</c:v>
                  </c:pt>
                  <c:pt idx="10">
                    <c:v>7.8060210885517183</c:v>
                  </c:pt>
                  <c:pt idx="11">
                    <c:v>2.6654630224725346E-15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3'!$F$173:$G$184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3'!$H$173:$H$184</c:f>
              <c:numCache>
                <c:formatCode>General</c:formatCode>
                <c:ptCount val="12"/>
                <c:pt idx="0">
                  <c:v>100</c:v>
                </c:pt>
                <c:pt idx="1">
                  <c:v>99.499999999999986</c:v>
                </c:pt>
                <c:pt idx="2">
                  <c:v>99.833333333333343</c:v>
                </c:pt>
                <c:pt idx="3">
                  <c:v>100</c:v>
                </c:pt>
                <c:pt idx="4">
                  <c:v>92.5</c:v>
                </c:pt>
                <c:pt idx="5">
                  <c:v>74.127051032800466</c:v>
                </c:pt>
                <c:pt idx="6">
                  <c:v>43.201716338874654</c:v>
                </c:pt>
                <c:pt idx="7">
                  <c:v>25.862068965517249</c:v>
                </c:pt>
                <c:pt idx="8">
                  <c:v>95.714285714285722</c:v>
                </c:pt>
                <c:pt idx="9">
                  <c:v>83.366888437042491</c:v>
                </c:pt>
                <c:pt idx="10">
                  <c:v>58.063869080206075</c:v>
                </c:pt>
                <c:pt idx="11">
                  <c:v>41.095890410958901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8486640"/>
        <c:axId val="-148486096"/>
      </c:barChart>
      <c:catAx>
        <c:axId val="-14848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486096"/>
        <c:crosses val="autoZero"/>
        <c:auto val="1"/>
        <c:lblAlgn val="ctr"/>
        <c:lblOffset val="100"/>
        <c:noMultiLvlLbl val="0"/>
      </c:catAx>
      <c:valAx>
        <c:axId val="-1484860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48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3'!$I$193:$I$204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5.077851286145604</c:v>
                  </c:pt>
                  <c:pt idx="5">
                    <c:v>4.5964258775654008</c:v>
                  </c:pt>
                  <c:pt idx="6">
                    <c:v>5.2851951863572948</c:v>
                  </c:pt>
                  <c:pt idx="7">
                    <c:v>1.5992778134835206E-14</c:v>
                  </c:pt>
                  <c:pt idx="8">
                    <c:v>2.8700898573866418</c:v>
                  </c:pt>
                  <c:pt idx="9">
                    <c:v>2.5966315446026211</c:v>
                  </c:pt>
                  <c:pt idx="10">
                    <c:v>2.9872842357671869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3'!$I$193:$I$204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5.077851286145604</c:v>
                  </c:pt>
                  <c:pt idx="5">
                    <c:v>4.5964258775654008</c:v>
                  </c:pt>
                  <c:pt idx="6">
                    <c:v>5.2851951863572948</c:v>
                  </c:pt>
                  <c:pt idx="7">
                    <c:v>1.5992778134835206E-14</c:v>
                  </c:pt>
                  <c:pt idx="8">
                    <c:v>2.8700898573866418</c:v>
                  </c:pt>
                  <c:pt idx="9">
                    <c:v>2.5966315446026211</c:v>
                  </c:pt>
                  <c:pt idx="10">
                    <c:v>2.9872842357671869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3'!$F$193:$G$204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3'!$H$193:$H$204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93.07692307692308</c:v>
                </c:pt>
                <c:pt idx="5">
                  <c:v>83.974358974358992</c:v>
                </c:pt>
                <c:pt idx="6">
                  <c:v>85.000000000000014</c:v>
                </c:pt>
                <c:pt idx="7">
                  <c:v>76.923076923076962</c:v>
                </c:pt>
                <c:pt idx="8">
                  <c:v>96.08695652173914</c:v>
                </c:pt>
                <c:pt idx="9">
                  <c:v>91.007905138339936</c:v>
                </c:pt>
                <c:pt idx="10">
                  <c:v>91.521739130434781</c:v>
                </c:pt>
                <c:pt idx="11">
                  <c:v>86.956521739130437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8489904"/>
        <c:axId val="-148489360"/>
      </c:barChart>
      <c:catAx>
        <c:axId val="-14848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489360"/>
        <c:crosses val="autoZero"/>
        <c:auto val="1"/>
        <c:lblAlgn val="ctr"/>
        <c:lblOffset val="100"/>
        <c:noMultiLvlLbl val="0"/>
      </c:catAx>
      <c:valAx>
        <c:axId val="-1484893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48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3'!$J$193:$J$204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6.9411048875597565</c:v>
                  </c:pt>
                  <c:pt idx="5">
                    <c:v>6.283026486246829</c:v>
                  </c:pt>
                  <c:pt idx="6">
                    <c:v>7.2245310215806127</c:v>
                  </c:pt>
                  <c:pt idx="7">
                    <c:v>2.1861126728984009E-14</c:v>
                  </c:pt>
                  <c:pt idx="8">
                    <c:v>3.9232331973163803</c:v>
                  </c:pt>
                  <c:pt idx="9">
                    <c:v>3.5494327993827515</c:v>
                  </c:pt>
                  <c:pt idx="10">
                    <c:v>4.0834305774151574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3'!$J$193:$J$204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6.9411048875597565</c:v>
                  </c:pt>
                  <c:pt idx="5">
                    <c:v>6.283026486246829</c:v>
                  </c:pt>
                  <c:pt idx="6">
                    <c:v>7.2245310215806127</c:v>
                  </c:pt>
                  <c:pt idx="7">
                    <c:v>2.1861126728984009E-14</c:v>
                  </c:pt>
                  <c:pt idx="8">
                    <c:v>3.9232331973163803</c:v>
                  </c:pt>
                  <c:pt idx="9">
                    <c:v>3.5494327993827515</c:v>
                  </c:pt>
                  <c:pt idx="10">
                    <c:v>4.0834305774151574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3'!$F$193:$G$204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3'!$H$193:$H$204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93.07692307692308</c:v>
                </c:pt>
                <c:pt idx="5">
                  <c:v>83.974358974358992</c:v>
                </c:pt>
                <c:pt idx="6">
                  <c:v>85.000000000000014</c:v>
                </c:pt>
                <c:pt idx="7">
                  <c:v>76.923076923076962</c:v>
                </c:pt>
                <c:pt idx="8">
                  <c:v>96.08695652173914</c:v>
                </c:pt>
                <c:pt idx="9">
                  <c:v>91.007905138339936</c:v>
                </c:pt>
                <c:pt idx="10">
                  <c:v>91.521739130434781</c:v>
                </c:pt>
                <c:pt idx="11">
                  <c:v>86.956521739130437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8487184"/>
        <c:axId val="-148487728"/>
      </c:barChart>
      <c:catAx>
        <c:axId val="-14848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487728"/>
        <c:crosses val="autoZero"/>
        <c:auto val="1"/>
        <c:lblAlgn val="ctr"/>
        <c:lblOffset val="100"/>
        <c:noMultiLvlLbl val="0"/>
      </c:catAx>
      <c:valAx>
        <c:axId val="-1484877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48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'Scenario 3'!$S$125:$V$125</c:f>
                <c:numCache>
                  <c:formatCode>General</c:formatCode>
                  <c:ptCount val="4"/>
                  <c:pt idx="0">
                    <c:v>3.657194127521483E-4</c:v>
                  </c:pt>
                  <c:pt idx="1">
                    <c:v>1.4190763346778169E-3</c:v>
                  </c:pt>
                  <c:pt idx="2">
                    <c:v>1.8649478178425611E-3</c:v>
                  </c:pt>
                  <c:pt idx="3">
                    <c:v>3.558126095212241E-18</c:v>
                  </c:pt>
                </c:numCache>
              </c:numRef>
            </c:plus>
            <c:minus>
              <c:numRef>
                <c:f>'Scenario 3'!$S$125:$V$125</c:f>
                <c:numCache>
                  <c:formatCode>General</c:formatCode>
                  <c:ptCount val="4"/>
                  <c:pt idx="0">
                    <c:v>3.657194127521483E-4</c:v>
                  </c:pt>
                  <c:pt idx="1">
                    <c:v>1.4190763346778169E-3</c:v>
                  </c:pt>
                  <c:pt idx="2">
                    <c:v>1.8649478178425611E-3</c:v>
                  </c:pt>
                  <c:pt idx="3">
                    <c:v>3.558126095212241E-18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'Scenario 3'!$S$122:$V$122</c:f>
              <c:strCache>
                <c:ptCount val="4"/>
                <c:pt idx="0">
                  <c:v>LR</c:v>
                </c:pt>
                <c:pt idx="1">
                  <c:v>NN</c:v>
                </c:pt>
                <c:pt idx="2">
                  <c:v>RF</c:v>
                </c:pt>
                <c:pt idx="3">
                  <c:v>XB</c:v>
                </c:pt>
              </c:strCache>
            </c:strRef>
          </c:cat>
          <c:val>
            <c:numRef>
              <c:f>'Scenario 3'!$S$123:$V$123</c:f>
              <c:numCache>
                <c:formatCode>General</c:formatCode>
                <c:ptCount val="4"/>
                <c:pt idx="0">
                  <c:v>3.657194127521483E-4</c:v>
                </c:pt>
                <c:pt idx="1">
                  <c:v>1.7798344753937889E-3</c:v>
                </c:pt>
                <c:pt idx="2">
                  <c:v>6.0404656339563155E-3</c:v>
                </c:pt>
                <c:pt idx="3">
                  <c:v>1.0483956498894912E-2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8485552"/>
        <c:axId val="-148485008"/>
      </c:barChart>
      <c:catAx>
        <c:axId val="-14848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485008"/>
        <c:crosses val="autoZero"/>
        <c:auto val="1"/>
        <c:lblAlgn val="ctr"/>
        <c:lblOffset val="100"/>
        <c:noMultiLvlLbl val="0"/>
      </c:catAx>
      <c:valAx>
        <c:axId val="-14848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48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DR, Pr and F1 with 95% confidence interval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9.9708223972003504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4'!$F$154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4'!$G$155:$R$155</c:f>
                <c:numCache>
                  <c:formatCode>General</c:formatCode>
                  <c:ptCount val="12"/>
                  <c:pt idx="0">
                    <c:v>1.0661852089890138E-16</c:v>
                  </c:pt>
                  <c:pt idx="1">
                    <c:v>0</c:v>
                  </c:pt>
                  <c:pt idx="2">
                    <c:v>2.6654630224725346E-17</c:v>
                  </c:pt>
                  <c:pt idx="3">
                    <c:v>1.7530907327079474E-3</c:v>
                  </c:pt>
                  <c:pt idx="4">
                    <c:v>2.6771753029029366E-3</c:v>
                  </c:pt>
                  <c:pt idx="5">
                    <c:v>3.9251697962857397E-3</c:v>
                  </c:pt>
                  <c:pt idx="6">
                    <c:v>1.0661852089890138E-16</c:v>
                  </c:pt>
                  <c:pt idx="7">
                    <c:v>2.6654630224725346E-17</c:v>
                  </c:pt>
                  <c:pt idx="8">
                    <c:v>0</c:v>
                  </c:pt>
                  <c:pt idx="9">
                    <c:v>1.0676649948628393E-16</c:v>
                  </c:pt>
                  <c:pt idx="10">
                    <c:v>2.6691624871570982E-17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4'!$G$155:$R$155</c:f>
                <c:numCache>
                  <c:formatCode>General</c:formatCode>
                  <c:ptCount val="12"/>
                  <c:pt idx="0">
                    <c:v>1.0661852089890138E-16</c:v>
                  </c:pt>
                  <c:pt idx="1">
                    <c:v>0</c:v>
                  </c:pt>
                  <c:pt idx="2">
                    <c:v>2.6654630224725346E-17</c:v>
                  </c:pt>
                  <c:pt idx="3">
                    <c:v>1.7530907327079474E-3</c:v>
                  </c:pt>
                  <c:pt idx="4">
                    <c:v>2.6771753029029366E-3</c:v>
                  </c:pt>
                  <c:pt idx="5">
                    <c:v>3.9251697962857397E-3</c:v>
                  </c:pt>
                  <c:pt idx="6">
                    <c:v>1.0661852089890138E-16</c:v>
                  </c:pt>
                  <c:pt idx="7">
                    <c:v>2.6654630224725346E-17</c:v>
                  </c:pt>
                  <c:pt idx="8">
                    <c:v>0</c:v>
                  </c:pt>
                  <c:pt idx="9">
                    <c:v>1.0676649948628393E-16</c:v>
                  </c:pt>
                  <c:pt idx="10">
                    <c:v>2.6691624871570982E-17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'Scenario 4'!$G$152:$R$153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4'!$G$154:$R$154</c:f>
              <c:numCache>
                <c:formatCode>General</c:formatCode>
                <c:ptCount val="12"/>
                <c:pt idx="0">
                  <c:v>0.87020648967551595</c:v>
                </c:pt>
                <c:pt idx="1">
                  <c:v>0.16142270861833105</c:v>
                </c:pt>
                <c:pt idx="2">
                  <c:v>0.27232864066466644</c:v>
                </c:pt>
                <c:pt idx="3">
                  <c:v>0.8972713864306785</c:v>
                </c:pt>
                <c:pt idx="4">
                  <c:v>0.15487759473885768</c:v>
                </c:pt>
                <c:pt idx="5">
                  <c:v>0.26411762527585897</c:v>
                </c:pt>
                <c:pt idx="6">
                  <c:v>0.94985250737463145</c:v>
                </c:pt>
                <c:pt idx="7">
                  <c:v>0.15688185140073077</c:v>
                </c:pt>
                <c:pt idx="8">
                  <c:v>0.26928705833159106</c:v>
                </c:pt>
                <c:pt idx="9">
                  <c:v>0.94985250737463145</c:v>
                </c:pt>
                <c:pt idx="10">
                  <c:v>0.15688185140073077</c:v>
                </c:pt>
                <c:pt idx="11">
                  <c:v>0.26928705833159106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48492080"/>
        <c:axId val="-148491536"/>
      </c:barChart>
      <c:catAx>
        <c:axId val="-14849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491536"/>
        <c:crosses val="autoZero"/>
        <c:auto val="1"/>
        <c:lblAlgn val="ctr"/>
        <c:lblOffset val="100"/>
        <c:noMultiLvlLbl val="0"/>
      </c:catAx>
      <c:valAx>
        <c:axId val="-14849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49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'Scenario 4'!$S$155:$V$155</c:f>
                <c:numCache>
                  <c:formatCode>General</c:formatCode>
                  <c:ptCount val="4"/>
                  <c:pt idx="0">
                    <c:v>1.0411964931533338E-18</c:v>
                  </c:pt>
                  <c:pt idx="1">
                    <c:v>8.3113512020459047E-5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'Scenario 4'!$S$155:$V$155</c:f>
                <c:numCache>
                  <c:formatCode>General</c:formatCode>
                  <c:ptCount val="4"/>
                  <c:pt idx="0">
                    <c:v>1.0411964931533338E-18</c:v>
                  </c:pt>
                  <c:pt idx="1">
                    <c:v>8.3113512020459047E-5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'Scenario 4'!$S$153:$V$153</c:f>
              <c:strCache>
                <c:ptCount val="4"/>
                <c:pt idx="0">
                  <c:v>LR</c:v>
                </c:pt>
                <c:pt idx="1">
                  <c:v>NN</c:v>
                </c:pt>
                <c:pt idx="2">
                  <c:v>RF</c:v>
                </c:pt>
                <c:pt idx="3">
                  <c:v>XB</c:v>
                </c:pt>
              </c:strCache>
            </c:strRef>
          </c:cat>
          <c:val>
            <c:numRef>
              <c:f>'Scenario 4'!$S$154:$V$154</c:f>
              <c:numCache>
                <c:formatCode>General</c:formatCode>
                <c:ptCount val="4"/>
                <c:pt idx="0">
                  <c:v>3.7393872772990542E-3</c:v>
                </c:pt>
                <c:pt idx="1">
                  <c:v>4.0561676709534407E-3</c:v>
                </c:pt>
                <c:pt idx="2">
                  <c:v>4.2225185535830403E-3</c:v>
                </c:pt>
                <c:pt idx="3">
                  <c:v>4.2225185535830403E-3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8490992"/>
        <c:axId val="-134827696"/>
      </c:barChart>
      <c:catAx>
        <c:axId val="-14849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27696"/>
        <c:crosses val="autoZero"/>
        <c:auto val="1"/>
        <c:lblAlgn val="ctr"/>
        <c:lblOffset val="100"/>
        <c:noMultiLvlLbl val="0"/>
      </c:catAx>
      <c:valAx>
        <c:axId val="-13482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49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DR, Pr and</a:t>
            </a:r>
            <a:r>
              <a:rPr lang="en-US" b="0" baseline="0"/>
              <a:t> F1 with 99% confidence interval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4'!$F$154</c:f>
              <c:strCache>
                <c:ptCount val="1"/>
                <c:pt idx="0">
                  <c:v>AVG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4'!$G$156:$R$156</c:f>
                <c:numCache>
                  <c:formatCode>General</c:formatCode>
                  <c:ptCount val="12"/>
                  <c:pt idx="0">
                    <c:v>1.457408448598934E-16</c:v>
                  </c:pt>
                  <c:pt idx="1">
                    <c:v>0</c:v>
                  </c:pt>
                  <c:pt idx="2">
                    <c:v>3.6435211214973349E-17</c:v>
                  </c:pt>
                  <c:pt idx="3">
                    <c:v>2.3963653063915134E-3</c:v>
                  </c:pt>
                  <c:pt idx="4">
                    <c:v>3.6595310757789306E-3</c:v>
                  </c:pt>
                  <c:pt idx="5">
                    <c:v>5.3654614367766367E-3</c:v>
                  </c:pt>
                  <c:pt idx="6">
                    <c:v>1.457408448598934E-16</c:v>
                  </c:pt>
                  <c:pt idx="7">
                    <c:v>3.6435211214973349E-17</c:v>
                  </c:pt>
                  <c:pt idx="8">
                    <c:v>0</c:v>
                  </c:pt>
                  <c:pt idx="9">
                    <c:v>1.4594312232692706E-16</c:v>
                  </c:pt>
                  <c:pt idx="10">
                    <c:v>3.6485780581731766E-17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4'!$G$156:$R$156</c:f>
                <c:numCache>
                  <c:formatCode>General</c:formatCode>
                  <c:ptCount val="12"/>
                  <c:pt idx="0">
                    <c:v>1.457408448598934E-16</c:v>
                  </c:pt>
                  <c:pt idx="1">
                    <c:v>0</c:v>
                  </c:pt>
                  <c:pt idx="2">
                    <c:v>3.6435211214973349E-17</c:v>
                  </c:pt>
                  <c:pt idx="3">
                    <c:v>2.3963653063915134E-3</c:v>
                  </c:pt>
                  <c:pt idx="4">
                    <c:v>3.6595310757789306E-3</c:v>
                  </c:pt>
                  <c:pt idx="5">
                    <c:v>5.3654614367766367E-3</c:v>
                  </c:pt>
                  <c:pt idx="6">
                    <c:v>1.457408448598934E-16</c:v>
                  </c:pt>
                  <c:pt idx="7">
                    <c:v>3.6435211214973349E-17</c:v>
                  </c:pt>
                  <c:pt idx="8">
                    <c:v>0</c:v>
                  </c:pt>
                  <c:pt idx="9">
                    <c:v>1.4594312232692706E-16</c:v>
                  </c:pt>
                  <c:pt idx="10">
                    <c:v>3.6485780581731766E-17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'Scenario 4'!$G$152:$R$153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4'!$G$154:$R$154</c:f>
              <c:numCache>
                <c:formatCode>General</c:formatCode>
                <c:ptCount val="12"/>
                <c:pt idx="0">
                  <c:v>0.87020648967551595</c:v>
                </c:pt>
                <c:pt idx="1">
                  <c:v>0.16142270861833105</c:v>
                </c:pt>
                <c:pt idx="2">
                  <c:v>0.27232864066466644</c:v>
                </c:pt>
                <c:pt idx="3">
                  <c:v>0.8972713864306785</c:v>
                </c:pt>
                <c:pt idx="4">
                  <c:v>0.15487759473885768</c:v>
                </c:pt>
                <c:pt idx="5">
                  <c:v>0.26411762527585897</c:v>
                </c:pt>
                <c:pt idx="6">
                  <c:v>0.94985250737463145</c:v>
                </c:pt>
                <c:pt idx="7">
                  <c:v>0.15688185140073077</c:v>
                </c:pt>
                <c:pt idx="8">
                  <c:v>0.26928705833159106</c:v>
                </c:pt>
                <c:pt idx="9">
                  <c:v>0.94985250737463145</c:v>
                </c:pt>
                <c:pt idx="10">
                  <c:v>0.15688185140073077</c:v>
                </c:pt>
                <c:pt idx="11">
                  <c:v>0.26928705833159106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34826064"/>
        <c:axId val="-134827152"/>
      </c:barChart>
      <c:catAx>
        <c:axId val="-13482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27152"/>
        <c:crosses val="autoZero"/>
        <c:auto val="1"/>
        <c:lblAlgn val="ctr"/>
        <c:lblOffset val="100"/>
        <c:noMultiLvlLbl val="0"/>
      </c:catAx>
      <c:valAx>
        <c:axId val="-13482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2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</a:t>
            </a:r>
            <a:r>
              <a:rPr lang="en-US" baseline="0"/>
              <a:t> rates with 99% confidence interval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'Scenario 4'!$S$156:$V$156</c:f>
                <c:numCache>
                  <c:formatCode>General</c:formatCode>
                  <c:ptCount val="4"/>
                  <c:pt idx="0">
                    <c:v>1.4232504380848964E-18</c:v>
                  </c:pt>
                  <c:pt idx="1">
                    <c:v>1.1361096889179806E-4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'Scenario 4'!$S$156:$V$156</c:f>
                <c:numCache>
                  <c:formatCode>General</c:formatCode>
                  <c:ptCount val="4"/>
                  <c:pt idx="0">
                    <c:v>1.4232504380848964E-18</c:v>
                  </c:pt>
                  <c:pt idx="1">
                    <c:v>1.1361096889179806E-4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'Scenario 4'!$S$152:$V$153</c:f>
              <c:multiLvlStrCache>
                <c:ptCount val="4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</c:lvl>
                <c:lvl>
                  <c:pt idx="0">
                    <c:v>FP</c:v>
                  </c:pt>
                </c:lvl>
              </c:multiLvlStrCache>
            </c:multiLvlStrRef>
          </c:cat>
          <c:val>
            <c:numRef>
              <c:f>'Scenario 4'!$S$154:$V$154</c:f>
              <c:numCache>
                <c:formatCode>General</c:formatCode>
                <c:ptCount val="4"/>
                <c:pt idx="0">
                  <c:v>3.7393872772990542E-3</c:v>
                </c:pt>
                <c:pt idx="1">
                  <c:v>4.0561676709534407E-3</c:v>
                </c:pt>
                <c:pt idx="2">
                  <c:v>4.2225185535830403E-3</c:v>
                </c:pt>
                <c:pt idx="3">
                  <c:v>4.2225185535830403E-3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4833680"/>
        <c:axId val="-134831504"/>
      </c:barChart>
      <c:catAx>
        <c:axId val="-13483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1504"/>
        <c:crosses val="autoZero"/>
        <c:auto val="1"/>
        <c:lblAlgn val="ctr"/>
        <c:lblOffset val="100"/>
        <c:noMultiLvlLbl val="0"/>
      </c:catAx>
      <c:valAx>
        <c:axId val="-13483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DR, Pr and F1 with 95% confidence interval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4'!$F$178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1"/>
                </a:solidFill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'Scenario 4'!$G$179:$R$179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7.4184751290399364E-2</c:v>
                  </c:pt>
                  <c:pt idx="5">
                    <c:v>4.6067705009490263E-2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4'!$G$179:$R$179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7.4184751290399364E-2</c:v>
                  </c:pt>
                  <c:pt idx="5">
                    <c:v>4.6067705009490263E-2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'Scenario 4'!$G$176:$R$177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4'!$G$178:$R$178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0.71405890164081465</c:v>
                </c:pt>
                <c:pt idx="5">
                  <c:v>0.82453559153262224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34829328"/>
        <c:axId val="-134826608"/>
      </c:barChart>
      <c:catAx>
        <c:axId val="-13482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26608"/>
        <c:crosses val="autoZero"/>
        <c:auto val="1"/>
        <c:lblAlgn val="ctr"/>
        <c:lblOffset val="100"/>
        <c:noMultiLvlLbl val="0"/>
      </c:catAx>
      <c:valAx>
        <c:axId val="-134826608"/>
        <c:scaling>
          <c:orientation val="minMax"/>
          <c:max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2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DR, Pr and F1 with 99% confidence interval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'Scenario 4'!$F$178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'Scenario 4'!$G$180:$R$180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0.10140591182122914</c:v>
                  </c:pt>
                  <c:pt idx="5">
                    <c:v>6.2971669389465676E-2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4'!$G$180:$R$180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0.10140591182122914</c:v>
                  </c:pt>
                  <c:pt idx="5">
                    <c:v>6.2971669389465676E-2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'Scenario 4'!$G$176:$R$177</c:f>
              <c:multiLvlStrCache>
                <c:ptCount val="12"/>
                <c:lvl>
                  <c:pt idx="0">
                    <c:v>DR</c:v>
                  </c:pt>
                  <c:pt idx="1">
                    <c:v>Pr</c:v>
                  </c:pt>
                  <c:pt idx="2">
                    <c:v>F1</c:v>
                  </c:pt>
                  <c:pt idx="3">
                    <c:v>DR</c:v>
                  </c:pt>
                  <c:pt idx="4">
                    <c:v>Pr</c:v>
                  </c:pt>
                  <c:pt idx="5">
                    <c:v>F1</c:v>
                  </c:pt>
                  <c:pt idx="6">
                    <c:v>DR</c:v>
                  </c:pt>
                  <c:pt idx="7">
                    <c:v>Pr</c:v>
                  </c:pt>
                  <c:pt idx="8">
                    <c:v>F1</c:v>
                  </c:pt>
                  <c:pt idx="9">
                    <c:v>DR</c:v>
                  </c:pt>
                  <c:pt idx="10">
                    <c:v>Pr</c:v>
                  </c:pt>
                  <c:pt idx="11">
                    <c:v>F1</c:v>
                  </c:pt>
                </c:lvl>
                <c:lvl>
                  <c:pt idx="0">
                    <c:v>LR</c:v>
                  </c:pt>
                  <c:pt idx="3">
                    <c:v>NN</c:v>
                  </c:pt>
                  <c:pt idx="6">
                    <c:v>RF</c:v>
                  </c:pt>
                  <c:pt idx="9">
                    <c:v>XB</c:v>
                  </c:pt>
                </c:lvl>
              </c:multiLvlStrCache>
            </c:multiLvlStrRef>
          </c:cat>
          <c:val>
            <c:numRef>
              <c:f>'Scenario 4'!$G$178:$R$178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0.71405890164081465</c:v>
                </c:pt>
                <c:pt idx="5">
                  <c:v>0.82453559153262224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34836944"/>
        <c:axId val="-134825520"/>
      </c:barChart>
      <c:catAx>
        <c:axId val="-13483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25520"/>
        <c:crosses val="autoZero"/>
        <c:auto val="1"/>
        <c:lblAlgn val="ctr"/>
        <c:lblOffset val="100"/>
        <c:noMultiLvlLbl val="0"/>
      </c:catAx>
      <c:valAx>
        <c:axId val="-134825520"/>
        <c:scaling>
          <c:orientation val="minMax"/>
          <c:max val="1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'Scenario 4'!$S$179:$V$179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1.8486894049934473E-3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plus>
            <c:minus>
              <c:numRef>
                <c:f>'Scenario 4'!$S$179:$V$179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1.8486894049934473E-3</c:v>
                  </c:pt>
                  <c:pt idx="2">
                    <c:v>0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4'!$S$176:$V$177</c:f>
              <c:multiLvlStrCache>
                <c:ptCount val="4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</c:lvl>
                <c:lvl>
                  <c:pt idx="0">
                    <c:v>FP</c:v>
                  </c:pt>
                </c:lvl>
              </c:multiLvlStrCache>
            </c:multiLvlStrRef>
          </c:cat>
          <c:val>
            <c:numRef>
              <c:f>'Scenario 4'!$S$178:$V$178</c:f>
              <c:numCache>
                <c:formatCode>General</c:formatCode>
                <c:ptCount val="4"/>
                <c:pt idx="0">
                  <c:v>0</c:v>
                </c:pt>
                <c:pt idx="1">
                  <c:v>6.9289340101522838E-3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34838032"/>
        <c:axId val="-134828240"/>
      </c:barChart>
      <c:catAx>
        <c:axId val="-13483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28240"/>
        <c:crosses val="autoZero"/>
        <c:auto val="1"/>
        <c:lblAlgn val="ctr"/>
        <c:lblOffset val="100"/>
        <c:noMultiLvlLbl val="0"/>
      </c:catAx>
      <c:valAx>
        <c:axId val="-13482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4'!$I$202:$I$213</c:f>
                <c:numCache>
                  <c:formatCode>General</c:formatCode>
                  <c:ptCount val="12"/>
                  <c:pt idx="0">
                    <c:v>1.0661852089890138E-14</c:v>
                  </c:pt>
                  <c:pt idx="1">
                    <c:v>0.17530907327079473</c:v>
                  </c:pt>
                  <c:pt idx="2">
                    <c:v>1.0661852089890138E-14</c:v>
                  </c:pt>
                  <c:pt idx="3">
                    <c:v>1.0676649948628392E-14</c:v>
                  </c:pt>
                  <c:pt idx="4">
                    <c:v>0</c:v>
                  </c:pt>
                  <c:pt idx="5">
                    <c:v>0.26771753029029366</c:v>
                  </c:pt>
                  <c:pt idx="6">
                    <c:v>2.6654630224725346E-15</c:v>
                  </c:pt>
                  <c:pt idx="7">
                    <c:v>2.6691624871570981E-15</c:v>
                  </c:pt>
                  <c:pt idx="8">
                    <c:v>2.6654630224725346E-15</c:v>
                  </c:pt>
                  <c:pt idx="9">
                    <c:v>0.39251697962857396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4'!$I$202:$I$213</c:f>
                <c:numCache>
                  <c:formatCode>General</c:formatCode>
                  <c:ptCount val="12"/>
                  <c:pt idx="0">
                    <c:v>1.0661852089890138E-14</c:v>
                  </c:pt>
                  <c:pt idx="1">
                    <c:v>0.17530907327079473</c:v>
                  </c:pt>
                  <c:pt idx="2">
                    <c:v>1.0661852089890138E-14</c:v>
                  </c:pt>
                  <c:pt idx="3">
                    <c:v>1.0676649948628392E-14</c:v>
                  </c:pt>
                  <c:pt idx="4">
                    <c:v>0</c:v>
                  </c:pt>
                  <c:pt idx="5">
                    <c:v>0.26771753029029366</c:v>
                  </c:pt>
                  <c:pt idx="6">
                    <c:v>2.6654630224725346E-15</c:v>
                  </c:pt>
                  <c:pt idx="7">
                    <c:v>2.6691624871570981E-15</c:v>
                  </c:pt>
                  <c:pt idx="8">
                    <c:v>2.6654630224725346E-15</c:v>
                  </c:pt>
                  <c:pt idx="9">
                    <c:v>0.39251697962857396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4'!$F$202:$G$213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4'!$H$202:$H$213</c:f>
              <c:numCache>
                <c:formatCode>General</c:formatCode>
                <c:ptCount val="12"/>
                <c:pt idx="0">
                  <c:v>87.020648967551594</c:v>
                </c:pt>
                <c:pt idx="1">
                  <c:v>89.727138643067846</c:v>
                </c:pt>
                <c:pt idx="2">
                  <c:v>94.985250737463147</c:v>
                </c:pt>
                <c:pt idx="3">
                  <c:v>94.985250737463147</c:v>
                </c:pt>
                <c:pt idx="4">
                  <c:v>16.142270861833104</c:v>
                </c:pt>
                <c:pt idx="5">
                  <c:v>15.487759473885768</c:v>
                </c:pt>
                <c:pt idx="6">
                  <c:v>15.688185140073077</c:v>
                </c:pt>
                <c:pt idx="7">
                  <c:v>15.688185140073077</c:v>
                </c:pt>
                <c:pt idx="8">
                  <c:v>27.232864066466643</c:v>
                </c:pt>
                <c:pt idx="9">
                  <c:v>26.411762527585896</c:v>
                </c:pt>
                <c:pt idx="10">
                  <c:v>26.928705833159107</c:v>
                </c:pt>
                <c:pt idx="11">
                  <c:v>26.928705833159107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34833136"/>
        <c:axId val="-134824976"/>
      </c:barChart>
      <c:catAx>
        <c:axId val="-13483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24976"/>
        <c:crosses val="autoZero"/>
        <c:auto val="1"/>
        <c:lblAlgn val="ctr"/>
        <c:lblOffset val="100"/>
        <c:noMultiLvlLbl val="0"/>
      </c:catAx>
      <c:valAx>
        <c:axId val="-13482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4'!$J$202:$J$213</c:f>
                <c:numCache>
                  <c:formatCode>General</c:formatCode>
                  <c:ptCount val="12"/>
                  <c:pt idx="0">
                    <c:v>1.4574084485989339E-14</c:v>
                  </c:pt>
                  <c:pt idx="1">
                    <c:v>0.23963653063915133</c:v>
                  </c:pt>
                  <c:pt idx="2">
                    <c:v>1.4574084485989339E-14</c:v>
                  </c:pt>
                  <c:pt idx="3">
                    <c:v>1.4594312232692706E-14</c:v>
                  </c:pt>
                  <c:pt idx="4">
                    <c:v>0</c:v>
                  </c:pt>
                  <c:pt idx="5">
                    <c:v>0.36595310757789307</c:v>
                  </c:pt>
                  <c:pt idx="6">
                    <c:v>3.6435211214973348E-15</c:v>
                  </c:pt>
                  <c:pt idx="7">
                    <c:v>3.6485780581731766E-15</c:v>
                  </c:pt>
                  <c:pt idx="8">
                    <c:v>3.6435211214973348E-15</c:v>
                  </c:pt>
                  <c:pt idx="9">
                    <c:v>0.53654614367766362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4'!$J$202:$J$213</c:f>
                <c:numCache>
                  <c:formatCode>General</c:formatCode>
                  <c:ptCount val="12"/>
                  <c:pt idx="0">
                    <c:v>1.4574084485989339E-14</c:v>
                  </c:pt>
                  <c:pt idx="1">
                    <c:v>0.23963653063915133</c:v>
                  </c:pt>
                  <c:pt idx="2">
                    <c:v>1.4574084485989339E-14</c:v>
                  </c:pt>
                  <c:pt idx="3">
                    <c:v>1.4594312232692706E-14</c:v>
                  </c:pt>
                  <c:pt idx="4">
                    <c:v>0</c:v>
                  </c:pt>
                  <c:pt idx="5">
                    <c:v>0.36595310757789307</c:v>
                  </c:pt>
                  <c:pt idx="6">
                    <c:v>3.6435211214973348E-15</c:v>
                  </c:pt>
                  <c:pt idx="7">
                    <c:v>3.6485780581731766E-15</c:v>
                  </c:pt>
                  <c:pt idx="8">
                    <c:v>3.6435211214973348E-15</c:v>
                  </c:pt>
                  <c:pt idx="9">
                    <c:v>0.53654614367766362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4'!$F$202:$G$213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4'!$H$202:$H$213</c:f>
              <c:numCache>
                <c:formatCode>General</c:formatCode>
                <c:ptCount val="12"/>
                <c:pt idx="0">
                  <c:v>87.020648967551594</c:v>
                </c:pt>
                <c:pt idx="1">
                  <c:v>89.727138643067846</c:v>
                </c:pt>
                <c:pt idx="2">
                  <c:v>94.985250737463147</c:v>
                </c:pt>
                <c:pt idx="3">
                  <c:v>94.985250737463147</c:v>
                </c:pt>
                <c:pt idx="4">
                  <c:v>16.142270861833104</c:v>
                </c:pt>
                <c:pt idx="5">
                  <c:v>15.487759473885768</c:v>
                </c:pt>
                <c:pt idx="6">
                  <c:v>15.688185140073077</c:v>
                </c:pt>
                <c:pt idx="7">
                  <c:v>15.688185140073077</c:v>
                </c:pt>
                <c:pt idx="8">
                  <c:v>27.232864066466643</c:v>
                </c:pt>
                <c:pt idx="9">
                  <c:v>26.411762527585896</c:v>
                </c:pt>
                <c:pt idx="10">
                  <c:v>26.928705833159107</c:v>
                </c:pt>
                <c:pt idx="11">
                  <c:v>26.928705833159107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34839664"/>
        <c:axId val="-134830960"/>
      </c:barChart>
      <c:catAx>
        <c:axId val="-13483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0960"/>
        <c:crosses val="autoZero"/>
        <c:auto val="1"/>
        <c:lblAlgn val="ctr"/>
        <c:lblOffset val="100"/>
        <c:noMultiLvlLbl val="0"/>
      </c:catAx>
      <c:valAx>
        <c:axId val="-1348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4'!$I$222:$I$233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7.4184751290399369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4.6067705009490263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4'!$I$222:$I$233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7.4184751290399369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4.6067705009490263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4'!$F$222:$G$233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4'!$H$222:$H$233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71.40589016408147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82.453559153262219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34839120"/>
        <c:axId val="-134837488"/>
      </c:barChart>
      <c:catAx>
        <c:axId val="-1348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7488"/>
        <c:crosses val="autoZero"/>
        <c:auto val="1"/>
        <c:lblAlgn val="ctr"/>
        <c:lblOffset val="100"/>
        <c:noMultiLvlLbl val="0"/>
      </c:catAx>
      <c:valAx>
        <c:axId val="-1348374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errBars>
            <c:errBarType val="both"/>
            <c:errValType val="cust"/>
            <c:noEndCap val="0"/>
            <c:plus>
              <c:numRef>
                <c:f>'Scenario 4'!$J$222:$J$233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10.140591182122915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6.2971669389465674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'Scenario 4'!$J$222:$J$233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10.140591182122915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6.2971669389465674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multiLvlStrRef>
              <c:f>'Scenario 4'!$F$222:$G$233</c:f>
              <c:multiLvlStrCache>
                <c:ptCount val="12"/>
                <c:lvl>
                  <c:pt idx="0">
                    <c:v>LR</c:v>
                  </c:pt>
                  <c:pt idx="1">
                    <c:v>NN</c:v>
                  </c:pt>
                  <c:pt idx="2">
                    <c:v>RF</c:v>
                  </c:pt>
                  <c:pt idx="3">
                    <c:v>XB</c:v>
                  </c:pt>
                  <c:pt idx="4">
                    <c:v>LR</c:v>
                  </c:pt>
                  <c:pt idx="5">
                    <c:v>NN</c:v>
                  </c:pt>
                  <c:pt idx="6">
                    <c:v>RF</c:v>
                  </c:pt>
                  <c:pt idx="7">
                    <c:v>XB</c:v>
                  </c:pt>
                  <c:pt idx="8">
                    <c:v>LR</c:v>
                  </c:pt>
                  <c:pt idx="9">
                    <c:v>NN</c:v>
                  </c:pt>
                  <c:pt idx="10">
                    <c:v>RF</c:v>
                  </c:pt>
                  <c:pt idx="11">
                    <c:v>XB</c:v>
                  </c:pt>
                </c:lvl>
                <c:lvl>
                  <c:pt idx="0">
                    <c:v>DR</c:v>
                  </c:pt>
                  <c:pt idx="4">
                    <c:v>Pr</c:v>
                  </c:pt>
                  <c:pt idx="8">
                    <c:v>F1</c:v>
                  </c:pt>
                </c:lvl>
              </c:multiLvlStrCache>
            </c:multiLvlStrRef>
          </c:cat>
          <c:val>
            <c:numRef>
              <c:f>'Scenario 4'!$H$222:$H$233</c:f>
              <c:numCache>
                <c:formatCode>General</c:formatCode>
                <c:ptCount val="1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71.40589016408147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82.453559153262219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34834768"/>
        <c:axId val="-134836400"/>
      </c:barChart>
      <c:catAx>
        <c:axId val="-13483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6400"/>
        <c:crosses val="autoZero"/>
        <c:auto val="1"/>
        <c:lblAlgn val="ctr"/>
        <c:lblOffset val="100"/>
        <c:noMultiLvlLbl val="0"/>
      </c:catAx>
      <c:valAx>
        <c:axId val="-134836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Algorithms!$C$2:$C$5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4.8246317692840282E-2</c:v>
                  </c:pt>
                  <c:pt idx="2">
                    <c:v>3.1434317485663223</c:v>
                  </c:pt>
                  <c:pt idx="3">
                    <c:v>2.6654630224725346E-15</c:v>
                  </c:pt>
                </c:numCache>
              </c:numRef>
            </c:plus>
            <c:minus>
              <c:numRef>
                <c:f>Algorithms!$C$2:$C$5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4.8246317692840282E-2</c:v>
                  </c:pt>
                  <c:pt idx="2">
                    <c:v>3.1434317485663223</c:v>
                  </c:pt>
                  <c:pt idx="3">
                    <c:v>2.6654630224725346E-15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Algorithms!$A$2:$A$5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</c:strCache>
            </c:strRef>
          </c:cat>
          <c:val>
            <c:numRef>
              <c:f>Algorithms!$B$2:$B$5</c:f>
              <c:numCache>
                <c:formatCode>0.000</c:formatCode>
                <c:ptCount val="4"/>
                <c:pt idx="0">
                  <c:v>100</c:v>
                </c:pt>
                <c:pt idx="1">
                  <c:v>43.224638742669221</c:v>
                </c:pt>
                <c:pt idx="2">
                  <c:v>95.714285714285722</c:v>
                </c:pt>
                <c:pt idx="3">
                  <c:v>27.232864066466643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34840208"/>
        <c:axId val="-134838576"/>
      </c:barChart>
      <c:catAx>
        <c:axId val="-13484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8576"/>
        <c:crosses val="autoZero"/>
        <c:auto val="1"/>
        <c:lblAlgn val="ctr"/>
        <c:lblOffset val="100"/>
        <c:noMultiLvlLbl val="0"/>
      </c:catAx>
      <c:valAx>
        <c:axId val="-1348385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4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Algorithms!$C$17:$C$20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1.0333766465188133E-4</c:v>
                  </c:pt>
                  <c:pt idx="2">
                    <c:v>2.6824326972616484E-4</c:v>
                  </c:pt>
                  <c:pt idx="3">
                    <c:v>1.0411964931533338E-16</c:v>
                  </c:pt>
                </c:numCache>
              </c:numRef>
            </c:plus>
            <c:minus>
              <c:numRef>
                <c:f>Algorithms!$C$17:$C$20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1.0333766465188133E-4</c:v>
                  </c:pt>
                  <c:pt idx="2">
                    <c:v>2.6824326972616484E-4</c:v>
                  </c:pt>
                  <c:pt idx="3">
                    <c:v>1.0411964931533338E-16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Algorithms!$A$17:$A$20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</c:strCache>
            </c:strRef>
          </c:cat>
          <c:val>
            <c:numRef>
              <c:f>Algorithms!$B$17:$B$20</c:f>
              <c:numCache>
                <c:formatCode>0.000</c:formatCode>
                <c:ptCount val="4"/>
                <c:pt idx="0">
                  <c:v>0</c:v>
                </c:pt>
                <c:pt idx="1">
                  <c:v>1.6438175618780769E-2</c:v>
                </c:pt>
                <c:pt idx="2">
                  <c:v>3.657194127521483E-4</c:v>
                </c:pt>
                <c:pt idx="3">
                  <c:v>0.37393872772990544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34830416"/>
        <c:axId val="-134835856"/>
      </c:barChart>
      <c:catAx>
        <c:axId val="-13483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5856"/>
        <c:crosses val="autoZero"/>
        <c:auto val="1"/>
        <c:lblAlgn val="ctr"/>
        <c:lblOffset val="100"/>
        <c:noMultiLvlLbl val="0"/>
      </c:catAx>
      <c:valAx>
        <c:axId val="-134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Algorithms!$C$29:$C$32</c:f>
                <c:numCache>
                  <c:formatCode>General</c:formatCode>
                  <c:ptCount val="4"/>
                  <c:pt idx="0">
                    <c:v>0.74091573820549184</c:v>
                  </c:pt>
                  <c:pt idx="1">
                    <c:v>1.5267181174935955</c:v>
                  </c:pt>
                  <c:pt idx="2">
                    <c:v>6.6543295894759682</c:v>
                  </c:pt>
                  <c:pt idx="3">
                    <c:v>0.39251697962857396</c:v>
                  </c:pt>
                </c:numCache>
              </c:numRef>
            </c:plus>
            <c:minus>
              <c:numRef>
                <c:f>Algorithms!$C$29:$C$32</c:f>
                <c:numCache>
                  <c:formatCode>General</c:formatCode>
                  <c:ptCount val="4"/>
                  <c:pt idx="0">
                    <c:v>0.74091573820549184</c:v>
                  </c:pt>
                  <c:pt idx="1">
                    <c:v>1.5267181174935955</c:v>
                  </c:pt>
                  <c:pt idx="2">
                    <c:v>6.6543295894759682</c:v>
                  </c:pt>
                  <c:pt idx="3">
                    <c:v>0.39251697962857396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Algorithms!$A$29:$A$32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</c:strCache>
            </c:strRef>
          </c:cat>
          <c:val>
            <c:numRef>
              <c:f>Algorithms!$B$29:$B$32</c:f>
              <c:numCache>
                <c:formatCode>0.000</c:formatCode>
                <c:ptCount val="4"/>
                <c:pt idx="0">
                  <c:v>99.054858698316892</c:v>
                </c:pt>
                <c:pt idx="1">
                  <c:v>58.559356870395732</c:v>
                </c:pt>
                <c:pt idx="2">
                  <c:v>83.366888437042491</c:v>
                </c:pt>
                <c:pt idx="3">
                  <c:v>26.411762527585896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34835312"/>
        <c:axId val="-134834224"/>
      </c:barChart>
      <c:catAx>
        <c:axId val="-13483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4224"/>
        <c:crosses val="autoZero"/>
        <c:auto val="1"/>
        <c:lblAlgn val="ctr"/>
        <c:lblOffset val="100"/>
        <c:noMultiLvlLbl val="0"/>
      </c:catAx>
      <c:valAx>
        <c:axId val="-1348342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Algorithms!$C$41:$C$44</c:f>
                <c:numCache>
                  <c:formatCode>General</c:formatCode>
                  <c:ptCount val="4"/>
                  <c:pt idx="0">
                    <c:v>2.682547154211471E-5</c:v>
                  </c:pt>
                  <c:pt idx="1">
                    <c:v>3.9453197399816446E-3</c:v>
                  </c:pt>
                  <c:pt idx="2">
                    <c:v>1.0381428760855192E-3</c:v>
                  </c:pt>
                  <c:pt idx="3">
                    <c:v>8.3113512020459041E-3</c:v>
                  </c:pt>
                </c:numCache>
              </c:numRef>
            </c:plus>
            <c:minus>
              <c:numRef>
                <c:f>Algorithms!$C$41:$C$44</c:f>
                <c:numCache>
                  <c:formatCode>General</c:formatCode>
                  <c:ptCount val="4"/>
                  <c:pt idx="0">
                    <c:v>2.682547154211471E-5</c:v>
                  </c:pt>
                  <c:pt idx="1">
                    <c:v>3.9453197399816446E-3</c:v>
                  </c:pt>
                  <c:pt idx="2">
                    <c:v>1.0381428760855192E-3</c:v>
                  </c:pt>
                  <c:pt idx="3">
                    <c:v>8.3113512020459041E-3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Algorithms!$A$41:$A$44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</c:strCache>
            </c:strRef>
          </c:cat>
          <c:val>
            <c:numRef>
              <c:f>Algorithms!$B$41:$B$44</c:f>
              <c:numCache>
                <c:formatCode>0.000</c:formatCode>
                <c:ptCount val="4"/>
                <c:pt idx="0">
                  <c:v>3.6573501766500132E-5</c:v>
                </c:pt>
                <c:pt idx="1">
                  <c:v>3.5432993993414971E-2</c:v>
                </c:pt>
                <c:pt idx="2">
                  <c:v>1.7798344753937889E-3</c:v>
                </c:pt>
                <c:pt idx="3">
                  <c:v>0.40561676709534406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34829872"/>
        <c:axId val="-134828784"/>
      </c:barChart>
      <c:catAx>
        <c:axId val="-13482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28784"/>
        <c:crosses val="autoZero"/>
        <c:auto val="1"/>
        <c:lblAlgn val="ctr"/>
        <c:lblOffset val="100"/>
        <c:noMultiLvlLbl val="0"/>
      </c:catAx>
      <c:valAx>
        <c:axId val="-1348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2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Algorithms!$C$54:$C$57</c:f>
                <c:numCache>
                  <c:formatCode>General</c:formatCode>
                  <c:ptCount val="4"/>
                  <c:pt idx="0">
                    <c:v>7.7519379844959158E-2</c:v>
                  </c:pt>
                  <c:pt idx="1">
                    <c:v>1.2655679914712079</c:v>
                  </c:pt>
                  <c:pt idx="2">
                    <c:v>7.8060210885517183</c:v>
                  </c:pt>
                  <c:pt idx="3">
                    <c:v>0</c:v>
                  </c:pt>
                </c:numCache>
              </c:numRef>
            </c:plus>
            <c:minus>
              <c:numRef>
                <c:f>Algorithms!$C$54:$C$57</c:f>
                <c:numCache>
                  <c:formatCode>General</c:formatCode>
                  <c:ptCount val="4"/>
                  <c:pt idx="0">
                    <c:v>7.7519379844959158E-2</c:v>
                  </c:pt>
                  <c:pt idx="1">
                    <c:v>1.2655679914712079</c:v>
                  </c:pt>
                  <c:pt idx="2">
                    <c:v>7.8060210885517183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Algorithms!$A$54:$A$57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</c:strCache>
            </c:strRef>
          </c:cat>
          <c:val>
            <c:numRef>
              <c:f>Algorithms!$B$54:$B$57</c:f>
              <c:numCache>
                <c:formatCode>0.000</c:formatCode>
                <c:ptCount val="4"/>
                <c:pt idx="0">
                  <c:v>99.922480620155042</c:v>
                </c:pt>
                <c:pt idx="1">
                  <c:v>57.124791351828463</c:v>
                </c:pt>
                <c:pt idx="2">
                  <c:v>58.063869080206075</c:v>
                </c:pt>
                <c:pt idx="3">
                  <c:v>26.928705833159107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34832592"/>
        <c:axId val="-134832048"/>
      </c:barChart>
      <c:catAx>
        <c:axId val="-13483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2048"/>
        <c:crosses val="autoZero"/>
        <c:auto val="1"/>
        <c:lblAlgn val="ctr"/>
        <c:lblOffset val="100"/>
        <c:noMultiLvlLbl val="0"/>
      </c:catAx>
      <c:valAx>
        <c:axId val="-1348320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3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Algorithms!$C$67:$C$70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3.4902262080158458E-3</c:v>
                  </c:pt>
                  <c:pt idx="2">
                    <c:v>1.3643256842867811E-3</c:v>
                  </c:pt>
                  <c:pt idx="3">
                    <c:v>0</c:v>
                  </c:pt>
                </c:numCache>
              </c:numRef>
            </c:plus>
            <c:minus>
              <c:numRef>
                <c:f>Algorithms!$C$67:$C$70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3.4902262080158458E-3</c:v>
                  </c:pt>
                  <c:pt idx="2">
                    <c:v>1.3643256842867811E-3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Algorithms!$A$67:$A$70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</c:strCache>
            </c:strRef>
          </c:cat>
          <c:val>
            <c:numRef>
              <c:f>Algorithms!$B$67:$B$70</c:f>
              <c:numCache>
                <c:formatCode>0.000</c:formatCode>
                <c:ptCount val="4"/>
                <c:pt idx="0">
                  <c:v>0</c:v>
                </c:pt>
                <c:pt idx="1">
                  <c:v>3.3578055096566653E-2</c:v>
                </c:pt>
                <c:pt idx="2">
                  <c:v>6.0404656339563155E-3</c:v>
                </c:pt>
                <c:pt idx="3">
                  <c:v>0.42225185535830401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34852176"/>
        <c:axId val="-134861424"/>
      </c:barChart>
      <c:catAx>
        <c:axId val="-13485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61424"/>
        <c:crosses val="autoZero"/>
        <c:auto val="1"/>
        <c:lblAlgn val="ctr"/>
        <c:lblOffset val="100"/>
        <c:noMultiLvlLbl val="0"/>
      </c:catAx>
      <c:valAx>
        <c:axId val="-13486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5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Algorithms!$C$81:$C$84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5.3309260449450692E-15</c:v>
                  </c:pt>
                  <c:pt idx="2">
                    <c:v>2.6654630224725346E-15</c:v>
                  </c:pt>
                  <c:pt idx="3">
                    <c:v>0</c:v>
                  </c:pt>
                </c:numCache>
              </c:numRef>
            </c:plus>
            <c:minus>
              <c:numRef>
                <c:f>Algorithms!$C$81:$C$84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5.3309260449450692E-15</c:v>
                  </c:pt>
                  <c:pt idx="2">
                    <c:v>2.6654630224725346E-15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Algorithms!$A$81:$A$84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</c:strCache>
            </c:strRef>
          </c:cat>
          <c:val>
            <c:numRef>
              <c:f>Algorithms!$B$81:$B$84</c:f>
              <c:numCache>
                <c:formatCode>0.000</c:formatCode>
                <c:ptCount val="4"/>
                <c:pt idx="0">
                  <c:v>100</c:v>
                </c:pt>
                <c:pt idx="1">
                  <c:v>74.160048869883951</c:v>
                </c:pt>
                <c:pt idx="2">
                  <c:v>41.095890410958901</c:v>
                </c:pt>
                <c:pt idx="3">
                  <c:v>26.928705833159107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34849456"/>
        <c:axId val="-134851632"/>
      </c:barChart>
      <c:catAx>
        <c:axId val="-13484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51632"/>
        <c:crosses val="autoZero"/>
        <c:auto val="1"/>
        <c:lblAlgn val="ctr"/>
        <c:lblOffset val="100"/>
        <c:noMultiLvlLbl val="0"/>
      </c:catAx>
      <c:valAx>
        <c:axId val="-1348516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4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FF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Algorithms!$C$94:$C$97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1.3014956164416673E-18</c:v>
                  </c:pt>
                  <c:pt idx="2">
                    <c:v>2.6029912328833346E-18</c:v>
                  </c:pt>
                  <c:pt idx="3">
                    <c:v>0</c:v>
                  </c:pt>
                </c:numCache>
              </c:numRef>
            </c:plus>
            <c:minus>
              <c:numRef>
                <c:f>Algorithms!$C$94:$C$97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1.3014956164416673E-18</c:v>
                  </c:pt>
                  <c:pt idx="2">
                    <c:v>2.6029912328833346E-18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cat>
            <c:strRef>
              <c:f>Algorithms!$A$94:$A$97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</c:strCache>
            </c:strRef>
          </c:cat>
          <c:val>
            <c:numRef>
              <c:f>Algorithms!$B$94:$B$97</c:f>
              <c:numCache>
                <c:formatCode>0.000</c:formatCode>
                <c:ptCount val="4"/>
                <c:pt idx="0">
                  <c:v>0</c:v>
                </c:pt>
                <c:pt idx="1">
                  <c:v>1.6230715347422729E-2</c:v>
                </c:pt>
                <c:pt idx="2">
                  <c:v>1.0483956498894912E-2</c:v>
                </c:pt>
                <c:pt idx="3">
                  <c:v>0.42225185535830401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34853808"/>
        <c:axId val="-134863056"/>
      </c:barChart>
      <c:catAx>
        <c:axId val="-13485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63056"/>
        <c:crosses val="autoZero"/>
        <c:auto val="1"/>
        <c:lblAlgn val="ctr"/>
        <c:lblOffset val="100"/>
        <c:noMultiLvlLbl val="0"/>
      </c:catAx>
      <c:valAx>
        <c:axId val="-13486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485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12" Type="http://schemas.openxmlformats.org/officeDocument/2006/relationships/chart" Target="../charts/chart21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12" Type="http://schemas.openxmlformats.org/officeDocument/2006/relationships/chart" Target="../charts/chart33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5" Type="http://schemas.openxmlformats.org/officeDocument/2006/relationships/chart" Target="../charts/chart26.xml"/><Relationship Id="rId10" Type="http://schemas.openxmlformats.org/officeDocument/2006/relationships/chart" Target="../charts/chart31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11" Type="http://schemas.openxmlformats.org/officeDocument/2006/relationships/chart" Target="../charts/chart44.xml"/><Relationship Id="rId5" Type="http://schemas.openxmlformats.org/officeDocument/2006/relationships/chart" Target="../charts/chart38.xml"/><Relationship Id="rId10" Type="http://schemas.openxmlformats.org/officeDocument/2006/relationships/chart" Target="../charts/chart43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2.xml"/><Relationship Id="rId3" Type="http://schemas.openxmlformats.org/officeDocument/2006/relationships/chart" Target="../charts/chart47.xml"/><Relationship Id="rId7" Type="http://schemas.openxmlformats.org/officeDocument/2006/relationships/chart" Target="../charts/chart51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335280</xdr:colOff>
      <xdr:row>126</xdr:row>
      <xdr:rowOff>167640</xdr:rowOff>
    </xdr:from>
    <xdr:to>
      <xdr:col>11</xdr:col>
      <xdr:colOff>548640</xdr:colOff>
      <xdr:row>141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20320</xdr:colOff>
      <xdr:row>126</xdr:row>
      <xdr:rowOff>157480</xdr:rowOff>
    </xdr:from>
    <xdr:to>
      <xdr:col>19</xdr:col>
      <xdr:colOff>335280</xdr:colOff>
      <xdr:row>141</xdr:row>
      <xdr:rowOff>157480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708660</xdr:colOff>
      <xdr:row>126</xdr:row>
      <xdr:rowOff>134620</xdr:rowOff>
    </xdr:from>
    <xdr:to>
      <xdr:col>25</xdr:col>
      <xdr:colOff>281940</xdr:colOff>
      <xdr:row>138</xdr:row>
      <xdr:rowOff>134620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151</xdr:row>
      <xdr:rowOff>5080</xdr:rowOff>
    </xdr:from>
    <xdr:to>
      <xdr:col>13</xdr:col>
      <xdr:colOff>304800</xdr:colOff>
      <xdr:row>166</xdr:row>
      <xdr:rowOff>5080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30480</xdr:colOff>
      <xdr:row>150</xdr:row>
      <xdr:rowOff>177800</xdr:rowOff>
    </xdr:from>
    <xdr:to>
      <xdr:col>20</xdr:col>
      <xdr:colOff>101600</xdr:colOff>
      <xdr:row>165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15240</xdr:colOff>
      <xdr:row>171</xdr:row>
      <xdr:rowOff>177800</xdr:rowOff>
    </xdr:from>
    <xdr:to>
      <xdr:col>16</xdr:col>
      <xdr:colOff>441960</xdr:colOff>
      <xdr:row>183</xdr:row>
      <xdr:rowOff>177800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5080</xdr:colOff>
      <xdr:row>192</xdr:row>
      <xdr:rowOff>15240</xdr:rowOff>
    </xdr:from>
    <xdr:to>
      <xdr:col>16</xdr:col>
      <xdr:colOff>431800</xdr:colOff>
      <xdr:row>204</xdr:row>
      <xdr:rowOff>15240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767080</xdr:colOff>
      <xdr:row>172</xdr:row>
      <xdr:rowOff>5080</xdr:rowOff>
    </xdr:from>
    <xdr:to>
      <xdr:col>20</xdr:col>
      <xdr:colOff>350520</xdr:colOff>
      <xdr:row>184</xdr:row>
      <xdr:rowOff>5080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726440</xdr:colOff>
      <xdr:row>191</xdr:row>
      <xdr:rowOff>177800</xdr:rowOff>
    </xdr:from>
    <xdr:to>
      <xdr:col>20</xdr:col>
      <xdr:colOff>309880</xdr:colOff>
      <xdr:row>203</xdr:row>
      <xdr:rowOff>177800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126</xdr:row>
      <xdr:rowOff>111760</xdr:rowOff>
    </xdr:from>
    <xdr:to>
      <xdr:col>13</xdr:col>
      <xdr:colOff>91440</xdr:colOff>
      <xdr:row>141</xdr:row>
      <xdr:rowOff>111760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126</xdr:row>
      <xdr:rowOff>121920</xdr:rowOff>
    </xdr:from>
    <xdr:to>
      <xdr:col>18</xdr:col>
      <xdr:colOff>121920</xdr:colOff>
      <xdr:row>141</xdr:row>
      <xdr:rowOff>121920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629920</xdr:colOff>
      <xdr:row>127</xdr:row>
      <xdr:rowOff>10160</xdr:rowOff>
    </xdr:from>
    <xdr:to>
      <xdr:col>23</xdr:col>
      <xdr:colOff>81280</xdr:colOff>
      <xdr:row>139</xdr:row>
      <xdr:rowOff>10160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436880</xdr:colOff>
      <xdr:row>127</xdr:row>
      <xdr:rowOff>10160</xdr:rowOff>
    </xdr:from>
    <xdr:to>
      <xdr:col>31</xdr:col>
      <xdr:colOff>254000</xdr:colOff>
      <xdr:row>139</xdr:row>
      <xdr:rowOff>10160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10160</xdr:colOff>
      <xdr:row>151</xdr:row>
      <xdr:rowOff>50800</xdr:rowOff>
    </xdr:from>
    <xdr:to>
      <xdr:col>13</xdr:col>
      <xdr:colOff>71120</xdr:colOff>
      <xdr:row>166</xdr:row>
      <xdr:rowOff>50800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10160</xdr:colOff>
      <xdr:row>151</xdr:row>
      <xdr:rowOff>10160</xdr:rowOff>
    </xdr:from>
    <xdr:to>
      <xdr:col>18</xdr:col>
      <xdr:colOff>132080</xdr:colOff>
      <xdr:row>166</xdr:row>
      <xdr:rowOff>10160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619760</xdr:colOff>
      <xdr:row>150</xdr:row>
      <xdr:rowOff>91440</xdr:rowOff>
    </xdr:from>
    <xdr:to>
      <xdr:col>23</xdr:col>
      <xdr:colOff>71120</xdr:colOff>
      <xdr:row>162</xdr:row>
      <xdr:rowOff>91440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558800</xdr:colOff>
      <xdr:row>150</xdr:row>
      <xdr:rowOff>30480</xdr:rowOff>
    </xdr:from>
    <xdr:to>
      <xdr:col>31</xdr:col>
      <xdr:colOff>375920</xdr:colOff>
      <xdr:row>162</xdr:row>
      <xdr:rowOff>30480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5080</xdr:colOff>
      <xdr:row>172</xdr:row>
      <xdr:rowOff>20320</xdr:rowOff>
    </xdr:from>
    <xdr:to>
      <xdr:col>16</xdr:col>
      <xdr:colOff>431800</xdr:colOff>
      <xdr:row>184</xdr:row>
      <xdr:rowOff>20320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2372360</xdr:colOff>
      <xdr:row>172</xdr:row>
      <xdr:rowOff>0</xdr:rowOff>
    </xdr:from>
    <xdr:to>
      <xdr:col>21</xdr:col>
      <xdr:colOff>55880</xdr:colOff>
      <xdr:row>184</xdr:row>
      <xdr:rowOff>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477520</xdr:colOff>
      <xdr:row>192</xdr:row>
      <xdr:rowOff>10160</xdr:rowOff>
    </xdr:from>
    <xdr:to>
      <xdr:col>16</xdr:col>
      <xdr:colOff>2123440</xdr:colOff>
      <xdr:row>204</xdr:row>
      <xdr:rowOff>10160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20320</xdr:colOff>
      <xdr:row>192</xdr:row>
      <xdr:rowOff>0</xdr:rowOff>
    </xdr:from>
    <xdr:to>
      <xdr:col>21</xdr:col>
      <xdr:colOff>81280</xdr:colOff>
      <xdr:row>204</xdr:row>
      <xdr:rowOff>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1209040</xdr:colOff>
      <xdr:row>151</xdr:row>
      <xdr:rowOff>10160</xdr:rowOff>
    </xdr:from>
    <xdr:to>
      <xdr:col>12</xdr:col>
      <xdr:colOff>142240</xdr:colOff>
      <xdr:row>166</xdr:row>
      <xdr:rowOff>10160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17</xdr:col>
      <xdr:colOff>629920</xdr:colOff>
      <xdr:row>166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812800</xdr:colOff>
      <xdr:row>151</xdr:row>
      <xdr:rowOff>10160</xdr:rowOff>
    </xdr:from>
    <xdr:to>
      <xdr:col>22</xdr:col>
      <xdr:colOff>20320</xdr:colOff>
      <xdr:row>163</xdr:row>
      <xdr:rowOff>10160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609600</xdr:colOff>
      <xdr:row>150</xdr:row>
      <xdr:rowOff>162560</xdr:rowOff>
    </xdr:from>
    <xdr:to>
      <xdr:col>32</xdr:col>
      <xdr:colOff>294640</xdr:colOff>
      <xdr:row>165</xdr:row>
      <xdr:rowOff>162560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10160</xdr:colOff>
      <xdr:row>125</xdr:row>
      <xdr:rowOff>172720</xdr:rowOff>
    </xdr:from>
    <xdr:to>
      <xdr:col>12</xdr:col>
      <xdr:colOff>162560</xdr:colOff>
      <xdr:row>140</xdr:row>
      <xdr:rowOff>172720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125</xdr:row>
      <xdr:rowOff>172720</xdr:rowOff>
    </xdr:from>
    <xdr:to>
      <xdr:col>17</xdr:col>
      <xdr:colOff>629920</xdr:colOff>
      <xdr:row>140</xdr:row>
      <xdr:rowOff>172720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50800</xdr:colOff>
      <xdr:row>125</xdr:row>
      <xdr:rowOff>162560</xdr:rowOff>
    </xdr:from>
    <xdr:to>
      <xdr:col>22</xdr:col>
      <xdr:colOff>111760</xdr:colOff>
      <xdr:row>137</xdr:row>
      <xdr:rowOff>162560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10160</xdr:colOff>
      <xdr:row>172</xdr:row>
      <xdr:rowOff>10160</xdr:rowOff>
    </xdr:from>
    <xdr:to>
      <xdr:col>16</xdr:col>
      <xdr:colOff>386080</xdr:colOff>
      <xdr:row>184</xdr:row>
      <xdr:rowOff>10160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624840</xdr:colOff>
      <xdr:row>172</xdr:row>
      <xdr:rowOff>10160</xdr:rowOff>
    </xdr:from>
    <xdr:to>
      <xdr:col>19</xdr:col>
      <xdr:colOff>309880</xdr:colOff>
      <xdr:row>184</xdr:row>
      <xdr:rowOff>10160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614680</xdr:colOff>
      <xdr:row>192</xdr:row>
      <xdr:rowOff>0</xdr:rowOff>
    </xdr:from>
    <xdr:to>
      <xdr:col>16</xdr:col>
      <xdr:colOff>370840</xdr:colOff>
      <xdr:row>204</xdr:row>
      <xdr:rowOff>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1132840</xdr:colOff>
      <xdr:row>192</xdr:row>
      <xdr:rowOff>10160</xdr:rowOff>
    </xdr:from>
    <xdr:to>
      <xdr:col>19</xdr:col>
      <xdr:colOff>817880</xdr:colOff>
      <xdr:row>204</xdr:row>
      <xdr:rowOff>10160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563880</xdr:colOff>
      <xdr:row>126</xdr:row>
      <xdr:rowOff>10160</xdr:rowOff>
    </xdr:from>
    <xdr:to>
      <xdr:col>30</xdr:col>
      <xdr:colOff>370840</xdr:colOff>
      <xdr:row>138</xdr:row>
      <xdr:rowOff>10160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157</xdr:row>
      <xdr:rowOff>19050</xdr:rowOff>
    </xdr:from>
    <xdr:to>
      <xdr:col>10</xdr:col>
      <xdr:colOff>167640</xdr:colOff>
      <xdr:row>172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38100</xdr:colOff>
      <xdr:row>156</xdr:row>
      <xdr:rowOff>171450</xdr:rowOff>
    </xdr:from>
    <xdr:to>
      <xdr:col>23</xdr:col>
      <xdr:colOff>38100</xdr:colOff>
      <xdr:row>168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30480</xdr:colOff>
      <xdr:row>157</xdr:row>
      <xdr:rowOff>26670</xdr:rowOff>
    </xdr:from>
    <xdr:to>
      <xdr:col>16</xdr:col>
      <xdr:colOff>777240</xdr:colOff>
      <xdr:row>172</xdr:row>
      <xdr:rowOff>26670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198120</xdr:colOff>
      <xdr:row>156</xdr:row>
      <xdr:rowOff>171450</xdr:rowOff>
    </xdr:from>
    <xdr:to>
      <xdr:col>32</xdr:col>
      <xdr:colOff>502920</xdr:colOff>
      <xdr:row>171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3703320</xdr:colOff>
      <xdr:row>181</xdr:row>
      <xdr:rowOff>179070</xdr:rowOff>
    </xdr:from>
    <xdr:to>
      <xdr:col>10</xdr:col>
      <xdr:colOff>129540</xdr:colOff>
      <xdr:row>196</xdr:row>
      <xdr:rowOff>179070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181</xdr:row>
      <xdr:rowOff>172720</xdr:rowOff>
    </xdr:from>
    <xdr:to>
      <xdr:col>16</xdr:col>
      <xdr:colOff>741680</xdr:colOff>
      <xdr:row>196</xdr:row>
      <xdr:rowOff>172720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640080</xdr:colOff>
      <xdr:row>182</xdr:row>
      <xdr:rowOff>20320</xdr:rowOff>
    </xdr:from>
    <xdr:to>
      <xdr:col>22</xdr:col>
      <xdr:colOff>426720</xdr:colOff>
      <xdr:row>194</xdr:row>
      <xdr:rowOff>20320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20320</xdr:colOff>
      <xdr:row>201</xdr:row>
      <xdr:rowOff>0</xdr:rowOff>
    </xdr:from>
    <xdr:to>
      <xdr:col>15</xdr:col>
      <xdr:colOff>487680</xdr:colOff>
      <xdr:row>213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762000</xdr:colOff>
      <xdr:row>201</xdr:row>
      <xdr:rowOff>0</xdr:rowOff>
    </xdr:from>
    <xdr:to>
      <xdr:col>19</xdr:col>
      <xdr:colOff>91440</xdr:colOff>
      <xdr:row>213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5080</xdr:colOff>
      <xdr:row>221</xdr:row>
      <xdr:rowOff>0</xdr:rowOff>
    </xdr:from>
    <xdr:to>
      <xdr:col>15</xdr:col>
      <xdr:colOff>472440</xdr:colOff>
      <xdr:row>233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269240</xdr:colOff>
      <xdr:row>221</xdr:row>
      <xdr:rowOff>0</xdr:rowOff>
    </xdr:from>
    <xdr:to>
      <xdr:col>19</xdr:col>
      <xdr:colOff>421640</xdr:colOff>
      <xdr:row>233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0</xdr:row>
      <xdr:rowOff>0</xdr:rowOff>
    </xdr:from>
    <xdr:to>
      <xdr:col>10</xdr:col>
      <xdr:colOff>422910</xdr:colOff>
      <xdr:row>12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590550</xdr:colOff>
      <xdr:row>12</xdr:row>
      <xdr:rowOff>171450</xdr:rowOff>
    </xdr:from>
    <xdr:to>
      <xdr:col>10</xdr:col>
      <xdr:colOff>407670</xdr:colOff>
      <xdr:row>24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11430</xdr:colOff>
      <xdr:row>26</xdr:row>
      <xdr:rowOff>3810</xdr:rowOff>
    </xdr:from>
    <xdr:to>
      <xdr:col>10</xdr:col>
      <xdr:colOff>438150</xdr:colOff>
      <xdr:row>38</xdr:row>
      <xdr:rowOff>3810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605790</xdr:colOff>
      <xdr:row>38</xdr:row>
      <xdr:rowOff>171450</xdr:rowOff>
    </xdr:from>
    <xdr:to>
      <xdr:col>10</xdr:col>
      <xdr:colOff>422910</xdr:colOff>
      <xdr:row>50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3810</xdr:colOff>
      <xdr:row>51</xdr:row>
      <xdr:rowOff>171450</xdr:rowOff>
    </xdr:from>
    <xdr:to>
      <xdr:col>10</xdr:col>
      <xdr:colOff>430530</xdr:colOff>
      <xdr:row>63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3810</xdr:colOff>
      <xdr:row>65</xdr:row>
      <xdr:rowOff>11430</xdr:rowOff>
    </xdr:from>
    <xdr:to>
      <xdr:col>10</xdr:col>
      <xdr:colOff>430530</xdr:colOff>
      <xdr:row>77</xdr:row>
      <xdr:rowOff>11430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598170</xdr:colOff>
      <xdr:row>78</xdr:row>
      <xdr:rowOff>179070</xdr:rowOff>
    </xdr:from>
    <xdr:to>
      <xdr:col>10</xdr:col>
      <xdr:colOff>415290</xdr:colOff>
      <xdr:row>90</xdr:row>
      <xdr:rowOff>179070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3810</xdr:colOff>
      <xdr:row>91</xdr:row>
      <xdr:rowOff>179070</xdr:rowOff>
    </xdr:from>
    <xdr:to>
      <xdr:col>10</xdr:col>
      <xdr:colOff>430530</xdr:colOff>
      <xdr:row>103</xdr:row>
      <xdr:rowOff>179070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4"/>
  <sheetViews>
    <sheetView topLeftCell="F1" zoomScale="75" zoomScaleNormal="75" workbookViewId="0">
      <pane ySplit="1" topLeftCell="A151" activePane="bottomLeft" state="frozen"/>
      <selection activeCell="F1" sqref="F1"/>
      <selection pane="bottomLeft" activeCell="X164" sqref="X164"/>
    </sheetView>
  </sheetViews>
  <sheetFormatPr defaultRowHeight="15" x14ac:dyDescent="0.25"/>
  <cols>
    <col min="5" max="5" width="30" customWidth="1"/>
    <col min="6" max="6" width="19.140625" customWidth="1"/>
    <col min="17" max="17" width="26.5703125" customWidth="1"/>
    <col min="20" max="20" width="12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5">
      <c r="A2" t="s">
        <v>50</v>
      </c>
      <c r="B2" t="s">
        <v>51</v>
      </c>
      <c r="C2">
        <v>9</v>
      </c>
      <c r="D2" t="s">
        <v>18</v>
      </c>
      <c r="E2" t="s">
        <v>19</v>
      </c>
      <c r="F2" t="s">
        <v>20</v>
      </c>
      <c r="G2">
        <v>9.9009900990098994E-3</v>
      </c>
      <c r="H2">
        <v>65</v>
      </c>
      <c r="I2">
        <v>820266</v>
      </c>
      <c r="J2">
        <v>0</v>
      </c>
      <c r="K2">
        <v>0</v>
      </c>
      <c r="L2">
        <v>29</v>
      </c>
      <c r="M2">
        <v>1971</v>
      </c>
      <c r="N2">
        <v>0</v>
      </c>
      <c r="O2">
        <v>0</v>
      </c>
      <c r="P2">
        <v>90</v>
      </c>
      <c r="R2">
        <f>IFERROR(H2/(H2+K2), 0)</f>
        <v>1</v>
      </c>
      <c r="S2">
        <f>IFERROR(J2/(J2+I2), 0)</f>
        <v>0</v>
      </c>
      <c r="T2">
        <f>IFERROR(H2/(H2+J2), 0)</f>
        <v>1</v>
      </c>
      <c r="U2">
        <f>IFERROR(2/(1/R2+1/T2),0)</f>
        <v>1</v>
      </c>
      <c r="V2">
        <f>IFERROR(L2/(L2+O2),0)</f>
        <v>1</v>
      </c>
      <c r="W2">
        <f>IFERROR(N2/(N2+M2),0)</f>
        <v>0</v>
      </c>
      <c r="X2">
        <f>IFERROR(L2/(L2+N2),0)</f>
        <v>1</v>
      </c>
      <c r="Y2">
        <f>IFERROR(2/(1/X2+1/V2),0)</f>
        <v>1</v>
      </c>
    </row>
    <row r="3" spans="1:25" x14ac:dyDescent="0.25">
      <c r="A3" t="s">
        <v>50</v>
      </c>
      <c r="B3" t="s">
        <v>51</v>
      </c>
      <c r="C3">
        <v>9</v>
      </c>
      <c r="D3" t="s">
        <v>18</v>
      </c>
      <c r="E3" t="s">
        <v>19</v>
      </c>
      <c r="F3" t="s">
        <v>20</v>
      </c>
      <c r="G3">
        <v>9.9009900990098994E-3</v>
      </c>
      <c r="H3">
        <v>65</v>
      </c>
      <c r="I3">
        <v>820266</v>
      </c>
      <c r="J3">
        <v>0</v>
      </c>
      <c r="K3">
        <v>0</v>
      </c>
      <c r="L3">
        <v>29</v>
      </c>
      <c r="M3">
        <v>1971</v>
      </c>
      <c r="N3">
        <v>0</v>
      </c>
      <c r="O3">
        <v>0</v>
      </c>
      <c r="P3">
        <v>88</v>
      </c>
      <c r="R3">
        <f t="shared" ref="R3:R21" si="0">IFERROR(H3/(H3+K3), 0)</f>
        <v>1</v>
      </c>
      <c r="S3">
        <f t="shared" ref="S3:S21" si="1">IFERROR(J3/(J3+I3), 0)</f>
        <v>0</v>
      </c>
      <c r="T3">
        <f t="shared" ref="T3:T21" si="2">IFERROR(H3/(H3+J3), 0)</f>
        <v>1</v>
      </c>
      <c r="U3">
        <f t="shared" ref="U3:U21" si="3">IFERROR(2/(1/R3+1/T3),0)</f>
        <v>1</v>
      </c>
      <c r="V3">
        <f t="shared" ref="V3:V21" si="4">IFERROR(L3/(L3+O3),0)</f>
        <v>1</v>
      </c>
      <c r="W3">
        <f t="shared" ref="W3:W21" si="5">IFERROR(N3/(N3+M3),0)</f>
        <v>0</v>
      </c>
      <c r="X3">
        <f t="shared" ref="X3:X21" si="6">IFERROR(L3/(L3+N3),0)</f>
        <v>1</v>
      </c>
      <c r="Y3">
        <f t="shared" ref="Y3:Y21" si="7">IFERROR(2/(1/X3+1/V3),0)</f>
        <v>1</v>
      </c>
    </row>
    <row r="4" spans="1:25" x14ac:dyDescent="0.25">
      <c r="A4" t="s">
        <v>50</v>
      </c>
      <c r="B4" t="s">
        <v>51</v>
      </c>
      <c r="C4">
        <v>9</v>
      </c>
      <c r="D4" t="s">
        <v>18</v>
      </c>
      <c r="E4" t="s">
        <v>19</v>
      </c>
      <c r="F4" t="s">
        <v>20</v>
      </c>
      <c r="G4">
        <v>9.9009900990098994E-3</v>
      </c>
      <c r="H4">
        <v>65</v>
      </c>
      <c r="I4">
        <v>820266</v>
      </c>
      <c r="J4">
        <v>0</v>
      </c>
      <c r="K4">
        <v>0</v>
      </c>
      <c r="L4">
        <v>29</v>
      </c>
      <c r="M4">
        <v>1971</v>
      </c>
      <c r="N4">
        <v>0</v>
      </c>
      <c r="O4">
        <v>0</v>
      </c>
      <c r="P4">
        <v>87</v>
      </c>
      <c r="R4">
        <f t="shared" si="0"/>
        <v>1</v>
      </c>
      <c r="S4">
        <f t="shared" si="1"/>
        <v>0</v>
      </c>
      <c r="T4">
        <f t="shared" si="2"/>
        <v>1</v>
      </c>
      <c r="U4">
        <f t="shared" si="3"/>
        <v>1</v>
      </c>
      <c r="V4">
        <f t="shared" si="4"/>
        <v>1</v>
      </c>
      <c r="W4">
        <f t="shared" si="5"/>
        <v>0</v>
      </c>
      <c r="X4">
        <f t="shared" si="6"/>
        <v>1</v>
      </c>
      <c r="Y4">
        <f t="shared" si="7"/>
        <v>1</v>
      </c>
    </row>
    <row r="5" spans="1:25" x14ac:dyDescent="0.25">
      <c r="A5" t="s">
        <v>50</v>
      </c>
      <c r="B5" t="s">
        <v>51</v>
      </c>
      <c r="C5">
        <v>9</v>
      </c>
      <c r="D5" t="s">
        <v>18</v>
      </c>
      <c r="E5" t="s">
        <v>19</v>
      </c>
      <c r="F5" t="s">
        <v>20</v>
      </c>
      <c r="G5">
        <v>9.9009900990098994E-3</v>
      </c>
      <c r="H5">
        <v>65</v>
      </c>
      <c r="I5">
        <v>820266</v>
      </c>
      <c r="J5">
        <v>0</v>
      </c>
      <c r="K5">
        <v>0</v>
      </c>
      <c r="L5">
        <v>29</v>
      </c>
      <c r="M5">
        <v>1971</v>
      </c>
      <c r="N5">
        <v>0</v>
      </c>
      <c r="O5">
        <v>0</v>
      </c>
      <c r="P5">
        <v>87</v>
      </c>
      <c r="R5">
        <f t="shared" si="0"/>
        <v>1</v>
      </c>
      <c r="S5">
        <f t="shared" si="1"/>
        <v>0</v>
      </c>
      <c r="T5">
        <f t="shared" si="2"/>
        <v>1</v>
      </c>
      <c r="U5">
        <f t="shared" si="3"/>
        <v>1</v>
      </c>
      <c r="V5">
        <f t="shared" si="4"/>
        <v>1</v>
      </c>
      <c r="W5">
        <f t="shared" si="5"/>
        <v>0</v>
      </c>
      <c r="X5">
        <f t="shared" si="6"/>
        <v>1</v>
      </c>
      <c r="Y5">
        <f t="shared" si="7"/>
        <v>1</v>
      </c>
    </row>
    <row r="6" spans="1:25" x14ac:dyDescent="0.25">
      <c r="A6" t="s">
        <v>50</v>
      </c>
      <c r="B6" t="s">
        <v>51</v>
      </c>
      <c r="C6">
        <v>9</v>
      </c>
      <c r="D6" t="s">
        <v>18</v>
      </c>
      <c r="E6" t="s">
        <v>19</v>
      </c>
      <c r="F6" t="s">
        <v>20</v>
      </c>
      <c r="G6">
        <v>9.9009900990098994E-3</v>
      </c>
      <c r="H6">
        <v>65</v>
      </c>
      <c r="I6">
        <v>820266</v>
      </c>
      <c r="J6">
        <v>0</v>
      </c>
      <c r="K6">
        <v>0</v>
      </c>
      <c r="L6">
        <v>29</v>
      </c>
      <c r="M6">
        <v>1971</v>
      </c>
      <c r="N6">
        <v>0</v>
      </c>
      <c r="O6">
        <v>0</v>
      </c>
      <c r="P6">
        <v>88</v>
      </c>
      <c r="R6">
        <f t="shared" si="0"/>
        <v>1</v>
      </c>
      <c r="S6">
        <f t="shared" si="1"/>
        <v>0</v>
      </c>
      <c r="T6">
        <f t="shared" si="2"/>
        <v>1</v>
      </c>
      <c r="U6">
        <f t="shared" si="3"/>
        <v>1</v>
      </c>
      <c r="V6">
        <f t="shared" si="4"/>
        <v>1</v>
      </c>
      <c r="W6">
        <f t="shared" si="5"/>
        <v>0</v>
      </c>
      <c r="X6">
        <f t="shared" si="6"/>
        <v>1</v>
      </c>
      <c r="Y6">
        <f t="shared" si="7"/>
        <v>1</v>
      </c>
    </row>
    <row r="7" spans="1:25" x14ac:dyDescent="0.25">
      <c r="A7" t="s">
        <v>50</v>
      </c>
      <c r="B7" t="s">
        <v>51</v>
      </c>
      <c r="C7">
        <v>9</v>
      </c>
      <c r="D7" t="s">
        <v>18</v>
      </c>
      <c r="E7" t="s">
        <v>19</v>
      </c>
      <c r="F7" t="s">
        <v>20</v>
      </c>
      <c r="G7">
        <v>9.9009900990098994E-3</v>
      </c>
      <c r="H7">
        <v>65</v>
      </c>
      <c r="I7">
        <v>820266</v>
      </c>
      <c r="J7">
        <v>0</v>
      </c>
      <c r="K7">
        <v>0</v>
      </c>
      <c r="L7">
        <v>29</v>
      </c>
      <c r="M7">
        <v>1971</v>
      </c>
      <c r="N7">
        <v>0</v>
      </c>
      <c r="O7">
        <v>0</v>
      </c>
      <c r="P7">
        <v>93</v>
      </c>
      <c r="R7">
        <f t="shared" si="0"/>
        <v>1</v>
      </c>
      <c r="S7">
        <f t="shared" si="1"/>
        <v>0</v>
      </c>
      <c r="T7">
        <f t="shared" si="2"/>
        <v>1</v>
      </c>
      <c r="U7">
        <f t="shared" si="3"/>
        <v>1</v>
      </c>
      <c r="V7">
        <f t="shared" si="4"/>
        <v>1</v>
      </c>
      <c r="W7">
        <f t="shared" si="5"/>
        <v>0</v>
      </c>
      <c r="X7">
        <f t="shared" si="6"/>
        <v>1</v>
      </c>
      <c r="Y7">
        <f t="shared" si="7"/>
        <v>1</v>
      </c>
    </row>
    <row r="8" spans="1:25" x14ac:dyDescent="0.25">
      <c r="A8" t="s">
        <v>50</v>
      </c>
      <c r="B8" t="s">
        <v>51</v>
      </c>
      <c r="C8">
        <v>9</v>
      </c>
      <c r="D8" t="s">
        <v>18</v>
      </c>
      <c r="E8" t="s">
        <v>19</v>
      </c>
      <c r="F8" t="s">
        <v>20</v>
      </c>
      <c r="G8">
        <v>9.9009900990098994E-3</v>
      </c>
      <c r="H8">
        <v>65</v>
      </c>
      <c r="I8">
        <v>820266</v>
      </c>
      <c r="J8">
        <v>0</v>
      </c>
      <c r="K8">
        <v>0</v>
      </c>
      <c r="L8">
        <v>29</v>
      </c>
      <c r="M8">
        <v>1971</v>
      </c>
      <c r="N8">
        <v>0</v>
      </c>
      <c r="O8">
        <v>0</v>
      </c>
      <c r="P8">
        <v>91</v>
      </c>
      <c r="R8">
        <f t="shared" si="0"/>
        <v>1</v>
      </c>
      <c r="S8">
        <f t="shared" si="1"/>
        <v>0</v>
      </c>
      <c r="T8">
        <f t="shared" si="2"/>
        <v>1</v>
      </c>
      <c r="U8">
        <f t="shared" si="3"/>
        <v>1</v>
      </c>
      <c r="V8">
        <f t="shared" si="4"/>
        <v>1</v>
      </c>
      <c r="W8">
        <f t="shared" si="5"/>
        <v>0</v>
      </c>
      <c r="X8">
        <f t="shared" si="6"/>
        <v>1</v>
      </c>
      <c r="Y8">
        <f t="shared" si="7"/>
        <v>1</v>
      </c>
    </row>
    <row r="9" spans="1:25" x14ac:dyDescent="0.25">
      <c r="A9" t="s">
        <v>50</v>
      </c>
      <c r="B9" t="s">
        <v>51</v>
      </c>
      <c r="C9">
        <v>9</v>
      </c>
      <c r="D9" t="s">
        <v>18</v>
      </c>
      <c r="E9" t="s">
        <v>19</v>
      </c>
      <c r="F9" t="s">
        <v>20</v>
      </c>
      <c r="G9">
        <v>9.9009900990098994E-3</v>
      </c>
      <c r="H9">
        <v>65</v>
      </c>
      <c r="I9">
        <v>820266</v>
      </c>
      <c r="J9">
        <v>0</v>
      </c>
      <c r="K9">
        <v>0</v>
      </c>
      <c r="L9">
        <v>29</v>
      </c>
      <c r="M9">
        <v>1971</v>
      </c>
      <c r="N9">
        <v>0</v>
      </c>
      <c r="O9">
        <v>0</v>
      </c>
      <c r="P9">
        <v>91</v>
      </c>
      <c r="R9">
        <f t="shared" si="0"/>
        <v>1</v>
      </c>
      <c r="S9">
        <f t="shared" si="1"/>
        <v>0</v>
      </c>
      <c r="T9">
        <f t="shared" si="2"/>
        <v>1</v>
      </c>
      <c r="U9">
        <f t="shared" si="3"/>
        <v>1</v>
      </c>
      <c r="V9">
        <f t="shared" si="4"/>
        <v>1</v>
      </c>
      <c r="W9">
        <f t="shared" si="5"/>
        <v>0</v>
      </c>
      <c r="X9">
        <f t="shared" si="6"/>
        <v>1</v>
      </c>
      <c r="Y9">
        <f t="shared" si="7"/>
        <v>1</v>
      </c>
    </row>
    <row r="10" spans="1:25" x14ac:dyDescent="0.25">
      <c r="A10" t="s">
        <v>50</v>
      </c>
      <c r="B10" t="s">
        <v>51</v>
      </c>
      <c r="C10">
        <v>9</v>
      </c>
      <c r="D10" t="s">
        <v>18</v>
      </c>
      <c r="E10" t="s">
        <v>19</v>
      </c>
      <c r="F10" t="s">
        <v>20</v>
      </c>
      <c r="G10">
        <v>9.9009900990098994E-3</v>
      </c>
      <c r="H10">
        <v>65</v>
      </c>
      <c r="I10">
        <v>820266</v>
      </c>
      <c r="J10">
        <v>0</v>
      </c>
      <c r="K10">
        <v>0</v>
      </c>
      <c r="L10">
        <v>29</v>
      </c>
      <c r="M10">
        <v>1971</v>
      </c>
      <c r="N10">
        <v>0</v>
      </c>
      <c r="O10">
        <v>0</v>
      </c>
      <c r="P10">
        <v>88</v>
      </c>
      <c r="R10">
        <f t="shared" si="0"/>
        <v>1</v>
      </c>
      <c r="S10">
        <f t="shared" si="1"/>
        <v>0</v>
      </c>
      <c r="T10">
        <f t="shared" si="2"/>
        <v>1</v>
      </c>
      <c r="U10">
        <f t="shared" si="3"/>
        <v>1</v>
      </c>
      <c r="V10">
        <f t="shared" si="4"/>
        <v>1</v>
      </c>
      <c r="W10">
        <f t="shared" si="5"/>
        <v>0</v>
      </c>
      <c r="X10">
        <f t="shared" si="6"/>
        <v>1</v>
      </c>
      <c r="Y10">
        <f t="shared" si="7"/>
        <v>1</v>
      </c>
    </row>
    <row r="11" spans="1:25" x14ac:dyDescent="0.25">
      <c r="A11" t="s">
        <v>50</v>
      </c>
      <c r="B11" t="s">
        <v>51</v>
      </c>
      <c r="C11">
        <v>9</v>
      </c>
      <c r="D11" t="s">
        <v>18</v>
      </c>
      <c r="E11" t="s">
        <v>19</v>
      </c>
      <c r="F11" t="s">
        <v>20</v>
      </c>
      <c r="G11">
        <v>9.9009900990098994E-3</v>
      </c>
      <c r="H11">
        <v>65</v>
      </c>
      <c r="I11">
        <v>820266</v>
      </c>
      <c r="J11">
        <v>0</v>
      </c>
      <c r="K11">
        <v>0</v>
      </c>
      <c r="L11">
        <v>29</v>
      </c>
      <c r="M11">
        <v>1971</v>
      </c>
      <c r="N11">
        <v>0</v>
      </c>
      <c r="O11">
        <v>0</v>
      </c>
      <c r="P11">
        <v>90</v>
      </c>
      <c r="R11">
        <f t="shared" si="0"/>
        <v>1</v>
      </c>
      <c r="S11">
        <f t="shared" si="1"/>
        <v>0</v>
      </c>
      <c r="T11">
        <f t="shared" si="2"/>
        <v>1</v>
      </c>
      <c r="U11">
        <f t="shared" si="3"/>
        <v>1</v>
      </c>
      <c r="V11">
        <f t="shared" si="4"/>
        <v>1</v>
      </c>
      <c r="W11">
        <f t="shared" si="5"/>
        <v>0</v>
      </c>
      <c r="X11">
        <f t="shared" si="6"/>
        <v>1</v>
      </c>
      <c r="Y11">
        <f t="shared" si="7"/>
        <v>1</v>
      </c>
    </row>
    <row r="12" spans="1:25" x14ac:dyDescent="0.25">
      <c r="A12" t="s">
        <v>50</v>
      </c>
      <c r="B12" t="s">
        <v>51</v>
      </c>
      <c r="C12">
        <v>9</v>
      </c>
      <c r="D12" t="s">
        <v>18</v>
      </c>
      <c r="E12" t="s">
        <v>19</v>
      </c>
      <c r="F12" t="s">
        <v>20</v>
      </c>
      <c r="G12">
        <v>9.9009900990098994E-3</v>
      </c>
      <c r="H12">
        <v>65</v>
      </c>
      <c r="I12">
        <v>820266</v>
      </c>
      <c r="J12">
        <v>0</v>
      </c>
      <c r="K12">
        <v>0</v>
      </c>
      <c r="L12">
        <v>29</v>
      </c>
      <c r="M12">
        <v>1971</v>
      </c>
      <c r="N12">
        <v>0</v>
      </c>
      <c r="O12">
        <v>0</v>
      </c>
      <c r="P12">
        <v>91</v>
      </c>
      <c r="R12">
        <f t="shared" si="0"/>
        <v>1</v>
      </c>
      <c r="S12">
        <f t="shared" si="1"/>
        <v>0</v>
      </c>
      <c r="T12">
        <f t="shared" si="2"/>
        <v>1</v>
      </c>
      <c r="U12">
        <f t="shared" si="3"/>
        <v>1</v>
      </c>
      <c r="V12">
        <f t="shared" si="4"/>
        <v>1</v>
      </c>
      <c r="W12">
        <f t="shared" si="5"/>
        <v>0</v>
      </c>
      <c r="X12">
        <f t="shared" si="6"/>
        <v>1</v>
      </c>
      <c r="Y12">
        <f t="shared" si="7"/>
        <v>1</v>
      </c>
    </row>
    <row r="13" spans="1:25" x14ac:dyDescent="0.25">
      <c r="A13" t="s">
        <v>50</v>
      </c>
      <c r="B13" t="s">
        <v>51</v>
      </c>
      <c r="C13">
        <v>9</v>
      </c>
      <c r="D13" t="s">
        <v>18</v>
      </c>
      <c r="E13" t="s">
        <v>19</v>
      </c>
      <c r="F13" t="s">
        <v>20</v>
      </c>
      <c r="G13">
        <v>9.9009900990098994E-3</v>
      </c>
      <c r="H13">
        <v>65</v>
      </c>
      <c r="I13">
        <v>820266</v>
      </c>
      <c r="J13">
        <v>0</v>
      </c>
      <c r="K13">
        <v>0</v>
      </c>
      <c r="L13">
        <v>29</v>
      </c>
      <c r="M13">
        <v>1971</v>
      </c>
      <c r="N13">
        <v>0</v>
      </c>
      <c r="O13">
        <v>0</v>
      </c>
      <c r="P13">
        <v>102</v>
      </c>
      <c r="R13">
        <f t="shared" si="0"/>
        <v>1</v>
      </c>
      <c r="S13">
        <f t="shared" si="1"/>
        <v>0</v>
      </c>
      <c r="T13">
        <f t="shared" si="2"/>
        <v>1</v>
      </c>
      <c r="U13">
        <f t="shared" si="3"/>
        <v>1</v>
      </c>
      <c r="V13">
        <f t="shared" si="4"/>
        <v>1</v>
      </c>
      <c r="W13">
        <f t="shared" si="5"/>
        <v>0</v>
      </c>
      <c r="X13">
        <f t="shared" si="6"/>
        <v>1</v>
      </c>
      <c r="Y13">
        <f t="shared" si="7"/>
        <v>1</v>
      </c>
    </row>
    <row r="14" spans="1:25" x14ac:dyDescent="0.25">
      <c r="A14" t="s">
        <v>50</v>
      </c>
      <c r="B14" t="s">
        <v>51</v>
      </c>
      <c r="C14">
        <v>9</v>
      </c>
      <c r="D14" t="s">
        <v>18</v>
      </c>
      <c r="E14" t="s">
        <v>19</v>
      </c>
      <c r="F14" t="s">
        <v>20</v>
      </c>
      <c r="G14">
        <v>9.9009900990098994E-3</v>
      </c>
      <c r="H14">
        <v>65</v>
      </c>
      <c r="I14">
        <v>820266</v>
      </c>
      <c r="J14">
        <v>0</v>
      </c>
      <c r="K14">
        <v>0</v>
      </c>
      <c r="L14">
        <v>29</v>
      </c>
      <c r="M14">
        <v>1971</v>
      </c>
      <c r="N14">
        <v>0</v>
      </c>
      <c r="O14">
        <v>0</v>
      </c>
      <c r="P14">
        <v>94</v>
      </c>
      <c r="R14">
        <f t="shared" si="0"/>
        <v>1</v>
      </c>
      <c r="S14">
        <f t="shared" si="1"/>
        <v>0</v>
      </c>
      <c r="T14">
        <f t="shared" si="2"/>
        <v>1</v>
      </c>
      <c r="U14">
        <f t="shared" si="3"/>
        <v>1</v>
      </c>
      <c r="V14">
        <f t="shared" si="4"/>
        <v>1</v>
      </c>
      <c r="W14">
        <f t="shared" si="5"/>
        <v>0</v>
      </c>
      <c r="X14">
        <f t="shared" si="6"/>
        <v>1</v>
      </c>
      <c r="Y14">
        <f t="shared" si="7"/>
        <v>1</v>
      </c>
    </row>
    <row r="15" spans="1:25" x14ac:dyDescent="0.25">
      <c r="A15" t="s">
        <v>50</v>
      </c>
      <c r="B15" t="s">
        <v>51</v>
      </c>
      <c r="C15">
        <v>9</v>
      </c>
      <c r="D15" t="s">
        <v>18</v>
      </c>
      <c r="E15" t="s">
        <v>19</v>
      </c>
      <c r="F15" t="s">
        <v>20</v>
      </c>
      <c r="G15">
        <v>9.9009900990098994E-3</v>
      </c>
      <c r="H15">
        <v>65</v>
      </c>
      <c r="I15">
        <v>820266</v>
      </c>
      <c r="J15">
        <v>0</v>
      </c>
      <c r="K15">
        <v>0</v>
      </c>
      <c r="L15">
        <v>29</v>
      </c>
      <c r="M15">
        <v>1971</v>
      </c>
      <c r="N15">
        <v>0</v>
      </c>
      <c r="O15">
        <v>0</v>
      </c>
      <c r="P15">
        <v>95</v>
      </c>
      <c r="R15">
        <f t="shared" si="0"/>
        <v>1</v>
      </c>
      <c r="S15">
        <f t="shared" si="1"/>
        <v>0</v>
      </c>
      <c r="T15">
        <f t="shared" si="2"/>
        <v>1</v>
      </c>
      <c r="U15">
        <f t="shared" si="3"/>
        <v>1</v>
      </c>
      <c r="V15">
        <f t="shared" si="4"/>
        <v>1</v>
      </c>
      <c r="W15">
        <f t="shared" si="5"/>
        <v>0</v>
      </c>
      <c r="X15">
        <f t="shared" si="6"/>
        <v>1</v>
      </c>
      <c r="Y15">
        <f t="shared" si="7"/>
        <v>1</v>
      </c>
    </row>
    <row r="16" spans="1:25" x14ac:dyDescent="0.25">
      <c r="A16" t="s">
        <v>50</v>
      </c>
      <c r="B16" t="s">
        <v>51</v>
      </c>
      <c r="C16">
        <v>9</v>
      </c>
      <c r="D16" t="s">
        <v>18</v>
      </c>
      <c r="E16" t="s">
        <v>19</v>
      </c>
      <c r="F16" t="s">
        <v>20</v>
      </c>
      <c r="G16">
        <v>9.9009900990098994E-3</v>
      </c>
      <c r="H16">
        <v>65</v>
      </c>
      <c r="I16">
        <v>820266</v>
      </c>
      <c r="J16">
        <v>0</v>
      </c>
      <c r="K16">
        <v>0</v>
      </c>
      <c r="L16">
        <v>29</v>
      </c>
      <c r="M16">
        <v>1971</v>
      </c>
      <c r="N16">
        <v>0</v>
      </c>
      <c r="O16">
        <v>0</v>
      </c>
      <c r="P16">
        <v>93</v>
      </c>
      <c r="R16">
        <f t="shared" si="0"/>
        <v>1</v>
      </c>
      <c r="S16">
        <f t="shared" si="1"/>
        <v>0</v>
      </c>
      <c r="T16">
        <f t="shared" si="2"/>
        <v>1</v>
      </c>
      <c r="U16">
        <f t="shared" si="3"/>
        <v>1</v>
      </c>
      <c r="V16">
        <f t="shared" si="4"/>
        <v>1</v>
      </c>
      <c r="W16">
        <f t="shared" si="5"/>
        <v>0</v>
      </c>
      <c r="X16">
        <f t="shared" si="6"/>
        <v>1</v>
      </c>
      <c r="Y16">
        <f t="shared" si="7"/>
        <v>1</v>
      </c>
    </row>
    <row r="17" spans="1:25" x14ac:dyDescent="0.25">
      <c r="A17" t="s">
        <v>50</v>
      </c>
      <c r="B17" t="s">
        <v>51</v>
      </c>
      <c r="C17">
        <v>9</v>
      </c>
      <c r="D17" t="s">
        <v>18</v>
      </c>
      <c r="E17" t="s">
        <v>19</v>
      </c>
      <c r="F17" t="s">
        <v>20</v>
      </c>
      <c r="G17">
        <v>9.9009900990098994E-3</v>
      </c>
      <c r="H17">
        <v>65</v>
      </c>
      <c r="I17">
        <v>820266</v>
      </c>
      <c r="J17">
        <v>0</v>
      </c>
      <c r="K17">
        <v>0</v>
      </c>
      <c r="L17">
        <v>29</v>
      </c>
      <c r="M17">
        <v>1971</v>
      </c>
      <c r="N17">
        <v>0</v>
      </c>
      <c r="O17">
        <v>0</v>
      </c>
      <c r="P17">
        <v>92</v>
      </c>
      <c r="R17">
        <f t="shared" si="0"/>
        <v>1</v>
      </c>
      <c r="S17">
        <f t="shared" si="1"/>
        <v>0</v>
      </c>
      <c r="T17">
        <f t="shared" si="2"/>
        <v>1</v>
      </c>
      <c r="U17">
        <f t="shared" si="3"/>
        <v>1</v>
      </c>
      <c r="V17">
        <f t="shared" si="4"/>
        <v>1</v>
      </c>
      <c r="W17">
        <f t="shared" si="5"/>
        <v>0</v>
      </c>
      <c r="X17">
        <f t="shared" si="6"/>
        <v>1</v>
      </c>
      <c r="Y17">
        <f t="shared" si="7"/>
        <v>1</v>
      </c>
    </row>
    <row r="18" spans="1:25" x14ac:dyDescent="0.25">
      <c r="A18" t="s">
        <v>50</v>
      </c>
      <c r="B18" t="s">
        <v>51</v>
      </c>
      <c r="C18">
        <v>9</v>
      </c>
      <c r="D18" t="s">
        <v>18</v>
      </c>
      <c r="E18" t="s">
        <v>19</v>
      </c>
      <c r="F18" t="s">
        <v>20</v>
      </c>
      <c r="G18">
        <v>9.9009900990098994E-3</v>
      </c>
      <c r="H18">
        <v>65</v>
      </c>
      <c r="I18">
        <v>820266</v>
      </c>
      <c r="J18">
        <v>0</v>
      </c>
      <c r="K18">
        <v>0</v>
      </c>
      <c r="L18">
        <v>29</v>
      </c>
      <c r="M18">
        <v>1971</v>
      </c>
      <c r="N18">
        <v>0</v>
      </c>
      <c r="O18">
        <v>0</v>
      </c>
      <c r="P18">
        <v>91</v>
      </c>
      <c r="R18">
        <f t="shared" si="0"/>
        <v>1</v>
      </c>
      <c r="S18">
        <f t="shared" si="1"/>
        <v>0</v>
      </c>
      <c r="T18">
        <f t="shared" si="2"/>
        <v>1</v>
      </c>
      <c r="U18">
        <f t="shared" si="3"/>
        <v>1</v>
      </c>
      <c r="V18">
        <f t="shared" si="4"/>
        <v>1</v>
      </c>
      <c r="W18">
        <f t="shared" si="5"/>
        <v>0</v>
      </c>
      <c r="X18">
        <f t="shared" si="6"/>
        <v>1</v>
      </c>
      <c r="Y18">
        <f t="shared" si="7"/>
        <v>1</v>
      </c>
    </row>
    <row r="19" spans="1:25" x14ac:dyDescent="0.25">
      <c r="A19" t="s">
        <v>50</v>
      </c>
      <c r="B19" t="s">
        <v>51</v>
      </c>
      <c r="C19">
        <v>9</v>
      </c>
      <c r="D19" t="s">
        <v>18</v>
      </c>
      <c r="E19" t="s">
        <v>19</v>
      </c>
      <c r="F19" t="s">
        <v>20</v>
      </c>
      <c r="G19">
        <v>9.9009900990098994E-3</v>
      </c>
      <c r="H19">
        <v>65</v>
      </c>
      <c r="I19">
        <v>820266</v>
      </c>
      <c r="J19">
        <v>0</v>
      </c>
      <c r="K19">
        <v>0</v>
      </c>
      <c r="L19">
        <v>29</v>
      </c>
      <c r="M19">
        <v>1971</v>
      </c>
      <c r="N19">
        <v>0</v>
      </c>
      <c r="O19">
        <v>0</v>
      </c>
      <c r="P19">
        <v>95</v>
      </c>
      <c r="R19">
        <f t="shared" si="0"/>
        <v>1</v>
      </c>
      <c r="S19">
        <f t="shared" si="1"/>
        <v>0</v>
      </c>
      <c r="T19">
        <f t="shared" si="2"/>
        <v>1</v>
      </c>
      <c r="U19">
        <f t="shared" si="3"/>
        <v>1</v>
      </c>
      <c r="V19">
        <f t="shared" si="4"/>
        <v>1</v>
      </c>
      <c r="W19">
        <f t="shared" si="5"/>
        <v>0</v>
      </c>
      <c r="X19">
        <f t="shared" si="6"/>
        <v>1</v>
      </c>
      <c r="Y19">
        <f t="shared" si="7"/>
        <v>1</v>
      </c>
    </row>
    <row r="20" spans="1:25" x14ac:dyDescent="0.25">
      <c r="A20" t="s">
        <v>50</v>
      </c>
      <c r="B20" t="s">
        <v>51</v>
      </c>
      <c r="C20">
        <v>9</v>
      </c>
      <c r="D20" t="s">
        <v>18</v>
      </c>
      <c r="E20" t="s">
        <v>19</v>
      </c>
      <c r="F20" t="s">
        <v>20</v>
      </c>
      <c r="G20">
        <v>9.9009900990098994E-3</v>
      </c>
      <c r="H20">
        <v>65</v>
      </c>
      <c r="I20">
        <v>820266</v>
      </c>
      <c r="J20">
        <v>0</v>
      </c>
      <c r="K20">
        <v>0</v>
      </c>
      <c r="L20">
        <v>29</v>
      </c>
      <c r="M20">
        <v>1971</v>
      </c>
      <c r="N20">
        <v>0</v>
      </c>
      <c r="O20">
        <v>0</v>
      </c>
      <c r="P20">
        <v>93</v>
      </c>
      <c r="R20">
        <f t="shared" si="0"/>
        <v>1</v>
      </c>
      <c r="S20">
        <f t="shared" si="1"/>
        <v>0</v>
      </c>
      <c r="T20">
        <f t="shared" si="2"/>
        <v>1</v>
      </c>
      <c r="U20">
        <f t="shared" si="3"/>
        <v>1</v>
      </c>
      <c r="V20">
        <f t="shared" si="4"/>
        <v>1</v>
      </c>
      <c r="W20">
        <f t="shared" si="5"/>
        <v>0</v>
      </c>
      <c r="X20">
        <f t="shared" si="6"/>
        <v>1</v>
      </c>
      <c r="Y20">
        <f t="shared" si="7"/>
        <v>1</v>
      </c>
    </row>
    <row r="21" spans="1:25" x14ac:dyDescent="0.25">
      <c r="A21" t="s">
        <v>50</v>
      </c>
      <c r="B21" t="s">
        <v>51</v>
      </c>
      <c r="C21">
        <v>9</v>
      </c>
      <c r="D21" t="s">
        <v>18</v>
      </c>
      <c r="E21" t="s">
        <v>19</v>
      </c>
      <c r="F21" t="s">
        <v>20</v>
      </c>
      <c r="G21">
        <v>9.9009900990098994E-3</v>
      </c>
      <c r="H21">
        <v>65</v>
      </c>
      <c r="I21">
        <v>820266</v>
      </c>
      <c r="J21">
        <v>0</v>
      </c>
      <c r="K21">
        <v>0</v>
      </c>
      <c r="L21">
        <v>29</v>
      </c>
      <c r="M21">
        <v>1971</v>
      </c>
      <c r="N21">
        <v>0</v>
      </c>
      <c r="O21">
        <v>0</v>
      </c>
      <c r="P21">
        <v>93</v>
      </c>
      <c r="R21">
        <f t="shared" si="0"/>
        <v>1</v>
      </c>
      <c r="S21">
        <f t="shared" si="1"/>
        <v>0</v>
      </c>
      <c r="T21">
        <f t="shared" si="2"/>
        <v>1</v>
      </c>
      <c r="U21">
        <f t="shared" si="3"/>
        <v>1</v>
      </c>
      <c r="V21">
        <f t="shared" si="4"/>
        <v>1</v>
      </c>
      <c r="W21">
        <f t="shared" si="5"/>
        <v>0</v>
      </c>
      <c r="X21">
        <f t="shared" si="6"/>
        <v>1</v>
      </c>
      <c r="Y21">
        <f t="shared" si="7"/>
        <v>1</v>
      </c>
    </row>
    <row r="23" spans="1:25" x14ac:dyDescent="0.25">
      <c r="Q23" t="s">
        <v>36</v>
      </c>
      <c r="R23">
        <f>IFERROR(AVERAGE(R2:R21), 0)</f>
        <v>1</v>
      </c>
      <c r="S23">
        <f>IFERROR(AVERAGE(S2:S21), 0)</f>
        <v>0</v>
      </c>
      <c r="T23">
        <f>IFERROR(AVERAGE(T2:T21), 0)</f>
        <v>1</v>
      </c>
      <c r="U23">
        <f t="shared" ref="U23:Y23" si="8">IFERROR(AVERAGE(U2:U21), 0)</f>
        <v>1</v>
      </c>
      <c r="V23">
        <f t="shared" si="8"/>
        <v>1</v>
      </c>
      <c r="W23">
        <f t="shared" si="8"/>
        <v>0</v>
      </c>
      <c r="X23">
        <f t="shared" si="8"/>
        <v>1</v>
      </c>
      <c r="Y23">
        <f t="shared" si="8"/>
        <v>1</v>
      </c>
    </row>
    <row r="24" spans="1:25" x14ac:dyDescent="0.25">
      <c r="Q24" t="s">
        <v>39</v>
      </c>
      <c r="R24">
        <f t="shared" ref="R24:Y24" si="9">t_19__0.975*STDEV(R2:R21)/SQRT(20)</f>
        <v>0</v>
      </c>
      <c r="S24">
        <f t="shared" si="9"/>
        <v>0</v>
      </c>
      <c r="T24">
        <f t="shared" si="9"/>
        <v>0</v>
      </c>
      <c r="U24">
        <f t="shared" si="9"/>
        <v>0</v>
      </c>
      <c r="V24">
        <f t="shared" si="9"/>
        <v>0</v>
      </c>
      <c r="W24">
        <f t="shared" si="9"/>
        <v>0</v>
      </c>
      <c r="X24">
        <f t="shared" si="9"/>
        <v>0</v>
      </c>
      <c r="Y24">
        <f t="shared" si="9"/>
        <v>0</v>
      </c>
    </row>
    <row r="25" spans="1:25" x14ac:dyDescent="0.25">
      <c r="Q25" t="s">
        <v>40</v>
      </c>
      <c r="R25">
        <f t="shared" ref="R25:Y25" si="10">t_19_0.995*STDEV(R2:R21)/SQRT(20)</f>
        <v>0</v>
      </c>
      <c r="S25">
        <f t="shared" si="10"/>
        <v>0</v>
      </c>
      <c r="T25">
        <f t="shared" si="10"/>
        <v>0</v>
      </c>
      <c r="U25">
        <f t="shared" si="10"/>
        <v>0</v>
      </c>
      <c r="V25">
        <f t="shared" si="10"/>
        <v>0</v>
      </c>
      <c r="W25">
        <f t="shared" si="10"/>
        <v>0</v>
      </c>
      <c r="X25">
        <f t="shared" si="10"/>
        <v>0</v>
      </c>
      <c r="Y25">
        <f t="shared" si="10"/>
        <v>0</v>
      </c>
    </row>
    <row r="26" spans="1:25" x14ac:dyDescent="0.25">
      <c r="Q26" t="s">
        <v>41</v>
      </c>
      <c r="R26">
        <f>R23+R24</f>
        <v>1</v>
      </c>
      <c r="S26">
        <f t="shared" ref="S26:Y26" si="11">S23+S24</f>
        <v>0</v>
      </c>
      <c r="T26">
        <f t="shared" si="11"/>
        <v>1</v>
      </c>
      <c r="U26">
        <f t="shared" si="11"/>
        <v>1</v>
      </c>
      <c r="V26">
        <f t="shared" si="11"/>
        <v>1</v>
      </c>
      <c r="W26">
        <f t="shared" si="11"/>
        <v>0</v>
      </c>
      <c r="X26">
        <f t="shared" si="11"/>
        <v>1</v>
      </c>
      <c r="Y26">
        <f t="shared" si="11"/>
        <v>1</v>
      </c>
    </row>
    <row r="27" spans="1:25" x14ac:dyDescent="0.25">
      <c r="Q27" t="s">
        <v>42</v>
      </c>
      <c r="R27">
        <f>R23+R25</f>
        <v>1</v>
      </c>
      <c r="S27">
        <f t="shared" ref="S27:Y27" si="12">S23+S25</f>
        <v>0</v>
      </c>
      <c r="T27">
        <f t="shared" si="12"/>
        <v>1</v>
      </c>
      <c r="U27">
        <f t="shared" si="12"/>
        <v>1</v>
      </c>
      <c r="V27">
        <f t="shared" si="12"/>
        <v>1</v>
      </c>
      <c r="W27">
        <f t="shared" si="12"/>
        <v>0</v>
      </c>
      <c r="X27">
        <f t="shared" si="12"/>
        <v>1</v>
      </c>
      <c r="Y27">
        <f t="shared" si="12"/>
        <v>1</v>
      </c>
    </row>
    <row r="31" spans="1:25" x14ac:dyDescent="0.25">
      <c r="A31" t="s">
        <v>50</v>
      </c>
      <c r="B31" t="s">
        <v>51</v>
      </c>
      <c r="C31">
        <v>9</v>
      </c>
      <c r="D31" t="s">
        <v>21</v>
      </c>
      <c r="E31" t="s">
        <v>52</v>
      </c>
      <c r="F31" t="s">
        <v>20</v>
      </c>
      <c r="G31">
        <v>9.9009900990098994E-3</v>
      </c>
      <c r="H31">
        <v>64</v>
      </c>
      <c r="I31">
        <v>820266</v>
      </c>
      <c r="J31">
        <v>0</v>
      </c>
      <c r="K31">
        <v>1</v>
      </c>
      <c r="L31">
        <v>29</v>
      </c>
      <c r="M31">
        <v>1971</v>
      </c>
      <c r="N31">
        <v>0</v>
      </c>
      <c r="O31">
        <v>0</v>
      </c>
      <c r="P31">
        <v>137</v>
      </c>
      <c r="R31">
        <f t="shared" ref="R31:R50" si="13">IFERROR(H31/(H31+K31), 0)</f>
        <v>0.98461538461538467</v>
      </c>
      <c r="S31">
        <f t="shared" ref="S31:S50" si="14">IFERROR(J31/(J31+I31), 0)</f>
        <v>0</v>
      </c>
      <c r="T31">
        <f t="shared" ref="T31:T50" si="15">IFERROR(H31/(H31+J31), 0)</f>
        <v>1</v>
      </c>
      <c r="U31">
        <f t="shared" ref="U31:U50" si="16">IFERROR(2/(1/R31+1/T31),0)</f>
        <v>0.99224806201550386</v>
      </c>
      <c r="V31">
        <f t="shared" ref="V31:V50" si="17">IFERROR(L31/(L31+O31),0)</f>
        <v>1</v>
      </c>
      <c r="W31">
        <f t="shared" ref="W31:W50" si="18">IFERROR(N31/(N31+M31),0)</f>
        <v>0</v>
      </c>
      <c r="X31">
        <f t="shared" ref="X31:X50" si="19">IFERROR(L31/(L31+N31),0)</f>
        <v>1</v>
      </c>
      <c r="Y31">
        <f t="shared" ref="Y31:Y50" si="20">IFERROR(2/(1/X31+1/V31),0)</f>
        <v>1</v>
      </c>
    </row>
    <row r="32" spans="1:25" x14ac:dyDescent="0.25">
      <c r="A32" t="s">
        <v>50</v>
      </c>
      <c r="B32" t="s">
        <v>51</v>
      </c>
      <c r="C32">
        <v>9</v>
      </c>
      <c r="D32" t="s">
        <v>21</v>
      </c>
      <c r="E32" t="s">
        <v>52</v>
      </c>
      <c r="F32" t="s">
        <v>20</v>
      </c>
      <c r="G32">
        <v>9.9009900990098994E-3</v>
      </c>
      <c r="H32">
        <v>65</v>
      </c>
      <c r="I32">
        <v>820266</v>
      </c>
      <c r="J32">
        <v>0</v>
      </c>
      <c r="K32">
        <v>0</v>
      </c>
      <c r="L32">
        <v>29</v>
      </c>
      <c r="M32">
        <v>1971</v>
      </c>
      <c r="N32">
        <v>0</v>
      </c>
      <c r="O32">
        <v>0</v>
      </c>
      <c r="P32">
        <v>138</v>
      </c>
      <c r="R32">
        <f t="shared" si="13"/>
        <v>1</v>
      </c>
      <c r="S32">
        <f t="shared" si="14"/>
        <v>0</v>
      </c>
      <c r="T32">
        <f t="shared" si="15"/>
        <v>1</v>
      </c>
      <c r="U32">
        <f t="shared" si="16"/>
        <v>1</v>
      </c>
      <c r="V32">
        <f t="shared" si="17"/>
        <v>1</v>
      </c>
      <c r="W32">
        <f t="shared" si="18"/>
        <v>0</v>
      </c>
      <c r="X32">
        <f t="shared" si="19"/>
        <v>1</v>
      </c>
      <c r="Y32">
        <f t="shared" si="20"/>
        <v>1</v>
      </c>
    </row>
    <row r="33" spans="1:25" x14ac:dyDescent="0.25">
      <c r="A33" t="s">
        <v>50</v>
      </c>
      <c r="B33" t="s">
        <v>51</v>
      </c>
      <c r="C33">
        <v>9</v>
      </c>
      <c r="D33" t="s">
        <v>21</v>
      </c>
      <c r="E33" t="s">
        <v>52</v>
      </c>
      <c r="F33" t="s">
        <v>20</v>
      </c>
      <c r="G33">
        <v>9.9009900990098994E-3</v>
      </c>
      <c r="H33">
        <v>65</v>
      </c>
      <c r="I33">
        <v>820266</v>
      </c>
      <c r="J33">
        <v>0</v>
      </c>
      <c r="K33">
        <v>0</v>
      </c>
      <c r="L33">
        <v>29</v>
      </c>
      <c r="M33">
        <v>1971</v>
      </c>
      <c r="N33">
        <v>0</v>
      </c>
      <c r="O33">
        <v>0</v>
      </c>
      <c r="P33">
        <v>138</v>
      </c>
      <c r="R33">
        <f t="shared" si="13"/>
        <v>1</v>
      </c>
      <c r="S33">
        <f t="shared" si="14"/>
        <v>0</v>
      </c>
      <c r="T33">
        <f t="shared" si="15"/>
        <v>1</v>
      </c>
      <c r="U33">
        <f t="shared" si="16"/>
        <v>1</v>
      </c>
      <c r="V33">
        <f t="shared" si="17"/>
        <v>1</v>
      </c>
      <c r="W33">
        <f t="shared" si="18"/>
        <v>0</v>
      </c>
      <c r="X33">
        <f t="shared" si="19"/>
        <v>1</v>
      </c>
      <c r="Y33">
        <f t="shared" si="20"/>
        <v>1</v>
      </c>
    </row>
    <row r="34" spans="1:25" x14ac:dyDescent="0.25">
      <c r="A34" t="s">
        <v>50</v>
      </c>
      <c r="B34" t="s">
        <v>51</v>
      </c>
      <c r="C34">
        <v>9</v>
      </c>
      <c r="D34" t="s">
        <v>21</v>
      </c>
      <c r="E34" t="s">
        <v>52</v>
      </c>
      <c r="F34" t="s">
        <v>20</v>
      </c>
      <c r="G34">
        <v>9.9009900990098994E-3</v>
      </c>
      <c r="H34">
        <v>65</v>
      </c>
      <c r="I34">
        <v>820266</v>
      </c>
      <c r="J34">
        <v>0</v>
      </c>
      <c r="K34">
        <v>0</v>
      </c>
      <c r="L34">
        <v>29</v>
      </c>
      <c r="M34">
        <v>1971</v>
      </c>
      <c r="N34">
        <v>0</v>
      </c>
      <c r="O34">
        <v>0</v>
      </c>
      <c r="P34">
        <v>147</v>
      </c>
      <c r="R34">
        <f t="shared" si="13"/>
        <v>1</v>
      </c>
      <c r="S34">
        <f t="shared" si="14"/>
        <v>0</v>
      </c>
      <c r="T34">
        <f t="shared" si="15"/>
        <v>1</v>
      </c>
      <c r="U34">
        <f t="shared" si="16"/>
        <v>1</v>
      </c>
      <c r="V34">
        <f t="shared" si="17"/>
        <v>1</v>
      </c>
      <c r="W34">
        <f t="shared" si="18"/>
        <v>0</v>
      </c>
      <c r="X34">
        <f t="shared" si="19"/>
        <v>1</v>
      </c>
      <c r="Y34">
        <f t="shared" si="20"/>
        <v>1</v>
      </c>
    </row>
    <row r="35" spans="1:25" x14ac:dyDescent="0.25">
      <c r="A35" t="s">
        <v>50</v>
      </c>
      <c r="B35" t="s">
        <v>51</v>
      </c>
      <c r="C35">
        <v>9</v>
      </c>
      <c r="D35" t="s">
        <v>21</v>
      </c>
      <c r="E35" t="s">
        <v>52</v>
      </c>
      <c r="F35" t="s">
        <v>20</v>
      </c>
      <c r="G35">
        <v>9.9009900990098994E-3</v>
      </c>
      <c r="H35">
        <v>64</v>
      </c>
      <c r="I35">
        <v>820266</v>
      </c>
      <c r="J35">
        <v>0</v>
      </c>
      <c r="K35">
        <v>1</v>
      </c>
      <c r="L35">
        <v>29</v>
      </c>
      <c r="M35">
        <v>1971</v>
      </c>
      <c r="N35">
        <v>0</v>
      </c>
      <c r="O35">
        <v>0</v>
      </c>
      <c r="P35">
        <v>141</v>
      </c>
      <c r="R35">
        <f t="shared" si="13"/>
        <v>0.98461538461538467</v>
      </c>
      <c r="S35">
        <f t="shared" si="14"/>
        <v>0</v>
      </c>
      <c r="T35">
        <f t="shared" si="15"/>
        <v>1</v>
      </c>
      <c r="U35">
        <f t="shared" si="16"/>
        <v>0.99224806201550386</v>
      </c>
      <c r="V35">
        <f t="shared" si="17"/>
        <v>1</v>
      </c>
      <c r="W35">
        <f t="shared" si="18"/>
        <v>0</v>
      </c>
      <c r="X35">
        <f t="shared" si="19"/>
        <v>1</v>
      </c>
      <c r="Y35">
        <f t="shared" si="20"/>
        <v>1</v>
      </c>
    </row>
    <row r="36" spans="1:25" x14ac:dyDescent="0.25">
      <c r="A36" t="s">
        <v>50</v>
      </c>
      <c r="B36" t="s">
        <v>51</v>
      </c>
      <c r="C36">
        <v>9</v>
      </c>
      <c r="D36" t="s">
        <v>21</v>
      </c>
      <c r="E36" t="s">
        <v>52</v>
      </c>
      <c r="F36" t="s">
        <v>20</v>
      </c>
      <c r="G36">
        <v>9.9009900990098994E-3</v>
      </c>
      <c r="H36">
        <v>60</v>
      </c>
      <c r="I36">
        <v>820265</v>
      </c>
      <c r="J36">
        <v>1</v>
      </c>
      <c r="K36">
        <v>5</v>
      </c>
      <c r="L36">
        <v>29</v>
      </c>
      <c r="M36">
        <v>1971</v>
      </c>
      <c r="N36">
        <v>0</v>
      </c>
      <c r="O36">
        <v>0</v>
      </c>
      <c r="P36">
        <v>163</v>
      </c>
      <c r="R36">
        <f t="shared" si="13"/>
        <v>0.92307692307692313</v>
      </c>
      <c r="S36">
        <f t="shared" si="14"/>
        <v>1.2191167255500044E-6</v>
      </c>
      <c r="T36">
        <f t="shared" si="15"/>
        <v>0.98360655737704916</v>
      </c>
      <c r="U36">
        <f t="shared" si="16"/>
        <v>0.95238095238095255</v>
      </c>
      <c r="V36">
        <f t="shared" si="17"/>
        <v>1</v>
      </c>
      <c r="W36">
        <f t="shared" si="18"/>
        <v>0</v>
      </c>
      <c r="X36">
        <f t="shared" si="19"/>
        <v>1</v>
      </c>
      <c r="Y36">
        <f t="shared" si="20"/>
        <v>1</v>
      </c>
    </row>
    <row r="37" spans="1:25" x14ac:dyDescent="0.25">
      <c r="A37" t="s">
        <v>50</v>
      </c>
      <c r="B37" t="s">
        <v>51</v>
      </c>
      <c r="C37">
        <v>9</v>
      </c>
      <c r="D37" t="s">
        <v>21</v>
      </c>
      <c r="E37" t="s">
        <v>52</v>
      </c>
      <c r="F37" t="s">
        <v>20</v>
      </c>
      <c r="G37">
        <v>9.9009900990098994E-3</v>
      </c>
      <c r="H37">
        <v>65</v>
      </c>
      <c r="I37">
        <v>820265</v>
      </c>
      <c r="J37">
        <v>1</v>
      </c>
      <c r="K37">
        <v>0</v>
      </c>
      <c r="L37">
        <v>29</v>
      </c>
      <c r="M37">
        <v>1971</v>
      </c>
      <c r="N37">
        <v>0</v>
      </c>
      <c r="O37">
        <v>0</v>
      </c>
      <c r="P37">
        <v>139</v>
      </c>
      <c r="R37">
        <f t="shared" si="13"/>
        <v>1</v>
      </c>
      <c r="S37">
        <f t="shared" si="14"/>
        <v>1.2191167255500044E-6</v>
      </c>
      <c r="T37">
        <f t="shared" si="15"/>
        <v>0.98484848484848486</v>
      </c>
      <c r="U37">
        <f t="shared" si="16"/>
        <v>0.99236641221374045</v>
      </c>
      <c r="V37">
        <f t="shared" si="17"/>
        <v>1</v>
      </c>
      <c r="W37">
        <f t="shared" si="18"/>
        <v>0</v>
      </c>
      <c r="X37">
        <f t="shared" si="19"/>
        <v>1</v>
      </c>
      <c r="Y37">
        <f t="shared" si="20"/>
        <v>1</v>
      </c>
    </row>
    <row r="38" spans="1:25" x14ac:dyDescent="0.25">
      <c r="A38" t="s">
        <v>50</v>
      </c>
      <c r="B38" t="s">
        <v>51</v>
      </c>
      <c r="C38">
        <v>9</v>
      </c>
      <c r="D38" t="s">
        <v>21</v>
      </c>
      <c r="E38" t="s">
        <v>52</v>
      </c>
      <c r="F38" t="s">
        <v>20</v>
      </c>
      <c r="G38">
        <v>9.9009900990098994E-3</v>
      </c>
      <c r="H38">
        <v>65</v>
      </c>
      <c r="I38">
        <v>820265</v>
      </c>
      <c r="J38">
        <v>1</v>
      </c>
      <c r="K38">
        <v>0</v>
      </c>
      <c r="L38">
        <v>29</v>
      </c>
      <c r="M38">
        <v>1971</v>
      </c>
      <c r="N38">
        <v>0</v>
      </c>
      <c r="O38">
        <v>0</v>
      </c>
      <c r="P38">
        <v>140</v>
      </c>
      <c r="R38">
        <f t="shared" si="13"/>
        <v>1</v>
      </c>
      <c r="S38">
        <f t="shared" si="14"/>
        <v>1.2191167255500044E-6</v>
      </c>
      <c r="T38">
        <f t="shared" si="15"/>
        <v>0.98484848484848486</v>
      </c>
      <c r="U38">
        <f t="shared" si="16"/>
        <v>0.99236641221374045</v>
      </c>
      <c r="V38">
        <f t="shared" si="17"/>
        <v>1</v>
      </c>
      <c r="W38">
        <f t="shared" si="18"/>
        <v>0</v>
      </c>
      <c r="X38">
        <f t="shared" si="19"/>
        <v>1</v>
      </c>
      <c r="Y38">
        <f t="shared" si="20"/>
        <v>1</v>
      </c>
    </row>
    <row r="39" spans="1:25" x14ac:dyDescent="0.25">
      <c r="A39" t="s">
        <v>50</v>
      </c>
      <c r="B39" t="s">
        <v>51</v>
      </c>
      <c r="C39">
        <v>9</v>
      </c>
      <c r="D39" t="s">
        <v>21</v>
      </c>
      <c r="E39" t="s">
        <v>52</v>
      </c>
      <c r="F39" t="s">
        <v>20</v>
      </c>
      <c r="G39">
        <v>9.9009900990098994E-3</v>
      </c>
      <c r="H39">
        <v>65</v>
      </c>
      <c r="I39">
        <v>820265</v>
      </c>
      <c r="J39">
        <v>1</v>
      </c>
      <c r="K39">
        <v>0</v>
      </c>
      <c r="L39">
        <v>29</v>
      </c>
      <c r="M39">
        <v>1971</v>
      </c>
      <c r="N39">
        <v>0</v>
      </c>
      <c r="O39">
        <v>0</v>
      </c>
      <c r="P39">
        <v>138</v>
      </c>
      <c r="R39">
        <f t="shared" si="13"/>
        <v>1</v>
      </c>
      <c r="S39">
        <f t="shared" si="14"/>
        <v>1.2191167255500044E-6</v>
      </c>
      <c r="T39">
        <f t="shared" si="15"/>
        <v>0.98484848484848486</v>
      </c>
      <c r="U39">
        <f t="shared" si="16"/>
        <v>0.99236641221374045</v>
      </c>
      <c r="V39">
        <f t="shared" si="17"/>
        <v>1</v>
      </c>
      <c r="W39">
        <f t="shared" si="18"/>
        <v>0</v>
      </c>
      <c r="X39">
        <f t="shared" si="19"/>
        <v>1</v>
      </c>
      <c r="Y39">
        <f t="shared" si="20"/>
        <v>1</v>
      </c>
    </row>
    <row r="40" spans="1:25" x14ac:dyDescent="0.25">
      <c r="A40" t="s">
        <v>50</v>
      </c>
      <c r="B40" t="s">
        <v>51</v>
      </c>
      <c r="C40">
        <v>9</v>
      </c>
      <c r="D40" t="s">
        <v>21</v>
      </c>
      <c r="E40" t="s">
        <v>52</v>
      </c>
      <c r="F40" t="s">
        <v>20</v>
      </c>
      <c r="G40">
        <v>9.9009900990098994E-3</v>
      </c>
      <c r="H40">
        <v>64</v>
      </c>
      <c r="I40">
        <v>820266</v>
      </c>
      <c r="J40">
        <v>0</v>
      </c>
      <c r="K40">
        <v>1</v>
      </c>
      <c r="L40">
        <v>29</v>
      </c>
      <c r="M40">
        <v>1971</v>
      </c>
      <c r="N40">
        <v>0</v>
      </c>
      <c r="O40">
        <v>0</v>
      </c>
      <c r="P40">
        <v>139</v>
      </c>
      <c r="R40">
        <f t="shared" si="13"/>
        <v>0.98461538461538467</v>
      </c>
      <c r="S40">
        <f t="shared" si="14"/>
        <v>0</v>
      </c>
      <c r="T40">
        <f t="shared" si="15"/>
        <v>1</v>
      </c>
      <c r="U40">
        <f t="shared" si="16"/>
        <v>0.99224806201550386</v>
      </c>
      <c r="V40">
        <f t="shared" si="17"/>
        <v>1</v>
      </c>
      <c r="W40">
        <f t="shared" si="18"/>
        <v>0</v>
      </c>
      <c r="X40">
        <f t="shared" si="19"/>
        <v>1</v>
      </c>
      <c r="Y40">
        <f t="shared" si="20"/>
        <v>1</v>
      </c>
    </row>
    <row r="41" spans="1:25" x14ac:dyDescent="0.25">
      <c r="A41" t="s">
        <v>50</v>
      </c>
      <c r="B41" t="s">
        <v>51</v>
      </c>
      <c r="C41">
        <v>9</v>
      </c>
      <c r="D41" t="s">
        <v>21</v>
      </c>
      <c r="E41" t="s">
        <v>52</v>
      </c>
      <c r="F41" t="s">
        <v>20</v>
      </c>
      <c r="G41">
        <v>9.9009900990098994E-3</v>
      </c>
      <c r="H41">
        <v>65</v>
      </c>
      <c r="I41">
        <v>820266</v>
      </c>
      <c r="J41">
        <v>0</v>
      </c>
      <c r="K41">
        <v>0</v>
      </c>
      <c r="L41">
        <v>29</v>
      </c>
      <c r="M41">
        <v>1971</v>
      </c>
      <c r="N41">
        <v>0</v>
      </c>
      <c r="O41">
        <v>0</v>
      </c>
      <c r="P41">
        <v>140</v>
      </c>
      <c r="R41">
        <f t="shared" si="13"/>
        <v>1</v>
      </c>
      <c r="S41">
        <f t="shared" si="14"/>
        <v>0</v>
      </c>
      <c r="T41">
        <f t="shared" si="15"/>
        <v>1</v>
      </c>
      <c r="U41">
        <f t="shared" si="16"/>
        <v>1</v>
      </c>
      <c r="V41">
        <f t="shared" si="17"/>
        <v>1</v>
      </c>
      <c r="W41">
        <f t="shared" si="18"/>
        <v>0</v>
      </c>
      <c r="X41">
        <f t="shared" si="19"/>
        <v>1</v>
      </c>
      <c r="Y41">
        <f t="shared" si="20"/>
        <v>1</v>
      </c>
    </row>
    <row r="42" spans="1:25" x14ac:dyDescent="0.25">
      <c r="A42" t="s">
        <v>50</v>
      </c>
      <c r="B42" t="s">
        <v>51</v>
      </c>
      <c r="C42">
        <v>9</v>
      </c>
      <c r="D42" t="s">
        <v>21</v>
      </c>
      <c r="E42" t="s">
        <v>52</v>
      </c>
      <c r="F42" t="s">
        <v>20</v>
      </c>
      <c r="G42">
        <v>9.9009900990098994E-3</v>
      </c>
      <c r="H42">
        <v>65</v>
      </c>
      <c r="I42">
        <v>820266</v>
      </c>
      <c r="J42">
        <v>0</v>
      </c>
      <c r="K42">
        <v>0</v>
      </c>
      <c r="L42">
        <v>29</v>
      </c>
      <c r="M42">
        <v>1971</v>
      </c>
      <c r="N42">
        <v>0</v>
      </c>
      <c r="O42">
        <v>0</v>
      </c>
      <c r="P42">
        <v>139</v>
      </c>
      <c r="R42">
        <f t="shared" si="13"/>
        <v>1</v>
      </c>
      <c r="S42">
        <f t="shared" si="14"/>
        <v>0</v>
      </c>
      <c r="T42">
        <f t="shared" si="15"/>
        <v>1</v>
      </c>
      <c r="U42">
        <f t="shared" si="16"/>
        <v>1</v>
      </c>
      <c r="V42">
        <f t="shared" si="17"/>
        <v>1</v>
      </c>
      <c r="W42">
        <f t="shared" si="18"/>
        <v>0</v>
      </c>
      <c r="X42">
        <f t="shared" si="19"/>
        <v>1</v>
      </c>
      <c r="Y42">
        <f t="shared" si="20"/>
        <v>1</v>
      </c>
    </row>
    <row r="43" spans="1:25" x14ac:dyDescent="0.25">
      <c r="A43" t="s">
        <v>50</v>
      </c>
      <c r="B43" t="s">
        <v>51</v>
      </c>
      <c r="C43">
        <v>9</v>
      </c>
      <c r="D43" t="s">
        <v>21</v>
      </c>
      <c r="E43" t="s">
        <v>52</v>
      </c>
      <c r="F43" t="s">
        <v>20</v>
      </c>
      <c r="G43">
        <v>9.9009900990098994E-3</v>
      </c>
      <c r="H43">
        <v>60</v>
      </c>
      <c r="I43">
        <v>820265</v>
      </c>
      <c r="J43">
        <v>1</v>
      </c>
      <c r="K43">
        <v>5</v>
      </c>
      <c r="L43">
        <v>29</v>
      </c>
      <c r="M43">
        <v>1971</v>
      </c>
      <c r="N43">
        <v>0</v>
      </c>
      <c r="O43">
        <v>0</v>
      </c>
      <c r="P43">
        <v>163</v>
      </c>
      <c r="R43">
        <f t="shared" si="13"/>
        <v>0.92307692307692313</v>
      </c>
      <c r="S43">
        <f t="shared" si="14"/>
        <v>1.2191167255500044E-6</v>
      </c>
      <c r="T43">
        <f t="shared" si="15"/>
        <v>0.98360655737704916</v>
      </c>
      <c r="U43">
        <f t="shared" si="16"/>
        <v>0.95238095238095255</v>
      </c>
      <c r="V43">
        <f t="shared" si="17"/>
        <v>1</v>
      </c>
      <c r="W43">
        <f t="shared" si="18"/>
        <v>0</v>
      </c>
      <c r="X43">
        <f t="shared" si="19"/>
        <v>1</v>
      </c>
      <c r="Y43">
        <f t="shared" si="20"/>
        <v>1</v>
      </c>
    </row>
    <row r="44" spans="1:25" x14ac:dyDescent="0.25">
      <c r="A44" t="s">
        <v>50</v>
      </c>
      <c r="B44" t="s">
        <v>51</v>
      </c>
      <c r="C44">
        <v>9</v>
      </c>
      <c r="D44" t="s">
        <v>21</v>
      </c>
      <c r="E44" t="s">
        <v>52</v>
      </c>
      <c r="F44" t="s">
        <v>20</v>
      </c>
      <c r="G44">
        <v>9.9009900990098994E-3</v>
      </c>
      <c r="H44">
        <v>65</v>
      </c>
      <c r="I44">
        <v>820266</v>
      </c>
      <c r="J44">
        <v>0</v>
      </c>
      <c r="K44">
        <v>0</v>
      </c>
      <c r="L44">
        <v>29</v>
      </c>
      <c r="M44">
        <v>1971</v>
      </c>
      <c r="N44">
        <v>0</v>
      </c>
      <c r="O44">
        <v>0</v>
      </c>
      <c r="P44">
        <v>140</v>
      </c>
      <c r="R44">
        <f t="shared" si="13"/>
        <v>1</v>
      </c>
      <c r="S44">
        <f t="shared" si="14"/>
        <v>0</v>
      </c>
      <c r="T44">
        <f t="shared" si="15"/>
        <v>1</v>
      </c>
      <c r="U44">
        <f t="shared" si="16"/>
        <v>1</v>
      </c>
      <c r="V44">
        <f t="shared" si="17"/>
        <v>1</v>
      </c>
      <c r="W44">
        <f t="shared" si="18"/>
        <v>0</v>
      </c>
      <c r="X44">
        <f t="shared" si="19"/>
        <v>1</v>
      </c>
      <c r="Y44">
        <f t="shared" si="20"/>
        <v>1</v>
      </c>
    </row>
    <row r="45" spans="1:25" x14ac:dyDescent="0.25">
      <c r="A45" t="s">
        <v>50</v>
      </c>
      <c r="B45" t="s">
        <v>51</v>
      </c>
      <c r="C45">
        <v>9</v>
      </c>
      <c r="D45" t="s">
        <v>21</v>
      </c>
      <c r="E45" t="s">
        <v>52</v>
      </c>
      <c r="F45" t="s">
        <v>20</v>
      </c>
      <c r="G45">
        <v>9.9009900990098994E-3</v>
      </c>
      <c r="H45">
        <v>60</v>
      </c>
      <c r="I45">
        <v>820266</v>
      </c>
      <c r="J45">
        <v>0</v>
      </c>
      <c r="K45">
        <v>5</v>
      </c>
      <c r="L45">
        <v>29</v>
      </c>
      <c r="M45">
        <v>1971</v>
      </c>
      <c r="N45">
        <v>0</v>
      </c>
      <c r="O45">
        <v>0</v>
      </c>
      <c r="P45">
        <v>169</v>
      </c>
      <c r="R45">
        <f t="shared" si="13"/>
        <v>0.92307692307692313</v>
      </c>
      <c r="S45">
        <f t="shared" si="14"/>
        <v>0</v>
      </c>
      <c r="T45">
        <f t="shared" si="15"/>
        <v>1</v>
      </c>
      <c r="U45">
        <f t="shared" si="16"/>
        <v>0.96000000000000019</v>
      </c>
      <c r="V45">
        <f t="shared" si="17"/>
        <v>1</v>
      </c>
      <c r="W45">
        <f t="shared" si="18"/>
        <v>0</v>
      </c>
      <c r="X45">
        <f t="shared" si="19"/>
        <v>1</v>
      </c>
      <c r="Y45">
        <f t="shared" si="20"/>
        <v>1</v>
      </c>
    </row>
    <row r="46" spans="1:25" x14ac:dyDescent="0.25">
      <c r="A46" t="s">
        <v>50</v>
      </c>
      <c r="B46" t="s">
        <v>51</v>
      </c>
      <c r="C46">
        <v>9</v>
      </c>
      <c r="D46" t="s">
        <v>21</v>
      </c>
      <c r="E46" t="s">
        <v>52</v>
      </c>
      <c r="F46" t="s">
        <v>20</v>
      </c>
      <c r="G46">
        <v>9.9009900990098994E-3</v>
      </c>
      <c r="H46">
        <v>65</v>
      </c>
      <c r="I46">
        <v>820266</v>
      </c>
      <c r="J46">
        <v>0</v>
      </c>
      <c r="K46">
        <v>0</v>
      </c>
      <c r="L46">
        <v>29</v>
      </c>
      <c r="M46">
        <v>1971</v>
      </c>
      <c r="N46">
        <v>0</v>
      </c>
      <c r="O46">
        <v>0</v>
      </c>
      <c r="P46">
        <v>140</v>
      </c>
      <c r="R46">
        <f t="shared" si="13"/>
        <v>1</v>
      </c>
      <c r="S46">
        <f t="shared" si="14"/>
        <v>0</v>
      </c>
      <c r="T46">
        <f t="shared" si="15"/>
        <v>1</v>
      </c>
      <c r="U46">
        <f t="shared" si="16"/>
        <v>1</v>
      </c>
      <c r="V46">
        <f t="shared" si="17"/>
        <v>1</v>
      </c>
      <c r="W46">
        <f t="shared" si="18"/>
        <v>0</v>
      </c>
      <c r="X46">
        <f t="shared" si="19"/>
        <v>1</v>
      </c>
      <c r="Y46">
        <f t="shared" si="20"/>
        <v>1</v>
      </c>
    </row>
    <row r="47" spans="1:25" x14ac:dyDescent="0.25">
      <c r="A47" t="s">
        <v>50</v>
      </c>
      <c r="B47" t="s">
        <v>51</v>
      </c>
      <c r="C47">
        <v>9</v>
      </c>
      <c r="D47" t="s">
        <v>21</v>
      </c>
      <c r="E47" t="s">
        <v>52</v>
      </c>
      <c r="F47" t="s">
        <v>20</v>
      </c>
      <c r="G47">
        <v>9.9009900990098994E-3</v>
      </c>
      <c r="H47">
        <v>65</v>
      </c>
      <c r="I47">
        <v>820266</v>
      </c>
      <c r="J47">
        <v>0</v>
      </c>
      <c r="K47">
        <v>0</v>
      </c>
      <c r="L47">
        <v>29</v>
      </c>
      <c r="M47">
        <v>1971</v>
      </c>
      <c r="N47">
        <v>0</v>
      </c>
      <c r="O47">
        <v>0</v>
      </c>
      <c r="P47">
        <v>140</v>
      </c>
      <c r="R47">
        <f t="shared" si="13"/>
        <v>1</v>
      </c>
      <c r="S47">
        <f t="shared" si="14"/>
        <v>0</v>
      </c>
      <c r="T47">
        <f t="shared" si="15"/>
        <v>1</v>
      </c>
      <c r="U47">
        <f t="shared" si="16"/>
        <v>1</v>
      </c>
      <c r="V47">
        <f t="shared" si="17"/>
        <v>1</v>
      </c>
      <c r="W47">
        <f t="shared" si="18"/>
        <v>0</v>
      </c>
      <c r="X47">
        <f t="shared" si="19"/>
        <v>1</v>
      </c>
      <c r="Y47">
        <f t="shared" si="20"/>
        <v>1</v>
      </c>
    </row>
    <row r="48" spans="1:25" x14ac:dyDescent="0.25">
      <c r="A48" t="s">
        <v>50</v>
      </c>
      <c r="B48" t="s">
        <v>51</v>
      </c>
      <c r="C48">
        <v>9</v>
      </c>
      <c r="D48" t="s">
        <v>21</v>
      </c>
      <c r="E48" t="s">
        <v>52</v>
      </c>
      <c r="F48" t="s">
        <v>20</v>
      </c>
      <c r="G48">
        <v>9.9009900990098994E-3</v>
      </c>
      <c r="H48">
        <v>65</v>
      </c>
      <c r="I48">
        <v>820265</v>
      </c>
      <c r="J48">
        <v>1</v>
      </c>
      <c r="K48">
        <v>0</v>
      </c>
      <c r="L48">
        <v>29</v>
      </c>
      <c r="M48">
        <v>1971</v>
      </c>
      <c r="N48">
        <v>0</v>
      </c>
      <c r="O48">
        <v>0</v>
      </c>
      <c r="P48">
        <v>143</v>
      </c>
      <c r="R48">
        <f t="shared" si="13"/>
        <v>1</v>
      </c>
      <c r="S48">
        <f t="shared" si="14"/>
        <v>1.2191167255500044E-6</v>
      </c>
      <c r="T48">
        <f t="shared" si="15"/>
        <v>0.98484848484848486</v>
      </c>
      <c r="U48">
        <f t="shared" si="16"/>
        <v>0.99236641221374045</v>
      </c>
      <c r="V48">
        <f t="shared" si="17"/>
        <v>1</v>
      </c>
      <c r="W48">
        <f t="shared" si="18"/>
        <v>0</v>
      </c>
      <c r="X48">
        <f t="shared" si="19"/>
        <v>1</v>
      </c>
      <c r="Y48">
        <f t="shared" si="20"/>
        <v>1</v>
      </c>
    </row>
    <row r="49" spans="1:25" x14ac:dyDescent="0.25">
      <c r="A49" t="s">
        <v>50</v>
      </c>
      <c r="B49" t="s">
        <v>51</v>
      </c>
      <c r="C49">
        <v>9</v>
      </c>
      <c r="D49" t="s">
        <v>21</v>
      </c>
      <c r="E49" t="s">
        <v>52</v>
      </c>
      <c r="F49" t="s">
        <v>20</v>
      </c>
      <c r="G49">
        <v>9.9009900990098994E-3</v>
      </c>
      <c r="H49">
        <v>65</v>
      </c>
      <c r="I49">
        <v>820266</v>
      </c>
      <c r="J49">
        <v>0</v>
      </c>
      <c r="K49">
        <v>0</v>
      </c>
      <c r="L49">
        <v>29</v>
      </c>
      <c r="M49">
        <v>1971</v>
      </c>
      <c r="N49">
        <v>0</v>
      </c>
      <c r="O49">
        <v>0</v>
      </c>
      <c r="P49">
        <v>140</v>
      </c>
      <c r="R49">
        <f t="shared" si="13"/>
        <v>1</v>
      </c>
      <c r="S49">
        <f t="shared" si="14"/>
        <v>0</v>
      </c>
      <c r="T49">
        <f t="shared" si="15"/>
        <v>1</v>
      </c>
      <c r="U49">
        <f t="shared" si="16"/>
        <v>1</v>
      </c>
      <c r="V49">
        <f t="shared" si="17"/>
        <v>1</v>
      </c>
      <c r="W49">
        <f t="shared" si="18"/>
        <v>0</v>
      </c>
      <c r="X49">
        <f t="shared" si="19"/>
        <v>1</v>
      </c>
      <c r="Y49">
        <f t="shared" si="20"/>
        <v>1</v>
      </c>
    </row>
    <row r="50" spans="1:25" x14ac:dyDescent="0.25">
      <c r="A50" t="s">
        <v>50</v>
      </c>
      <c r="B50" t="s">
        <v>51</v>
      </c>
      <c r="C50">
        <v>9</v>
      </c>
      <c r="D50" t="s">
        <v>21</v>
      </c>
      <c r="E50" t="s">
        <v>52</v>
      </c>
      <c r="F50" t="s">
        <v>20</v>
      </c>
      <c r="G50">
        <v>9.9009900990098994E-3</v>
      </c>
      <c r="H50">
        <v>65</v>
      </c>
      <c r="I50">
        <v>820266</v>
      </c>
      <c r="J50">
        <v>0</v>
      </c>
      <c r="K50">
        <v>0</v>
      </c>
      <c r="L50">
        <v>29</v>
      </c>
      <c r="M50">
        <v>1971</v>
      </c>
      <c r="N50">
        <v>0</v>
      </c>
      <c r="O50">
        <v>0</v>
      </c>
      <c r="P50">
        <v>151</v>
      </c>
      <c r="R50">
        <f t="shared" si="13"/>
        <v>1</v>
      </c>
      <c r="S50">
        <f t="shared" si="14"/>
        <v>0</v>
      </c>
      <c r="T50">
        <f t="shared" si="15"/>
        <v>1</v>
      </c>
      <c r="U50">
        <f t="shared" si="16"/>
        <v>1</v>
      </c>
      <c r="V50">
        <f t="shared" si="17"/>
        <v>1</v>
      </c>
      <c r="W50">
        <f t="shared" si="18"/>
        <v>0</v>
      </c>
      <c r="X50">
        <f t="shared" si="19"/>
        <v>1</v>
      </c>
      <c r="Y50">
        <f t="shared" si="20"/>
        <v>1</v>
      </c>
    </row>
    <row r="52" spans="1:25" x14ac:dyDescent="0.25">
      <c r="Q52" t="s">
        <v>36</v>
      </c>
      <c r="R52">
        <f>ROUND(IFERROR(AVERAGE(R31:R50), 0),3)</f>
        <v>0.98599999999999999</v>
      </c>
      <c r="S52">
        <f>IFERROR(AVERAGE(S31:S50), 0)</f>
        <v>3.657350176650013E-7</v>
      </c>
      <c r="T52">
        <f>IFERROR(AVERAGE(T31:T50), 0)</f>
        <v>0.99533035270740178</v>
      </c>
      <c r="U52">
        <f t="shared" ref="U52:Y52" si="21">IFERROR(AVERAGE(U31:U50), 0)</f>
        <v>0.99054858698316894</v>
      </c>
      <c r="V52">
        <f t="shared" si="21"/>
        <v>1</v>
      </c>
      <c r="W52">
        <f t="shared" si="21"/>
        <v>0</v>
      </c>
      <c r="X52">
        <f t="shared" si="21"/>
        <v>1</v>
      </c>
      <c r="Y52">
        <f t="shared" si="21"/>
        <v>1</v>
      </c>
    </row>
    <row r="53" spans="1:25" x14ac:dyDescent="0.25">
      <c r="Q53" t="s">
        <v>39</v>
      </c>
      <c r="R53">
        <f>IF(R52+t_19__0.975*STDEV(R31:R50)/SQRT(20)&gt;1, 1-R52, t_19__0.975*STDEV(R31:R50)/SQRT(20))</f>
        <v>1.298548906725462E-2</v>
      </c>
      <c r="S53">
        <f t="shared" ref="S53:Y53" si="22">t_19__0.975*STDEV(S31:S50)/SQRT(20)</f>
        <v>2.682547154211471E-7</v>
      </c>
      <c r="T53">
        <f>IF(T52+t_19__0.975*STDEV(T31:T50)/SQRT(20)&gt;1, 1-T52, t_19__0.975*STDEV(T31:T50)/SQRT(20))</f>
        <v>3.4284932660296774E-3</v>
      </c>
      <c r="U53">
        <f>IF(U52+t_19__0.975*STDEV(U31:U50)/SQRT(20)&gt;1, 1-U52, t_19__0.975*STDEV(U31:U50)/SQRT(20))</f>
        <v>7.4091573820549185E-3</v>
      </c>
      <c r="V53">
        <f t="shared" si="22"/>
        <v>0</v>
      </c>
      <c r="W53">
        <f t="shared" si="22"/>
        <v>0</v>
      </c>
      <c r="X53">
        <f t="shared" si="22"/>
        <v>0</v>
      </c>
      <c r="Y53">
        <f t="shared" si="22"/>
        <v>0</v>
      </c>
    </row>
    <row r="54" spans="1:25" x14ac:dyDescent="0.25">
      <c r="Q54" t="s">
        <v>40</v>
      </c>
      <c r="R54">
        <f>IF(R52+ t_19_0.995*STDEV(R31:R50)/SQRT(20)&gt;1, 1-R52, t_19_0.995*STDEV(R31:R50)/SQRT(20))</f>
        <v>1.4000000000000012E-2</v>
      </c>
      <c r="S54">
        <f t="shared" ref="S54:Y54" si="23">t_19_0.995*STDEV(S31:S50)/SQRT(20)</f>
        <v>3.6668740602957566E-7</v>
      </c>
      <c r="T54">
        <f>IF(T52+t_19_0.995*STDEV(T31:T50)/SQRT(20)&gt; 1, 1-T52, t_19_0.995*STDEV(T31:T50)/SQRT(20))</f>
        <v>4.6696472925982224E-3</v>
      </c>
      <c r="U54">
        <f>IF(U52+t_19_0.995*STDEV(U31:U50)/SQRT(20)&gt;1, 1-U52, t_19_0.995*STDEV(U31:U50)/SQRT(20))</f>
        <v>9.4514130168310562E-3</v>
      </c>
      <c r="V54">
        <f t="shared" si="23"/>
        <v>0</v>
      </c>
      <c r="W54">
        <f t="shared" si="23"/>
        <v>0</v>
      </c>
      <c r="X54">
        <f t="shared" si="23"/>
        <v>0</v>
      </c>
      <c r="Y54">
        <f t="shared" si="23"/>
        <v>0</v>
      </c>
    </row>
    <row r="55" spans="1:25" x14ac:dyDescent="0.25">
      <c r="Q55" t="s">
        <v>41</v>
      </c>
      <c r="R55">
        <f>R52+R53</f>
        <v>0.9989854890672546</v>
      </c>
      <c r="S55">
        <f t="shared" ref="S55:Y55" si="24">S52+S53</f>
        <v>6.3398973308614845E-7</v>
      </c>
      <c r="T55">
        <f t="shared" si="24"/>
        <v>0.99875884597343145</v>
      </c>
      <c r="U55">
        <f t="shared" si="24"/>
        <v>0.99795774436522389</v>
      </c>
      <c r="V55">
        <f t="shared" si="24"/>
        <v>1</v>
      </c>
      <c r="W55">
        <f t="shared" si="24"/>
        <v>0</v>
      </c>
      <c r="X55">
        <f t="shared" si="24"/>
        <v>1</v>
      </c>
      <c r="Y55">
        <f t="shared" si="24"/>
        <v>1</v>
      </c>
    </row>
    <row r="56" spans="1:25" x14ac:dyDescent="0.25">
      <c r="P56" s="2"/>
      <c r="Q56" t="s">
        <v>42</v>
      </c>
      <c r="R56" s="2">
        <f>R52+R54</f>
        <v>1</v>
      </c>
      <c r="S56">
        <f t="shared" ref="S56:Y56" si="25">S52+S54</f>
        <v>7.3242242369457696E-7</v>
      </c>
      <c r="T56" s="2">
        <f t="shared" si="25"/>
        <v>1</v>
      </c>
      <c r="U56" s="2">
        <f t="shared" si="25"/>
        <v>1</v>
      </c>
      <c r="V56">
        <f t="shared" si="25"/>
        <v>1</v>
      </c>
      <c r="W56">
        <f t="shared" si="25"/>
        <v>0</v>
      </c>
      <c r="X56">
        <f t="shared" si="25"/>
        <v>1</v>
      </c>
      <c r="Y56">
        <f t="shared" si="25"/>
        <v>1</v>
      </c>
    </row>
    <row r="60" spans="1:25" x14ac:dyDescent="0.25">
      <c r="A60" t="s">
        <v>50</v>
      </c>
      <c r="B60" t="s">
        <v>51</v>
      </c>
      <c r="C60">
        <v>9</v>
      </c>
      <c r="D60" t="s">
        <v>24</v>
      </c>
      <c r="E60" t="s">
        <v>53</v>
      </c>
      <c r="F60" t="s">
        <v>20</v>
      </c>
      <c r="G60">
        <v>9.99000999000999E-4</v>
      </c>
      <c r="H60">
        <v>65</v>
      </c>
      <c r="I60">
        <v>820266</v>
      </c>
      <c r="J60">
        <v>0</v>
      </c>
      <c r="K60">
        <v>0</v>
      </c>
      <c r="L60">
        <v>29</v>
      </c>
      <c r="M60">
        <v>1971</v>
      </c>
      <c r="N60">
        <v>0</v>
      </c>
      <c r="O60">
        <v>0</v>
      </c>
      <c r="P60">
        <v>1855</v>
      </c>
      <c r="R60">
        <f t="shared" ref="R60:R79" si="26">IFERROR(H60/(H60+K60), 0)</f>
        <v>1</v>
      </c>
      <c r="S60">
        <f t="shared" ref="S60:S79" si="27">IFERROR(J60/(J60+I60), 0)</f>
        <v>0</v>
      </c>
      <c r="T60">
        <f t="shared" ref="T60:T79" si="28">IFERROR(H60/(H60+J60), 0)</f>
        <v>1</v>
      </c>
      <c r="U60">
        <f t="shared" ref="U60:U79" si="29">IFERROR(2/(1/R60+1/T60),0)</f>
        <v>1</v>
      </c>
      <c r="V60">
        <f t="shared" ref="V60:V79" si="30">IFERROR(L60/(L60+O60),0)</f>
        <v>1</v>
      </c>
      <c r="W60">
        <f t="shared" ref="W60:W79" si="31">IFERROR(N60/(N60+M60),0)</f>
        <v>0</v>
      </c>
      <c r="X60">
        <f t="shared" ref="X60:X79" si="32">IFERROR(L60/(L60+N60),0)</f>
        <v>1</v>
      </c>
      <c r="Y60">
        <f t="shared" ref="Y60:Y79" si="33">IFERROR(2/(1/X60+1/V60),0)</f>
        <v>1</v>
      </c>
    </row>
    <row r="61" spans="1:25" x14ac:dyDescent="0.25">
      <c r="A61" t="s">
        <v>50</v>
      </c>
      <c r="B61" t="s">
        <v>51</v>
      </c>
      <c r="C61">
        <v>9</v>
      </c>
      <c r="D61" t="s">
        <v>24</v>
      </c>
      <c r="E61" t="s">
        <v>53</v>
      </c>
      <c r="F61" t="s">
        <v>20</v>
      </c>
      <c r="G61">
        <v>9.99000999000999E-4</v>
      </c>
      <c r="H61">
        <v>65</v>
      </c>
      <c r="I61">
        <v>820266</v>
      </c>
      <c r="J61">
        <v>0</v>
      </c>
      <c r="K61">
        <v>0</v>
      </c>
      <c r="L61">
        <v>29</v>
      </c>
      <c r="M61">
        <v>1971</v>
      </c>
      <c r="N61">
        <v>0</v>
      </c>
      <c r="O61">
        <v>0</v>
      </c>
      <c r="P61">
        <v>1913</v>
      </c>
      <c r="R61">
        <f t="shared" si="26"/>
        <v>1</v>
      </c>
      <c r="S61">
        <f t="shared" si="27"/>
        <v>0</v>
      </c>
      <c r="T61">
        <f t="shared" si="28"/>
        <v>1</v>
      </c>
      <c r="U61">
        <f t="shared" si="29"/>
        <v>1</v>
      </c>
      <c r="V61">
        <f t="shared" si="30"/>
        <v>1</v>
      </c>
      <c r="W61">
        <f t="shared" si="31"/>
        <v>0</v>
      </c>
      <c r="X61">
        <f t="shared" si="32"/>
        <v>1</v>
      </c>
      <c r="Y61">
        <f t="shared" si="33"/>
        <v>1</v>
      </c>
    </row>
    <row r="62" spans="1:25" x14ac:dyDescent="0.25">
      <c r="A62" t="s">
        <v>50</v>
      </c>
      <c r="B62" t="s">
        <v>51</v>
      </c>
      <c r="C62">
        <v>9</v>
      </c>
      <c r="D62" t="s">
        <v>24</v>
      </c>
      <c r="E62" t="s">
        <v>53</v>
      </c>
      <c r="F62" t="s">
        <v>20</v>
      </c>
      <c r="G62">
        <v>9.99000999000999E-4</v>
      </c>
      <c r="H62">
        <v>65</v>
      </c>
      <c r="I62">
        <v>820266</v>
      </c>
      <c r="J62">
        <v>0</v>
      </c>
      <c r="K62">
        <v>0</v>
      </c>
      <c r="L62">
        <v>29</v>
      </c>
      <c r="M62">
        <v>1971</v>
      </c>
      <c r="N62">
        <v>0</v>
      </c>
      <c r="O62">
        <v>0</v>
      </c>
      <c r="P62">
        <v>1986</v>
      </c>
      <c r="R62">
        <f t="shared" si="26"/>
        <v>1</v>
      </c>
      <c r="S62">
        <f t="shared" si="27"/>
        <v>0</v>
      </c>
      <c r="T62">
        <f t="shared" si="28"/>
        <v>1</v>
      </c>
      <c r="U62">
        <f t="shared" si="29"/>
        <v>1</v>
      </c>
      <c r="V62">
        <f t="shared" si="30"/>
        <v>1</v>
      </c>
      <c r="W62">
        <f t="shared" si="31"/>
        <v>0</v>
      </c>
      <c r="X62">
        <f t="shared" si="32"/>
        <v>1</v>
      </c>
      <c r="Y62">
        <f t="shared" si="33"/>
        <v>1</v>
      </c>
    </row>
    <row r="63" spans="1:25" x14ac:dyDescent="0.25">
      <c r="A63" t="s">
        <v>50</v>
      </c>
      <c r="B63" t="s">
        <v>51</v>
      </c>
      <c r="C63">
        <v>9</v>
      </c>
      <c r="D63" t="s">
        <v>24</v>
      </c>
      <c r="E63" t="s">
        <v>53</v>
      </c>
      <c r="F63" t="s">
        <v>20</v>
      </c>
      <c r="G63">
        <v>9.99000999000999E-4</v>
      </c>
      <c r="H63">
        <v>65</v>
      </c>
      <c r="I63">
        <v>820266</v>
      </c>
      <c r="J63">
        <v>0</v>
      </c>
      <c r="K63">
        <v>0</v>
      </c>
      <c r="L63">
        <v>29</v>
      </c>
      <c r="M63">
        <v>1971</v>
      </c>
      <c r="N63">
        <v>0</v>
      </c>
      <c r="O63">
        <v>0</v>
      </c>
      <c r="P63">
        <v>1950</v>
      </c>
      <c r="R63">
        <f t="shared" si="26"/>
        <v>1</v>
      </c>
      <c r="S63">
        <f t="shared" si="27"/>
        <v>0</v>
      </c>
      <c r="T63">
        <f t="shared" si="28"/>
        <v>1</v>
      </c>
      <c r="U63">
        <f t="shared" si="29"/>
        <v>1</v>
      </c>
      <c r="V63">
        <f t="shared" si="30"/>
        <v>1</v>
      </c>
      <c r="W63">
        <f t="shared" si="31"/>
        <v>0</v>
      </c>
      <c r="X63">
        <f t="shared" si="32"/>
        <v>1</v>
      </c>
      <c r="Y63">
        <f t="shared" si="33"/>
        <v>1</v>
      </c>
    </row>
    <row r="64" spans="1:25" x14ac:dyDescent="0.25">
      <c r="A64" t="s">
        <v>50</v>
      </c>
      <c r="B64" t="s">
        <v>51</v>
      </c>
      <c r="C64">
        <v>9</v>
      </c>
      <c r="D64" t="s">
        <v>24</v>
      </c>
      <c r="E64" t="s">
        <v>53</v>
      </c>
      <c r="F64" t="s">
        <v>20</v>
      </c>
      <c r="G64">
        <v>9.99000999000999E-4</v>
      </c>
      <c r="H64">
        <v>65</v>
      </c>
      <c r="I64">
        <v>820266</v>
      </c>
      <c r="J64">
        <v>0</v>
      </c>
      <c r="K64">
        <v>0</v>
      </c>
      <c r="L64">
        <v>29</v>
      </c>
      <c r="M64">
        <v>1971</v>
      </c>
      <c r="N64">
        <v>0</v>
      </c>
      <c r="O64">
        <v>0</v>
      </c>
      <c r="P64">
        <v>1906</v>
      </c>
      <c r="R64">
        <f t="shared" si="26"/>
        <v>1</v>
      </c>
      <c r="S64">
        <f t="shared" si="27"/>
        <v>0</v>
      </c>
      <c r="T64">
        <f t="shared" si="28"/>
        <v>1</v>
      </c>
      <c r="U64">
        <f t="shared" si="29"/>
        <v>1</v>
      </c>
      <c r="V64">
        <f t="shared" si="30"/>
        <v>1</v>
      </c>
      <c r="W64">
        <f t="shared" si="31"/>
        <v>0</v>
      </c>
      <c r="X64">
        <f t="shared" si="32"/>
        <v>1</v>
      </c>
      <c r="Y64">
        <f t="shared" si="33"/>
        <v>1</v>
      </c>
    </row>
    <row r="65" spans="1:25" x14ac:dyDescent="0.25">
      <c r="A65" t="s">
        <v>50</v>
      </c>
      <c r="B65" t="s">
        <v>51</v>
      </c>
      <c r="C65">
        <v>9</v>
      </c>
      <c r="D65" t="s">
        <v>24</v>
      </c>
      <c r="E65" t="s">
        <v>53</v>
      </c>
      <c r="F65" t="s">
        <v>20</v>
      </c>
      <c r="G65">
        <v>9.99000999000999E-4</v>
      </c>
      <c r="H65">
        <v>65</v>
      </c>
      <c r="I65">
        <v>820266</v>
      </c>
      <c r="J65">
        <v>0</v>
      </c>
      <c r="K65">
        <v>0</v>
      </c>
      <c r="L65">
        <v>29</v>
      </c>
      <c r="M65">
        <v>1971</v>
      </c>
      <c r="N65">
        <v>0</v>
      </c>
      <c r="O65">
        <v>0</v>
      </c>
      <c r="P65">
        <v>1961</v>
      </c>
      <c r="R65">
        <f t="shared" si="26"/>
        <v>1</v>
      </c>
      <c r="S65">
        <f t="shared" si="27"/>
        <v>0</v>
      </c>
      <c r="T65">
        <f t="shared" si="28"/>
        <v>1</v>
      </c>
      <c r="U65">
        <f t="shared" si="29"/>
        <v>1</v>
      </c>
      <c r="V65">
        <f t="shared" si="30"/>
        <v>1</v>
      </c>
      <c r="W65">
        <f t="shared" si="31"/>
        <v>0</v>
      </c>
      <c r="X65">
        <f t="shared" si="32"/>
        <v>1</v>
      </c>
      <c r="Y65">
        <f t="shared" si="33"/>
        <v>1</v>
      </c>
    </row>
    <row r="66" spans="1:25" x14ac:dyDescent="0.25">
      <c r="A66" t="s">
        <v>50</v>
      </c>
      <c r="B66" t="s">
        <v>51</v>
      </c>
      <c r="C66">
        <v>9</v>
      </c>
      <c r="D66" t="s">
        <v>24</v>
      </c>
      <c r="E66" t="s">
        <v>53</v>
      </c>
      <c r="F66" t="s">
        <v>20</v>
      </c>
      <c r="G66">
        <v>9.99000999000999E-4</v>
      </c>
      <c r="H66">
        <v>65</v>
      </c>
      <c r="I66">
        <v>820266</v>
      </c>
      <c r="J66">
        <v>0</v>
      </c>
      <c r="K66">
        <v>0</v>
      </c>
      <c r="L66">
        <v>29</v>
      </c>
      <c r="M66">
        <v>1971</v>
      </c>
      <c r="N66">
        <v>0</v>
      </c>
      <c r="O66">
        <v>0</v>
      </c>
      <c r="P66">
        <v>1920</v>
      </c>
      <c r="R66">
        <f t="shared" si="26"/>
        <v>1</v>
      </c>
      <c r="S66">
        <f t="shared" si="27"/>
        <v>0</v>
      </c>
      <c r="T66">
        <f t="shared" si="28"/>
        <v>1</v>
      </c>
      <c r="U66">
        <f t="shared" si="29"/>
        <v>1</v>
      </c>
      <c r="V66">
        <f t="shared" si="30"/>
        <v>1</v>
      </c>
      <c r="W66">
        <f t="shared" si="31"/>
        <v>0</v>
      </c>
      <c r="X66">
        <f t="shared" si="32"/>
        <v>1</v>
      </c>
      <c r="Y66">
        <f t="shared" si="33"/>
        <v>1</v>
      </c>
    </row>
    <row r="67" spans="1:25" x14ac:dyDescent="0.25">
      <c r="A67" t="s">
        <v>50</v>
      </c>
      <c r="B67" t="s">
        <v>51</v>
      </c>
      <c r="C67">
        <v>9</v>
      </c>
      <c r="D67" t="s">
        <v>24</v>
      </c>
      <c r="E67" t="s">
        <v>53</v>
      </c>
      <c r="F67" t="s">
        <v>20</v>
      </c>
      <c r="G67">
        <v>9.99000999000999E-4</v>
      </c>
      <c r="H67">
        <v>65</v>
      </c>
      <c r="I67">
        <v>820266</v>
      </c>
      <c r="J67">
        <v>0</v>
      </c>
      <c r="K67">
        <v>0</v>
      </c>
      <c r="L67">
        <v>29</v>
      </c>
      <c r="M67">
        <v>1971</v>
      </c>
      <c r="N67">
        <v>0</v>
      </c>
      <c r="O67">
        <v>0</v>
      </c>
      <c r="P67">
        <v>1955</v>
      </c>
      <c r="R67">
        <f t="shared" si="26"/>
        <v>1</v>
      </c>
      <c r="S67">
        <f t="shared" si="27"/>
        <v>0</v>
      </c>
      <c r="T67">
        <f t="shared" si="28"/>
        <v>1</v>
      </c>
      <c r="U67">
        <f t="shared" si="29"/>
        <v>1</v>
      </c>
      <c r="V67">
        <f t="shared" si="30"/>
        <v>1</v>
      </c>
      <c r="W67">
        <f t="shared" si="31"/>
        <v>0</v>
      </c>
      <c r="X67">
        <f t="shared" si="32"/>
        <v>1</v>
      </c>
      <c r="Y67">
        <f t="shared" si="33"/>
        <v>1</v>
      </c>
    </row>
    <row r="68" spans="1:25" x14ac:dyDescent="0.25">
      <c r="A68" t="s">
        <v>50</v>
      </c>
      <c r="B68" t="s">
        <v>51</v>
      </c>
      <c r="C68">
        <v>9</v>
      </c>
      <c r="D68" t="s">
        <v>24</v>
      </c>
      <c r="E68" t="s">
        <v>53</v>
      </c>
      <c r="F68" t="s">
        <v>20</v>
      </c>
      <c r="G68">
        <v>9.99000999000999E-4</v>
      </c>
      <c r="H68">
        <v>65</v>
      </c>
      <c r="I68">
        <v>820266</v>
      </c>
      <c r="J68">
        <v>0</v>
      </c>
      <c r="K68">
        <v>0</v>
      </c>
      <c r="L68">
        <v>29</v>
      </c>
      <c r="M68">
        <v>1971</v>
      </c>
      <c r="N68">
        <v>0</v>
      </c>
      <c r="O68">
        <v>0</v>
      </c>
      <c r="P68">
        <v>2077</v>
      </c>
      <c r="R68">
        <f t="shared" si="26"/>
        <v>1</v>
      </c>
      <c r="S68">
        <f t="shared" si="27"/>
        <v>0</v>
      </c>
      <c r="T68">
        <f t="shared" si="28"/>
        <v>1</v>
      </c>
      <c r="U68">
        <f t="shared" si="29"/>
        <v>1</v>
      </c>
      <c r="V68">
        <f t="shared" si="30"/>
        <v>1</v>
      </c>
      <c r="W68">
        <f t="shared" si="31"/>
        <v>0</v>
      </c>
      <c r="X68">
        <f t="shared" si="32"/>
        <v>1</v>
      </c>
      <c r="Y68">
        <f t="shared" si="33"/>
        <v>1</v>
      </c>
    </row>
    <row r="69" spans="1:25" x14ac:dyDescent="0.25">
      <c r="A69" t="s">
        <v>50</v>
      </c>
      <c r="B69" t="s">
        <v>51</v>
      </c>
      <c r="C69">
        <v>9</v>
      </c>
      <c r="D69" t="s">
        <v>46</v>
      </c>
      <c r="E69" t="s">
        <v>53</v>
      </c>
      <c r="F69" t="s">
        <v>20</v>
      </c>
      <c r="G69">
        <v>9.99000999000999E-4</v>
      </c>
      <c r="H69">
        <v>65</v>
      </c>
      <c r="I69">
        <v>820266</v>
      </c>
      <c r="J69">
        <v>0</v>
      </c>
      <c r="K69">
        <v>0</v>
      </c>
      <c r="L69">
        <v>29</v>
      </c>
      <c r="M69">
        <v>1971</v>
      </c>
      <c r="N69">
        <v>0</v>
      </c>
      <c r="O69">
        <v>0</v>
      </c>
      <c r="P69">
        <v>2015</v>
      </c>
      <c r="R69">
        <f t="shared" si="26"/>
        <v>1</v>
      </c>
      <c r="S69">
        <f t="shared" si="27"/>
        <v>0</v>
      </c>
      <c r="T69">
        <f t="shared" si="28"/>
        <v>1</v>
      </c>
      <c r="U69">
        <f t="shared" si="29"/>
        <v>1</v>
      </c>
      <c r="V69">
        <f t="shared" si="30"/>
        <v>1</v>
      </c>
      <c r="W69">
        <f t="shared" si="31"/>
        <v>0</v>
      </c>
      <c r="X69">
        <f t="shared" si="32"/>
        <v>1</v>
      </c>
      <c r="Y69">
        <f t="shared" si="33"/>
        <v>1</v>
      </c>
    </row>
    <row r="70" spans="1:25" x14ac:dyDescent="0.25">
      <c r="A70" t="s">
        <v>50</v>
      </c>
      <c r="B70" t="s">
        <v>51</v>
      </c>
      <c r="C70">
        <v>9</v>
      </c>
      <c r="D70" t="s">
        <v>46</v>
      </c>
      <c r="E70" t="s">
        <v>53</v>
      </c>
      <c r="F70" t="s">
        <v>20</v>
      </c>
      <c r="G70">
        <v>9.99000999000999E-4</v>
      </c>
      <c r="H70">
        <v>65</v>
      </c>
      <c r="I70">
        <v>820266</v>
      </c>
      <c r="J70">
        <v>0</v>
      </c>
      <c r="K70">
        <v>0</v>
      </c>
      <c r="L70">
        <v>29</v>
      </c>
      <c r="M70">
        <v>1971</v>
      </c>
      <c r="N70">
        <v>0</v>
      </c>
      <c r="O70">
        <v>0</v>
      </c>
      <c r="P70">
        <v>1999</v>
      </c>
      <c r="R70">
        <f t="shared" si="26"/>
        <v>1</v>
      </c>
      <c r="S70">
        <f t="shared" si="27"/>
        <v>0</v>
      </c>
      <c r="T70">
        <f t="shared" si="28"/>
        <v>1</v>
      </c>
      <c r="U70">
        <f t="shared" si="29"/>
        <v>1</v>
      </c>
      <c r="V70">
        <f t="shared" si="30"/>
        <v>1</v>
      </c>
      <c r="W70">
        <f t="shared" si="31"/>
        <v>0</v>
      </c>
      <c r="X70">
        <f t="shared" si="32"/>
        <v>1</v>
      </c>
      <c r="Y70">
        <f t="shared" si="33"/>
        <v>1</v>
      </c>
    </row>
    <row r="71" spans="1:25" x14ac:dyDescent="0.25">
      <c r="A71" t="s">
        <v>50</v>
      </c>
      <c r="B71" t="s">
        <v>51</v>
      </c>
      <c r="C71">
        <v>9</v>
      </c>
      <c r="D71" t="s">
        <v>24</v>
      </c>
      <c r="E71" t="s">
        <v>53</v>
      </c>
      <c r="F71" t="s">
        <v>20</v>
      </c>
      <c r="G71">
        <v>9.99000999000999E-4</v>
      </c>
      <c r="H71">
        <v>65</v>
      </c>
      <c r="I71">
        <v>820266</v>
      </c>
      <c r="J71">
        <v>0</v>
      </c>
      <c r="K71">
        <v>0</v>
      </c>
      <c r="L71">
        <v>29</v>
      </c>
      <c r="M71">
        <v>1971</v>
      </c>
      <c r="N71">
        <v>0</v>
      </c>
      <c r="O71">
        <v>0</v>
      </c>
      <c r="P71">
        <v>1958</v>
      </c>
      <c r="R71">
        <f t="shared" si="26"/>
        <v>1</v>
      </c>
      <c r="S71">
        <f t="shared" si="27"/>
        <v>0</v>
      </c>
      <c r="T71">
        <f t="shared" si="28"/>
        <v>1</v>
      </c>
      <c r="U71">
        <f t="shared" si="29"/>
        <v>1</v>
      </c>
      <c r="V71">
        <f t="shared" si="30"/>
        <v>1</v>
      </c>
      <c r="W71">
        <f t="shared" si="31"/>
        <v>0</v>
      </c>
      <c r="X71">
        <f t="shared" si="32"/>
        <v>1</v>
      </c>
      <c r="Y71">
        <f t="shared" si="33"/>
        <v>1</v>
      </c>
    </row>
    <row r="72" spans="1:25" x14ac:dyDescent="0.25">
      <c r="A72" t="s">
        <v>50</v>
      </c>
      <c r="B72" t="s">
        <v>51</v>
      </c>
      <c r="C72">
        <v>9</v>
      </c>
      <c r="D72" t="s">
        <v>24</v>
      </c>
      <c r="E72" t="s">
        <v>53</v>
      </c>
      <c r="F72" t="s">
        <v>20</v>
      </c>
      <c r="G72">
        <v>9.99000999000999E-4</v>
      </c>
      <c r="H72">
        <v>65</v>
      </c>
      <c r="I72">
        <v>820266</v>
      </c>
      <c r="J72">
        <v>0</v>
      </c>
      <c r="K72">
        <v>0</v>
      </c>
      <c r="L72">
        <v>29</v>
      </c>
      <c r="M72">
        <v>1971</v>
      </c>
      <c r="N72">
        <v>0</v>
      </c>
      <c r="O72">
        <v>0</v>
      </c>
      <c r="P72">
        <v>1963</v>
      </c>
      <c r="R72">
        <f t="shared" si="26"/>
        <v>1</v>
      </c>
      <c r="S72">
        <f t="shared" si="27"/>
        <v>0</v>
      </c>
      <c r="T72">
        <f t="shared" si="28"/>
        <v>1</v>
      </c>
      <c r="U72">
        <f t="shared" si="29"/>
        <v>1</v>
      </c>
      <c r="V72">
        <f t="shared" si="30"/>
        <v>1</v>
      </c>
      <c r="W72">
        <f t="shared" si="31"/>
        <v>0</v>
      </c>
      <c r="X72">
        <f t="shared" si="32"/>
        <v>1</v>
      </c>
      <c r="Y72">
        <f t="shared" si="33"/>
        <v>1</v>
      </c>
    </row>
    <row r="73" spans="1:25" x14ac:dyDescent="0.25">
      <c r="A73" t="s">
        <v>50</v>
      </c>
      <c r="B73" t="s">
        <v>51</v>
      </c>
      <c r="C73">
        <v>9</v>
      </c>
      <c r="D73" t="s">
        <v>24</v>
      </c>
      <c r="E73" t="s">
        <v>53</v>
      </c>
      <c r="F73" t="s">
        <v>20</v>
      </c>
      <c r="G73">
        <v>9.99000999000999E-4</v>
      </c>
      <c r="H73">
        <v>64</v>
      </c>
      <c r="I73">
        <v>820266</v>
      </c>
      <c r="J73">
        <v>0</v>
      </c>
      <c r="K73">
        <v>1</v>
      </c>
      <c r="L73">
        <v>29</v>
      </c>
      <c r="M73">
        <v>1971</v>
      </c>
      <c r="N73">
        <v>0</v>
      </c>
      <c r="O73">
        <v>0</v>
      </c>
      <c r="P73">
        <v>1969</v>
      </c>
      <c r="R73">
        <f t="shared" si="26"/>
        <v>0.98461538461538467</v>
      </c>
      <c r="S73">
        <f t="shared" si="27"/>
        <v>0</v>
      </c>
      <c r="T73">
        <f t="shared" si="28"/>
        <v>1</v>
      </c>
      <c r="U73">
        <f t="shared" si="29"/>
        <v>0.99224806201550386</v>
      </c>
      <c r="V73">
        <f t="shared" si="30"/>
        <v>1</v>
      </c>
      <c r="W73">
        <f t="shared" si="31"/>
        <v>0</v>
      </c>
      <c r="X73">
        <f t="shared" si="32"/>
        <v>1</v>
      </c>
      <c r="Y73">
        <f t="shared" si="33"/>
        <v>1</v>
      </c>
    </row>
    <row r="74" spans="1:25" x14ac:dyDescent="0.25">
      <c r="A74" t="s">
        <v>50</v>
      </c>
      <c r="B74" t="s">
        <v>51</v>
      </c>
      <c r="C74">
        <v>9</v>
      </c>
      <c r="D74" t="s">
        <v>24</v>
      </c>
      <c r="E74" t="s">
        <v>53</v>
      </c>
      <c r="F74" t="s">
        <v>20</v>
      </c>
      <c r="G74">
        <v>9.99000999000999E-4</v>
      </c>
      <c r="H74">
        <v>65</v>
      </c>
      <c r="I74">
        <v>820266</v>
      </c>
      <c r="J74">
        <v>0</v>
      </c>
      <c r="K74">
        <v>0</v>
      </c>
      <c r="L74">
        <v>29</v>
      </c>
      <c r="M74">
        <v>1971</v>
      </c>
      <c r="N74">
        <v>0</v>
      </c>
      <c r="O74">
        <v>0</v>
      </c>
      <c r="P74">
        <v>1958</v>
      </c>
      <c r="R74">
        <f t="shared" si="26"/>
        <v>1</v>
      </c>
      <c r="S74">
        <f t="shared" si="27"/>
        <v>0</v>
      </c>
      <c r="T74">
        <f t="shared" si="28"/>
        <v>1</v>
      </c>
      <c r="U74">
        <f t="shared" si="29"/>
        <v>1</v>
      </c>
      <c r="V74">
        <f t="shared" si="30"/>
        <v>1</v>
      </c>
      <c r="W74">
        <f t="shared" si="31"/>
        <v>0</v>
      </c>
      <c r="X74">
        <f t="shared" si="32"/>
        <v>1</v>
      </c>
      <c r="Y74">
        <f t="shared" si="33"/>
        <v>1</v>
      </c>
    </row>
    <row r="75" spans="1:25" x14ac:dyDescent="0.25">
      <c r="A75" t="s">
        <v>50</v>
      </c>
      <c r="B75" t="s">
        <v>51</v>
      </c>
      <c r="C75">
        <v>9</v>
      </c>
      <c r="D75" t="s">
        <v>24</v>
      </c>
      <c r="E75" t="s">
        <v>53</v>
      </c>
      <c r="F75" t="s">
        <v>20</v>
      </c>
      <c r="G75">
        <v>9.99000999000999E-4</v>
      </c>
      <c r="H75">
        <v>64</v>
      </c>
      <c r="I75">
        <v>820266</v>
      </c>
      <c r="J75">
        <v>0</v>
      </c>
      <c r="K75">
        <v>1</v>
      </c>
      <c r="L75">
        <v>29</v>
      </c>
      <c r="M75">
        <v>1971</v>
      </c>
      <c r="N75">
        <v>0</v>
      </c>
      <c r="O75">
        <v>0</v>
      </c>
      <c r="P75">
        <v>1969</v>
      </c>
      <c r="R75">
        <f t="shared" si="26"/>
        <v>0.98461538461538467</v>
      </c>
      <c r="S75">
        <f t="shared" si="27"/>
        <v>0</v>
      </c>
      <c r="T75">
        <f t="shared" si="28"/>
        <v>1</v>
      </c>
      <c r="U75">
        <f t="shared" si="29"/>
        <v>0.99224806201550386</v>
      </c>
      <c r="V75">
        <f t="shared" si="30"/>
        <v>1</v>
      </c>
      <c r="W75">
        <f t="shared" si="31"/>
        <v>0</v>
      </c>
      <c r="X75">
        <f t="shared" si="32"/>
        <v>1</v>
      </c>
      <c r="Y75">
        <f t="shared" si="33"/>
        <v>1</v>
      </c>
    </row>
    <row r="76" spans="1:25" x14ac:dyDescent="0.25">
      <c r="A76" t="s">
        <v>50</v>
      </c>
      <c r="B76" t="s">
        <v>51</v>
      </c>
      <c r="C76">
        <v>9</v>
      </c>
      <c r="D76" t="s">
        <v>24</v>
      </c>
      <c r="E76" t="s">
        <v>53</v>
      </c>
      <c r="F76" t="s">
        <v>20</v>
      </c>
      <c r="G76">
        <v>9.99000999000999E-4</v>
      </c>
      <c r="H76">
        <v>65</v>
      </c>
      <c r="I76">
        <v>820266</v>
      </c>
      <c r="J76">
        <v>0</v>
      </c>
      <c r="K76">
        <v>0</v>
      </c>
      <c r="L76">
        <v>29</v>
      </c>
      <c r="M76">
        <v>1971</v>
      </c>
      <c r="N76">
        <v>0</v>
      </c>
      <c r="O76">
        <v>0</v>
      </c>
      <c r="P76">
        <v>1953</v>
      </c>
      <c r="R76">
        <f t="shared" si="26"/>
        <v>1</v>
      </c>
      <c r="S76">
        <f t="shared" si="27"/>
        <v>0</v>
      </c>
      <c r="T76">
        <f t="shared" si="28"/>
        <v>1</v>
      </c>
      <c r="U76">
        <f t="shared" si="29"/>
        <v>1</v>
      </c>
      <c r="V76">
        <f t="shared" si="30"/>
        <v>1</v>
      </c>
      <c r="W76">
        <f t="shared" si="31"/>
        <v>0</v>
      </c>
      <c r="X76">
        <f t="shared" si="32"/>
        <v>1</v>
      </c>
      <c r="Y76">
        <f t="shared" si="33"/>
        <v>1</v>
      </c>
    </row>
    <row r="77" spans="1:25" x14ac:dyDescent="0.25">
      <c r="A77" t="s">
        <v>50</v>
      </c>
      <c r="B77" t="s">
        <v>51</v>
      </c>
      <c r="C77">
        <v>9</v>
      </c>
      <c r="D77" t="s">
        <v>24</v>
      </c>
      <c r="E77" t="s">
        <v>53</v>
      </c>
      <c r="F77" t="s">
        <v>20</v>
      </c>
      <c r="G77">
        <v>9.99000999000999E-4</v>
      </c>
      <c r="H77">
        <v>65</v>
      </c>
      <c r="I77">
        <v>820266</v>
      </c>
      <c r="J77">
        <v>0</v>
      </c>
      <c r="K77">
        <v>0</v>
      </c>
      <c r="L77">
        <v>29</v>
      </c>
      <c r="M77">
        <v>1971</v>
      </c>
      <c r="N77">
        <v>0</v>
      </c>
      <c r="O77">
        <v>0</v>
      </c>
      <c r="P77">
        <v>1953</v>
      </c>
      <c r="R77">
        <f t="shared" si="26"/>
        <v>1</v>
      </c>
      <c r="S77">
        <f t="shared" si="27"/>
        <v>0</v>
      </c>
      <c r="T77">
        <f t="shared" si="28"/>
        <v>1</v>
      </c>
      <c r="U77">
        <f t="shared" si="29"/>
        <v>1</v>
      </c>
      <c r="V77">
        <f t="shared" si="30"/>
        <v>1</v>
      </c>
      <c r="W77">
        <f t="shared" si="31"/>
        <v>0</v>
      </c>
      <c r="X77">
        <f t="shared" si="32"/>
        <v>1</v>
      </c>
      <c r="Y77">
        <f t="shared" si="33"/>
        <v>1</v>
      </c>
    </row>
    <row r="78" spans="1:25" x14ac:dyDescent="0.25">
      <c r="A78" t="s">
        <v>50</v>
      </c>
      <c r="B78" t="s">
        <v>51</v>
      </c>
      <c r="C78">
        <v>9</v>
      </c>
      <c r="D78" t="s">
        <v>24</v>
      </c>
      <c r="E78" t="s">
        <v>53</v>
      </c>
      <c r="F78" t="s">
        <v>20</v>
      </c>
      <c r="G78">
        <v>9.99000999000999E-4</v>
      </c>
      <c r="H78">
        <v>65</v>
      </c>
      <c r="I78">
        <v>820266</v>
      </c>
      <c r="J78">
        <v>0</v>
      </c>
      <c r="K78">
        <v>0</v>
      </c>
      <c r="L78">
        <v>29</v>
      </c>
      <c r="M78">
        <v>1971</v>
      </c>
      <c r="N78">
        <v>0</v>
      </c>
      <c r="O78">
        <v>0</v>
      </c>
      <c r="P78">
        <v>1966</v>
      </c>
      <c r="R78">
        <f t="shared" si="26"/>
        <v>1</v>
      </c>
      <c r="S78">
        <f t="shared" si="27"/>
        <v>0</v>
      </c>
      <c r="T78">
        <f t="shared" si="28"/>
        <v>1</v>
      </c>
      <c r="U78">
        <f t="shared" si="29"/>
        <v>1</v>
      </c>
      <c r="V78">
        <f t="shared" si="30"/>
        <v>1</v>
      </c>
      <c r="W78">
        <f t="shared" si="31"/>
        <v>0</v>
      </c>
      <c r="X78">
        <f t="shared" si="32"/>
        <v>1</v>
      </c>
      <c r="Y78">
        <f t="shared" si="33"/>
        <v>1</v>
      </c>
    </row>
    <row r="79" spans="1:25" x14ac:dyDescent="0.25">
      <c r="A79" t="s">
        <v>50</v>
      </c>
      <c r="B79" t="s">
        <v>51</v>
      </c>
      <c r="C79">
        <v>9</v>
      </c>
      <c r="D79" t="s">
        <v>24</v>
      </c>
      <c r="E79" t="s">
        <v>53</v>
      </c>
      <c r="F79" t="s">
        <v>20</v>
      </c>
      <c r="G79">
        <v>9.99000999000999E-4</v>
      </c>
      <c r="H79">
        <v>65</v>
      </c>
      <c r="I79">
        <v>820266</v>
      </c>
      <c r="J79">
        <v>0</v>
      </c>
      <c r="K79">
        <v>0</v>
      </c>
      <c r="L79">
        <v>29</v>
      </c>
      <c r="M79">
        <v>1971</v>
      </c>
      <c r="N79">
        <v>0</v>
      </c>
      <c r="O79">
        <v>0</v>
      </c>
      <c r="P79">
        <v>1956</v>
      </c>
      <c r="R79">
        <f t="shared" si="26"/>
        <v>1</v>
      </c>
      <c r="S79">
        <f t="shared" si="27"/>
        <v>0</v>
      </c>
      <c r="T79">
        <f t="shared" si="28"/>
        <v>1</v>
      </c>
      <c r="U79">
        <f t="shared" si="29"/>
        <v>1</v>
      </c>
      <c r="V79">
        <f t="shared" si="30"/>
        <v>1</v>
      </c>
      <c r="W79">
        <f t="shared" si="31"/>
        <v>0</v>
      </c>
      <c r="X79">
        <f t="shared" si="32"/>
        <v>1</v>
      </c>
      <c r="Y79">
        <f t="shared" si="33"/>
        <v>1</v>
      </c>
    </row>
    <row r="81" spans="1:25" x14ac:dyDescent="0.25">
      <c r="Q81" t="s">
        <v>36</v>
      </c>
      <c r="R81">
        <f>IFERROR(AVERAGE(R60:R79), 0)</f>
        <v>0.99846153846153851</v>
      </c>
      <c r="S81">
        <f>IFERROR(AVERAGE(S60:S79), 0)</f>
        <v>0</v>
      </c>
      <c r="T81">
        <f>IFERROR(AVERAGE(T60:T79), 0)</f>
        <v>1</v>
      </c>
      <c r="U81">
        <f t="shared" ref="U81:Y81" si="34">IFERROR(AVERAGE(U60:U79), 0)</f>
        <v>0.99922480620155041</v>
      </c>
      <c r="V81">
        <f t="shared" si="34"/>
        <v>1</v>
      </c>
      <c r="W81">
        <f t="shared" si="34"/>
        <v>0</v>
      </c>
      <c r="X81">
        <f t="shared" si="34"/>
        <v>1</v>
      </c>
      <c r="Y81">
        <f t="shared" si="34"/>
        <v>1</v>
      </c>
    </row>
    <row r="82" spans="1:25" x14ac:dyDescent="0.25">
      <c r="Q82" t="s">
        <v>39</v>
      </c>
      <c r="R82">
        <f>IF(R81+t_19__0.975*STDEV(R60:R79)/SQRT(20)&gt; 1, 1 - R81, t_19__0.975*STDEV(R60:R79)/SQRT(20))</f>
        <v>1.5384615384614886E-3</v>
      </c>
      <c r="S82">
        <f t="shared" ref="S82:Y82" si="35">t_19__0.975*STDEV(S60:S79)/SQRT(20)</f>
        <v>0</v>
      </c>
      <c r="T82">
        <f t="shared" si="35"/>
        <v>0</v>
      </c>
      <c r="U82">
        <f>IF(U81+t_19__0.975*STDEV(U60:U79)/SQRT(20)&gt;1, 1-U81, t_19__0.975*STDEV(U60:U79)/SQRT(20))</f>
        <v>7.7519379844959158E-4</v>
      </c>
      <c r="V82">
        <f t="shared" si="35"/>
        <v>0</v>
      </c>
      <c r="W82">
        <f t="shared" si="35"/>
        <v>0</v>
      </c>
      <c r="X82">
        <f t="shared" si="35"/>
        <v>0</v>
      </c>
      <c r="Y82">
        <f t="shared" si="35"/>
        <v>0</v>
      </c>
    </row>
    <row r="83" spans="1:25" x14ac:dyDescent="0.25">
      <c r="Q83" t="s">
        <v>40</v>
      </c>
      <c r="R83">
        <f>IF(R81+t_19_0.995*STDEV(R60:R79)/SQRT(20)&gt;1, 1 - R81, t_19_0.995*STDEV(R60:R79)/SQRT(20))</f>
        <v>1.5384615384614886E-3</v>
      </c>
      <c r="S83">
        <f t="shared" ref="S83:Y83" si="36">t_19_0.995*STDEV(S60:S79)/SQRT(20)</f>
        <v>0</v>
      </c>
      <c r="T83">
        <f t="shared" si="36"/>
        <v>0</v>
      </c>
      <c r="U83">
        <f>IF(U81+t_19_0.995*STDEV(U60:U79)/SQRT(20)&gt;1, 1 - U81, t_19_0.995*STDEV(U60:U79)/SQRT(20))</f>
        <v>7.7519379844959158E-4</v>
      </c>
      <c r="V83">
        <f t="shared" si="36"/>
        <v>0</v>
      </c>
      <c r="W83">
        <f t="shared" si="36"/>
        <v>0</v>
      </c>
      <c r="X83">
        <f t="shared" si="36"/>
        <v>0</v>
      </c>
      <c r="Y83">
        <f t="shared" si="36"/>
        <v>0</v>
      </c>
    </row>
    <row r="84" spans="1:25" x14ac:dyDescent="0.25">
      <c r="P84" s="2"/>
      <c r="Q84" t="s">
        <v>41</v>
      </c>
      <c r="R84" s="2">
        <f>R81+R82</f>
        <v>1</v>
      </c>
      <c r="S84">
        <f t="shared" ref="S84:Y84" si="37">S81+S82</f>
        <v>0</v>
      </c>
      <c r="T84">
        <f t="shared" si="37"/>
        <v>1</v>
      </c>
      <c r="U84" s="2">
        <f t="shared" si="37"/>
        <v>1</v>
      </c>
      <c r="V84">
        <f t="shared" si="37"/>
        <v>1</v>
      </c>
      <c r="W84">
        <f t="shared" si="37"/>
        <v>0</v>
      </c>
      <c r="X84">
        <f t="shared" si="37"/>
        <v>1</v>
      </c>
      <c r="Y84">
        <f t="shared" si="37"/>
        <v>1</v>
      </c>
    </row>
    <row r="85" spans="1:25" x14ac:dyDescent="0.25">
      <c r="P85" s="2"/>
      <c r="Q85" t="s">
        <v>42</v>
      </c>
      <c r="R85" s="2">
        <f>R81+R83</f>
        <v>1</v>
      </c>
      <c r="S85">
        <f t="shared" ref="S85:Y85" si="38">S81+S83</f>
        <v>0</v>
      </c>
      <c r="T85">
        <f t="shared" si="38"/>
        <v>1</v>
      </c>
      <c r="U85" s="2">
        <f t="shared" si="38"/>
        <v>1</v>
      </c>
      <c r="V85">
        <f t="shared" si="38"/>
        <v>1</v>
      </c>
      <c r="W85">
        <f t="shared" si="38"/>
        <v>0</v>
      </c>
      <c r="X85">
        <f t="shared" si="38"/>
        <v>1</v>
      </c>
      <c r="Y85">
        <f t="shared" si="38"/>
        <v>1</v>
      </c>
    </row>
    <row r="89" spans="1:25" x14ac:dyDescent="0.25">
      <c r="A89" t="s">
        <v>50</v>
      </c>
      <c r="B89" t="s">
        <v>51</v>
      </c>
      <c r="C89">
        <v>9</v>
      </c>
      <c r="D89" t="s">
        <v>26</v>
      </c>
      <c r="E89" t="s">
        <v>54</v>
      </c>
      <c r="F89" t="s">
        <v>20</v>
      </c>
      <c r="G89">
        <v>9.99000999000999E-4</v>
      </c>
      <c r="H89">
        <v>65</v>
      </c>
      <c r="I89">
        <v>820266</v>
      </c>
      <c r="J89">
        <v>0</v>
      </c>
      <c r="K89">
        <v>0</v>
      </c>
      <c r="L89">
        <v>29</v>
      </c>
      <c r="M89">
        <v>1971</v>
      </c>
      <c r="N89">
        <v>0</v>
      </c>
      <c r="O89">
        <v>0</v>
      </c>
      <c r="P89">
        <v>489</v>
      </c>
      <c r="R89">
        <f t="shared" ref="R89:R108" si="39">IFERROR(H89/(H89+K89), 0)</f>
        <v>1</v>
      </c>
      <c r="S89">
        <f t="shared" ref="S89:S108" si="40">IFERROR(J89/(J89+I89), 0)</f>
        <v>0</v>
      </c>
      <c r="T89">
        <f t="shared" ref="T89:T108" si="41">IFERROR(H89/(H89+J89), 0)</f>
        <v>1</v>
      </c>
      <c r="U89">
        <f t="shared" ref="U89:U108" si="42">IFERROR(2/(1/R89+1/T89),0)</f>
        <v>1</v>
      </c>
      <c r="V89">
        <f t="shared" ref="V89:V108" si="43">IFERROR(L89/(L89+O89),0)</f>
        <v>1</v>
      </c>
      <c r="W89">
        <f t="shared" ref="W89:W108" si="44">IFERROR(N89/(N89+M89),0)</f>
        <v>0</v>
      </c>
      <c r="X89">
        <f t="shared" ref="X89:X108" si="45">IFERROR(L89/(L89+N89),0)</f>
        <v>1</v>
      </c>
      <c r="Y89">
        <f t="shared" ref="Y89:Y108" si="46">IFERROR(2/(1/X89+1/V89),0)</f>
        <v>1</v>
      </c>
    </row>
    <row r="90" spans="1:25" x14ac:dyDescent="0.25">
      <c r="A90" t="s">
        <v>50</v>
      </c>
      <c r="B90" t="s">
        <v>51</v>
      </c>
      <c r="C90">
        <v>9</v>
      </c>
      <c r="D90" t="s">
        <v>26</v>
      </c>
      <c r="E90" t="s">
        <v>54</v>
      </c>
      <c r="F90" t="s">
        <v>20</v>
      </c>
      <c r="G90">
        <v>9.99000999000999E-4</v>
      </c>
      <c r="H90">
        <v>65</v>
      </c>
      <c r="I90">
        <v>820266</v>
      </c>
      <c r="J90">
        <v>0</v>
      </c>
      <c r="K90">
        <v>0</v>
      </c>
      <c r="L90">
        <v>29</v>
      </c>
      <c r="M90">
        <v>1971</v>
      </c>
      <c r="N90">
        <v>0</v>
      </c>
      <c r="O90">
        <v>0</v>
      </c>
      <c r="P90">
        <v>482</v>
      </c>
      <c r="R90">
        <f t="shared" si="39"/>
        <v>1</v>
      </c>
      <c r="S90">
        <f t="shared" si="40"/>
        <v>0</v>
      </c>
      <c r="T90">
        <f t="shared" si="41"/>
        <v>1</v>
      </c>
      <c r="U90">
        <f t="shared" si="42"/>
        <v>1</v>
      </c>
      <c r="V90">
        <f t="shared" si="43"/>
        <v>1</v>
      </c>
      <c r="W90">
        <f t="shared" si="44"/>
        <v>0</v>
      </c>
      <c r="X90">
        <f t="shared" si="45"/>
        <v>1</v>
      </c>
      <c r="Y90">
        <f t="shared" si="46"/>
        <v>1</v>
      </c>
    </row>
    <row r="91" spans="1:25" x14ac:dyDescent="0.25">
      <c r="A91" t="s">
        <v>50</v>
      </c>
      <c r="B91" t="s">
        <v>51</v>
      </c>
      <c r="C91">
        <v>9</v>
      </c>
      <c r="D91" t="s">
        <v>26</v>
      </c>
      <c r="E91" t="s">
        <v>54</v>
      </c>
      <c r="F91" t="s">
        <v>20</v>
      </c>
      <c r="G91">
        <v>9.99000999000999E-4</v>
      </c>
      <c r="H91">
        <v>65</v>
      </c>
      <c r="I91">
        <v>820266</v>
      </c>
      <c r="J91">
        <v>0</v>
      </c>
      <c r="K91">
        <v>0</v>
      </c>
      <c r="L91">
        <v>29</v>
      </c>
      <c r="M91">
        <v>1971</v>
      </c>
      <c r="N91">
        <v>0</v>
      </c>
      <c r="O91">
        <v>0</v>
      </c>
      <c r="P91">
        <v>483</v>
      </c>
      <c r="R91">
        <f t="shared" si="39"/>
        <v>1</v>
      </c>
      <c r="S91">
        <f t="shared" si="40"/>
        <v>0</v>
      </c>
      <c r="T91">
        <f t="shared" si="41"/>
        <v>1</v>
      </c>
      <c r="U91">
        <f t="shared" si="42"/>
        <v>1</v>
      </c>
      <c r="V91">
        <f t="shared" si="43"/>
        <v>1</v>
      </c>
      <c r="W91">
        <f t="shared" si="44"/>
        <v>0</v>
      </c>
      <c r="X91">
        <f t="shared" si="45"/>
        <v>1</v>
      </c>
      <c r="Y91">
        <f t="shared" si="46"/>
        <v>1</v>
      </c>
    </row>
    <row r="92" spans="1:25" x14ac:dyDescent="0.25">
      <c r="A92" t="s">
        <v>50</v>
      </c>
      <c r="B92" t="s">
        <v>51</v>
      </c>
      <c r="C92">
        <v>9</v>
      </c>
      <c r="D92" t="s">
        <v>26</v>
      </c>
      <c r="E92" t="s">
        <v>54</v>
      </c>
      <c r="F92" t="s">
        <v>20</v>
      </c>
      <c r="G92">
        <v>9.99000999000999E-4</v>
      </c>
      <c r="H92">
        <v>65</v>
      </c>
      <c r="I92">
        <v>820266</v>
      </c>
      <c r="J92">
        <v>0</v>
      </c>
      <c r="K92">
        <v>0</v>
      </c>
      <c r="L92">
        <v>29</v>
      </c>
      <c r="M92">
        <v>1971</v>
      </c>
      <c r="N92">
        <v>0</v>
      </c>
      <c r="O92">
        <v>0</v>
      </c>
      <c r="P92">
        <v>477</v>
      </c>
      <c r="R92">
        <f t="shared" si="39"/>
        <v>1</v>
      </c>
      <c r="S92">
        <f t="shared" si="40"/>
        <v>0</v>
      </c>
      <c r="T92">
        <f t="shared" si="41"/>
        <v>1</v>
      </c>
      <c r="U92">
        <f t="shared" si="42"/>
        <v>1</v>
      </c>
      <c r="V92">
        <f t="shared" si="43"/>
        <v>1</v>
      </c>
      <c r="W92">
        <f t="shared" si="44"/>
        <v>0</v>
      </c>
      <c r="X92">
        <f t="shared" si="45"/>
        <v>1</v>
      </c>
      <c r="Y92">
        <f t="shared" si="46"/>
        <v>1</v>
      </c>
    </row>
    <row r="93" spans="1:25" x14ac:dyDescent="0.25">
      <c r="A93" t="s">
        <v>50</v>
      </c>
      <c r="B93" t="s">
        <v>51</v>
      </c>
      <c r="C93">
        <v>9</v>
      </c>
      <c r="D93" t="s">
        <v>26</v>
      </c>
      <c r="E93" t="s">
        <v>54</v>
      </c>
      <c r="F93" t="s">
        <v>20</v>
      </c>
      <c r="G93">
        <v>9.99000999000999E-4</v>
      </c>
      <c r="H93">
        <v>65</v>
      </c>
      <c r="I93">
        <v>820266</v>
      </c>
      <c r="J93">
        <v>0</v>
      </c>
      <c r="K93">
        <v>0</v>
      </c>
      <c r="L93">
        <v>29</v>
      </c>
      <c r="M93">
        <v>1971</v>
      </c>
      <c r="N93">
        <v>0</v>
      </c>
      <c r="O93">
        <v>0</v>
      </c>
      <c r="P93">
        <v>477</v>
      </c>
      <c r="R93">
        <f t="shared" si="39"/>
        <v>1</v>
      </c>
      <c r="S93">
        <f t="shared" si="40"/>
        <v>0</v>
      </c>
      <c r="T93">
        <f t="shared" si="41"/>
        <v>1</v>
      </c>
      <c r="U93">
        <f t="shared" si="42"/>
        <v>1</v>
      </c>
      <c r="V93">
        <f t="shared" si="43"/>
        <v>1</v>
      </c>
      <c r="W93">
        <f t="shared" si="44"/>
        <v>0</v>
      </c>
      <c r="X93">
        <f t="shared" si="45"/>
        <v>1</v>
      </c>
      <c r="Y93">
        <f t="shared" si="46"/>
        <v>1</v>
      </c>
    </row>
    <row r="94" spans="1:25" x14ac:dyDescent="0.25">
      <c r="A94" t="s">
        <v>50</v>
      </c>
      <c r="B94" t="s">
        <v>51</v>
      </c>
      <c r="C94">
        <v>9</v>
      </c>
      <c r="D94" t="s">
        <v>26</v>
      </c>
      <c r="E94" t="s">
        <v>54</v>
      </c>
      <c r="F94" t="s">
        <v>20</v>
      </c>
      <c r="G94">
        <v>9.99000999000999E-4</v>
      </c>
      <c r="H94">
        <v>65</v>
      </c>
      <c r="I94">
        <v>820266</v>
      </c>
      <c r="J94">
        <v>0</v>
      </c>
      <c r="K94">
        <v>0</v>
      </c>
      <c r="L94">
        <v>29</v>
      </c>
      <c r="M94">
        <v>1971</v>
      </c>
      <c r="N94">
        <v>0</v>
      </c>
      <c r="O94">
        <v>0</v>
      </c>
      <c r="P94">
        <v>482</v>
      </c>
      <c r="R94">
        <f t="shared" si="39"/>
        <v>1</v>
      </c>
      <c r="S94">
        <f t="shared" si="40"/>
        <v>0</v>
      </c>
      <c r="T94">
        <f t="shared" si="41"/>
        <v>1</v>
      </c>
      <c r="U94">
        <f t="shared" si="42"/>
        <v>1</v>
      </c>
      <c r="V94">
        <f t="shared" si="43"/>
        <v>1</v>
      </c>
      <c r="W94">
        <f t="shared" si="44"/>
        <v>0</v>
      </c>
      <c r="X94">
        <f t="shared" si="45"/>
        <v>1</v>
      </c>
      <c r="Y94">
        <f t="shared" si="46"/>
        <v>1</v>
      </c>
    </row>
    <row r="95" spans="1:25" x14ac:dyDescent="0.25">
      <c r="A95" t="s">
        <v>50</v>
      </c>
      <c r="B95" t="s">
        <v>51</v>
      </c>
      <c r="C95">
        <v>9</v>
      </c>
      <c r="D95" t="s">
        <v>26</v>
      </c>
      <c r="E95" t="s">
        <v>54</v>
      </c>
      <c r="F95" t="s">
        <v>20</v>
      </c>
      <c r="G95">
        <v>9.99000999000999E-4</v>
      </c>
      <c r="H95">
        <v>65</v>
      </c>
      <c r="I95">
        <v>820266</v>
      </c>
      <c r="J95">
        <v>0</v>
      </c>
      <c r="K95">
        <v>0</v>
      </c>
      <c r="L95">
        <v>29</v>
      </c>
      <c r="M95">
        <v>1971</v>
      </c>
      <c r="N95">
        <v>0</v>
      </c>
      <c r="O95">
        <v>0</v>
      </c>
      <c r="P95">
        <v>481</v>
      </c>
      <c r="R95">
        <f t="shared" si="39"/>
        <v>1</v>
      </c>
      <c r="S95">
        <f t="shared" si="40"/>
        <v>0</v>
      </c>
      <c r="T95">
        <f t="shared" si="41"/>
        <v>1</v>
      </c>
      <c r="U95">
        <f t="shared" si="42"/>
        <v>1</v>
      </c>
      <c r="V95">
        <f t="shared" si="43"/>
        <v>1</v>
      </c>
      <c r="W95">
        <f t="shared" si="44"/>
        <v>0</v>
      </c>
      <c r="X95">
        <f t="shared" si="45"/>
        <v>1</v>
      </c>
      <c r="Y95">
        <f t="shared" si="46"/>
        <v>1</v>
      </c>
    </row>
    <row r="96" spans="1:25" x14ac:dyDescent="0.25">
      <c r="A96" t="s">
        <v>50</v>
      </c>
      <c r="B96" t="s">
        <v>51</v>
      </c>
      <c r="C96">
        <v>9</v>
      </c>
      <c r="D96" t="s">
        <v>26</v>
      </c>
      <c r="E96" t="s">
        <v>54</v>
      </c>
      <c r="F96" t="s">
        <v>20</v>
      </c>
      <c r="G96">
        <v>9.99000999000999E-4</v>
      </c>
      <c r="H96">
        <v>65</v>
      </c>
      <c r="I96">
        <v>820266</v>
      </c>
      <c r="J96">
        <v>0</v>
      </c>
      <c r="K96">
        <v>0</v>
      </c>
      <c r="L96">
        <v>29</v>
      </c>
      <c r="M96">
        <v>1971</v>
      </c>
      <c r="N96">
        <v>0</v>
      </c>
      <c r="O96">
        <v>0</v>
      </c>
      <c r="P96">
        <v>479</v>
      </c>
      <c r="R96">
        <f t="shared" si="39"/>
        <v>1</v>
      </c>
      <c r="S96">
        <f t="shared" si="40"/>
        <v>0</v>
      </c>
      <c r="T96">
        <f t="shared" si="41"/>
        <v>1</v>
      </c>
      <c r="U96">
        <f t="shared" si="42"/>
        <v>1</v>
      </c>
      <c r="V96">
        <f t="shared" si="43"/>
        <v>1</v>
      </c>
      <c r="W96">
        <f t="shared" si="44"/>
        <v>0</v>
      </c>
      <c r="X96">
        <f t="shared" si="45"/>
        <v>1</v>
      </c>
      <c r="Y96">
        <f t="shared" si="46"/>
        <v>1</v>
      </c>
    </row>
    <row r="97" spans="1:25" x14ac:dyDescent="0.25">
      <c r="A97" t="s">
        <v>50</v>
      </c>
      <c r="B97" t="s">
        <v>51</v>
      </c>
      <c r="C97">
        <v>9</v>
      </c>
      <c r="D97" t="s">
        <v>26</v>
      </c>
      <c r="E97" t="s">
        <v>54</v>
      </c>
      <c r="F97" t="s">
        <v>20</v>
      </c>
      <c r="G97">
        <v>9.99000999000999E-4</v>
      </c>
      <c r="H97">
        <v>65</v>
      </c>
      <c r="I97">
        <v>820266</v>
      </c>
      <c r="J97">
        <v>0</v>
      </c>
      <c r="K97">
        <v>0</v>
      </c>
      <c r="L97">
        <v>29</v>
      </c>
      <c r="M97">
        <v>1971</v>
      </c>
      <c r="N97">
        <v>0</v>
      </c>
      <c r="O97">
        <v>0</v>
      </c>
      <c r="P97">
        <v>478</v>
      </c>
      <c r="R97">
        <f t="shared" si="39"/>
        <v>1</v>
      </c>
      <c r="S97">
        <f t="shared" si="40"/>
        <v>0</v>
      </c>
      <c r="T97">
        <f t="shared" si="41"/>
        <v>1</v>
      </c>
      <c r="U97">
        <f t="shared" si="42"/>
        <v>1</v>
      </c>
      <c r="V97">
        <f t="shared" si="43"/>
        <v>1</v>
      </c>
      <c r="W97">
        <f t="shared" si="44"/>
        <v>0</v>
      </c>
      <c r="X97">
        <f t="shared" si="45"/>
        <v>1</v>
      </c>
      <c r="Y97">
        <f t="shared" si="46"/>
        <v>1</v>
      </c>
    </row>
    <row r="98" spans="1:25" x14ac:dyDescent="0.25">
      <c r="A98" t="s">
        <v>50</v>
      </c>
      <c r="B98" t="s">
        <v>51</v>
      </c>
      <c r="C98">
        <v>9</v>
      </c>
      <c r="D98" t="s">
        <v>26</v>
      </c>
      <c r="E98" t="s">
        <v>54</v>
      </c>
      <c r="F98" t="s">
        <v>20</v>
      </c>
      <c r="G98">
        <v>9.99000999000999E-4</v>
      </c>
      <c r="H98">
        <v>65</v>
      </c>
      <c r="I98">
        <v>820266</v>
      </c>
      <c r="J98">
        <v>0</v>
      </c>
      <c r="K98">
        <v>0</v>
      </c>
      <c r="L98">
        <v>29</v>
      </c>
      <c r="M98">
        <v>1971</v>
      </c>
      <c r="N98">
        <v>0</v>
      </c>
      <c r="O98">
        <v>0</v>
      </c>
      <c r="P98">
        <v>480</v>
      </c>
      <c r="R98">
        <f t="shared" si="39"/>
        <v>1</v>
      </c>
      <c r="S98">
        <f t="shared" si="40"/>
        <v>0</v>
      </c>
      <c r="T98">
        <f t="shared" si="41"/>
        <v>1</v>
      </c>
      <c r="U98">
        <f t="shared" si="42"/>
        <v>1</v>
      </c>
      <c r="V98">
        <f t="shared" si="43"/>
        <v>1</v>
      </c>
      <c r="W98">
        <f t="shared" si="44"/>
        <v>0</v>
      </c>
      <c r="X98">
        <f t="shared" si="45"/>
        <v>1</v>
      </c>
      <c r="Y98">
        <f t="shared" si="46"/>
        <v>1</v>
      </c>
    </row>
    <row r="99" spans="1:25" x14ac:dyDescent="0.25">
      <c r="A99" t="s">
        <v>50</v>
      </c>
      <c r="B99" t="s">
        <v>51</v>
      </c>
      <c r="C99">
        <v>9</v>
      </c>
      <c r="D99" t="s">
        <v>26</v>
      </c>
      <c r="E99" t="s">
        <v>54</v>
      </c>
      <c r="F99" t="s">
        <v>20</v>
      </c>
      <c r="G99">
        <v>9.99000999000999E-4</v>
      </c>
      <c r="H99">
        <v>65</v>
      </c>
      <c r="I99">
        <v>820266</v>
      </c>
      <c r="J99">
        <v>0</v>
      </c>
      <c r="K99">
        <v>0</v>
      </c>
      <c r="L99">
        <v>29</v>
      </c>
      <c r="M99">
        <v>1971</v>
      </c>
      <c r="N99">
        <v>0</v>
      </c>
      <c r="O99">
        <v>0</v>
      </c>
      <c r="P99">
        <v>487</v>
      </c>
      <c r="R99">
        <f t="shared" si="39"/>
        <v>1</v>
      </c>
      <c r="S99">
        <f t="shared" si="40"/>
        <v>0</v>
      </c>
      <c r="T99">
        <f t="shared" si="41"/>
        <v>1</v>
      </c>
      <c r="U99">
        <f t="shared" si="42"/>
        <v>1</v>
      </c>
      <c r="V99">
        <f t="shared" si="43"/>
        <v>1</v>
      </c>
      <c r="W99">
        <f t="shared" si="44"/>
        <v>0</v>
      </c>
      <c r="X99">
        <f t="shared" si="45"/>
        <v>1</v>
      </c>
      <c r="Y99">
        <f t="shared" si="46"/>
        <v>1</v>
      </c>
    </row>
    <row r="100" spans="1:25" x14ac:dyDescent="0.25">
      <c r="A100" t="s">
        <v>50</v>
      </c>
      <c r="B100" t="s">
        <v>51</v>
      </c>
      <c r="C100">
        <v>9</v>
      </c>
      <c r="D100" t="s">
        <v>26</v>
      </c>
      <c r="E100" t="s">
        <v>54</v>
      </c>
      <c r="F100" t="s">
        <v>20</v>
      </c>
      <c r="G100">
        <v>9.99000999000999E-4</v>
      </c>
      <c r="H100">
        <v>65</v>
      </c>
      <c r="I100">
        <v>820266</v>
      </c>
      <c r="J100">
        <v>0</v>
      </c>
      <c r="K100">
        <v>0</v>
      </c>
      <c r="L100">
        <v>29</v>
      </c>
      <c r="M100">
        <v>1971</v>
      </c>
      <c r="N100">
        <v>0</v>
      </c>
      <c r="O100">
        <v>0</v>
      </c>
      <c r="P100">
        <v>487</v>
      </c>
      <c r="R100">
        <f t="shared" si="39"/>
        <v>1</v>
      </c>
      <c r="S100">
        <f t="shared" si="40"/>
        <v>0</v>
      </c>
      <c r="T100">
        <f t="shared" si="41"/>
        <v>1</v>
      </c>
      <c r="U100">
        <f t="shared" si="42"/>
        <v>1</v>
      </c>
      <c r="V100">
        <f t="shared" si="43"/>
        <v>1</v>
      </c>
      <c r="W100">
        <f t="shared" si="44"/>
        <v>0</v>
      </c>
      <c r="X100">
        <f t="shared" si="45"/>
        <v>1</v>
      </c>
      <c r="Y100">
        <f t="shared" si="46"/>
        <v>1</v>
      </c>
    </row>
    <row r="101" spans="1:25" x14ac:dyDescent="0.25">
      <c r="A101" t="s">
        <v>50</v>
      </c>
      <c r="B101" t="s">
        <v>51</v>
      </c>
      <c r="C101">
        <v>9</v>
      </c>
      <c r="D101" t="s">
        <v>26</v>
      </c>
      <c r="E101" t="s">
        <v>54</v>
      </c>
      <c r="F101" t="s">
        <v>20</v>
      </c>
      <c r="G101">
        <v>9.99000999000999E-4</v>
      </c>
      <c r="H101">
        <v>65</v>
      </c>
      <c r="I101">
        <v>820266</v>
      </c>
      <c r="J101">
        <v>0</v>
      </c>
      <c r="K101">
        <v>0</v>
      </c>
      <c r="L101">
        <v>29</v>
      </c>
      <c r="M101">
        <v>1971</v>
      </c>
      <c r="N101">
        <v>0</v>
      </c>
      <c r="O101">
        <v>0</v>
      </c>
      <c r="P101">
        <v>480</v>
      </c>
      <c r="R101">
        <f t="shared" si="39"/>
        <v>1</v>
      </c>
      <c r="S101">
        <f t="shared" si="40"/>
        <v>0</v>
      </c>
      <c r="T101">
        <f t="shared" si="41"/>
        <v>1</v>
      </c>
      <c r="U101">
        <f t="shared" si="42"/>
        <v>1</v>
      </c>
      <c r="V101">
        <f t="shared" si="43"/>
        <v>1</v>
      </c>
      <c r="W101">
        <f t="shared" si="44"/>
        <v>0</v>
      </c>
      <c r="X101">
        <f t="shared" si="45"/>
        <v>1</v>
      </c>
      <c r="Y101">
        <f t="shared" si="46"/>
        <v>1</v>
      </c>
    </row>
    <row r="102" spans="1:25" x14ac:dyDescent="0.25">
      <c r="A102" t="s">
        <v>50</v>
      </c>
      <c r="B102" t="s">
        <v>51</v>
      </c>
      <c r="C102">
        <v>9</v>
      </c>
      <c r="D102" t="s">
        <v>26</v>
      </c>
      <c r="E102" t="s">
        <v>54</v>
      </c>
      <c r="F102" t="s">
        <v>20</v>
      </c>
      <c r="G102">
        <v>9.99000999000999E-4</v>
      </c>
      <c r="H102">
        <v>65</v>
      </c>
      <c r="I102">
        <v>820266</v>
      </c>
      <c r="J102">
        <v>0</v>
      </c>
      <c r="K102">
        <v>0</v>
      </c>
      <c r="L102">
        <v>29</v>
      </c>
      <c r="M102">
        <v>1971</v>
      </c>
      <c r="N102">
        <v>0</v>
      </c>
      <c r="O102">
        <v>0</v>
      </c>
      <c r="P102">
        <v>477</v>
      </c>
      <c r="R102">
        <f t="shared" si="39"/>
        <v>1</v>
      </c>
      <c r="S102">
        <f t="shared" si="40"/>
        <v>0</v>
      </c>
      <c r="T102">
        <f t="shared" si="41"/>
        <v>1</v>
      </c>
      <c r="U102">
        <f t="shared" si="42"/>
        <v>1</v>
      </c>
      <c r="V102">
        <f t="shared" si="43"/>
        <v>1</v>
      </c>
      <c r="W102">
        <f t="shared" si="44"/>
        <v>0</v>
      </c>
      <c r="X102">
        <f t="shared" si="45"/>
        <v>1</v>
      </c>
      <c r="Y102">
        <f t="shared" si="46"/>
        <v>1</v>
      </c>
    </row>
    <row r="103" spans="1:25" x14ac:dyDescent="0.25">
      <c r="A103" t="s">
        <v>50</v>
      </c>
      <c r="B103" t="s">
        <v>51</v>
      </c>
      <c r="C103">
        <v>9</v>
      </c>
      <c r="D103" t="s">
        <v>26</v>
      </c>
      <c r="E103" t="s">
        <v>54</v>
      </c>
      <c r="F103" t="s">
        <v>20</v>
      </c>
      <c r="G103">
        <v>9.99000999000999E-4</v>
      </c>
      <c r="H103">
        <v>65</v>
      </c>
      <c r="I103">
        <v>820266</v>
      </c>
      <c r="J103">
        <v>0</v>
      </c>
      <c r="K103">
        <v>0</v>
      </c>
      <c r="L103">
        <v>29</v>
      </c>
      <c r="M103">
        <v>1971</v>
      </c>
      <c r="N103">
        <v>0</v>
      </c>
      <c r="O103">
        <v>0</v>
      </c>
      <c r="P103">
        <v>483</v>
      </c>
      <c r="R103">
        <f t="shared" si="39"/>
        <v>1</v>
      </c>
      <c r="S103">
        <f t="shared" si="40"/>
        <v>0</v>
      </c>
      <c r="T103">
        <f t="shared" si="41"/>
        <v>1</v>
      </c>
      <c r="U103">
        <f t="shared" si="42"/>
        <v>1</v>
      </c>
      <c r="V103">
        <f t="shared" si="43"/>
        <v>1</v>
      </c>
      <c r="W103">
        <f t="shared" si="44"/>
        <v>0</v>
      </c>
      <c r="X103">
        <f t="shared" si="45"/>
        <v>1</v>
      </c>
      <c r="Y103">
        <f t="shared" si="46"/>
        <v>1</v>
      </c>
    </row>
    <row r="104" spans="1:25" x14ac:dyDescent="0.25">
      <c r="A104" t="s">
        <v>50</v>
      </c>
      <c r="B104" t="s">
        <v>51</v>
      </c>
      <c r="C104">
        <v>9</v>
      </c>
      <c r="D104" t="s">
        <v>26</v>
      </c>
      <c r="E104" t="s">
        <v>54</v>
      </c>
      <c r="F104" t="s">
        <v>20</v>
      </c>
      <c r="G104">
        <v>9.99000999000999E-4</v>
      </c>
      <c r="H104">
        <v>65</v>
      </c>
      <c r="I104">
        <v>820266</v>
      </c>
      <c r="J104">
        <v>0</v>
      </c>
      <c r="K104">
        <v>0</v>
      </c>
      <c r="L104">
        <v>29</v>
      </c>
      <c r="M104">
        <v>1971</v>
      </c>
      <c r="N104">
        <v>0</v>
      </c>
      <c r="O104">
        <v>0</v>
      </c>
      <c r="P104">
        <v>484</v>
      </c>
      <c r="R104">
        <f t="shared" si="39"/>
        <v>1</v>
      </c>
      <c r="S104">
        <f t="shared" si="40"/>
        <v>0</v>
      </c>
      <c r="T104">
        <f t="shared" si="41"/>
        <v>1</v>
      </c>
      <c r="U104">
        <f t="shared" si="42"/>
        <v>1</v>
      </c>
      <c r="V104">
        <f t="shared" si="43"/>
        <v>1</v>
      </c>
      <c r="W104">
        <f t="shared" si="44"/>
        <v>0</v>
      </c>
      <c r="X104">
        <f t="shared" si="45"/>
        <v>1</v>
      </c>
      <c r="Y104">
        <f t="shared" si="46"/>
        <v>1</v>
      </c>
    </row>
    <row r="105" spans="1:25" x14ac:dyDescent="0.25">
      <c r="A105" t="s">
        <v>50</v>
      </c>
      <c r="B105" t="s">
        <v>51</v>
      </c>
      <c r="C105">
        <v>9</v>
      </c>
      <c r="D105" t="s">
        <v>26</v>
      </c>
      <c r="E105" t="s">
        <v>54</v>
      </c>
      <c r="F105" t="s">
        <v>20</v>
      </c>
      <c r="G105">
        <v>9.99000999000999E-4</v>
      </c>
      <c r="H105">
        <v>65</v>
      </c>
      <c r="I105">
        <v>820266</v>
      </c>
      <c r="J105">
        <v>0</v>
      </c>
      <c r="K105">
        <v>0</v>
      </c>
      <c r="L105">
        <v>29</v>
      </c>
      <c r="M105">
        <v>1971</v>
      </c>
      <c r="N105">
        <v>0</v>
      </c>
      <c r="O105">
        <v>0</v>
      </c>
      <c r="P105">
        <v>514</v>
      </c>
      <c r="R105">
        <f t="shared" si="39"/>
        <v>1</v>
      </c>
      <c r="S105">
        <f t="shared" si="40"/>
        <v>0</v>
      </c>
      <c r="T105">
        <f t="shared" si="41"/>
        <v>1</v>
      </c>
      <c r="U105">
        <f t="shared" si="42"/>
        <v>1</v>
      </c>
      <c r="V105">
        <f t="shared" si="43"/>
        <v>1</v>
      </c>
      <c r="W105">
        <f t="shared" si="44"/>
        <v>0</v>
      </c>
      <c r="X105">
        <f t="shared" si="45"/>
        <v>1</v>
      </c>
      <c r="Y105">
        <f t="shared" si="46"/>
        <v>1</v>
      </c>
    </row>
    <row r="106" spans="1:25" x14ac:dyDescent="0.25">
      <c r="A106" t="s">
        <v>50</v>
      </c>
      <c r="B106" t="s">
        <v>51</v>
      </c>
      <c r="C106">
        <v>9</v>
      </c>
      <c r="D106" t="s">
        <v>26</v>
      </c>
      <c r="E106" t="s">
        <v>54</v>
      </c>
      <c r="F106" t="s">
        <v>20</v>
      </c>
      <c r="G106">
        <v>9.99000999000999E-4</v>
      </c>
      <c r="H106">
        <v>65</v>
      </c>
      <c r="I106">
        <v>820266</v>
      </c>
      <c r="J106">
        <v>0</v>
      </c>
      <c r="K106">
        <v>0</v>
      </c>
      <c r="L106">
        <v>29</v>
      </c>
      <c r="M106">
        <v>1971</v>
      </c>
      <c r="N106">
        <v>0</v>
      </c>
      <c r="O106">
        <v>0</v>
      </c>
      <c r="P106">
        <v>467</v>
      </c>
      <c r="R106">
        <f t="shared" si="39"/>
        <v>1</v>
      </c>
      <c r="S106">
        <f t="shared" si="40"/>
        <v>0</v>
      </c>
      <c r="T106">
        <f t="shared" si="41"/>
        <v>1</v>
      </c>
      <c r="U106">
        <f t="shared" si="42"/>
        <v>1</v>
      </c>
      <c r="V106">
        <f t="shared" si="43"/>
        <v>1</v>
      </c>
      <c r="W106">
        <f t="shared" si="44"/>
        <v>0</v>
      </c>
      <c r="X106">
        <f t="shared" si="45"/>
        <v>1</v>
      </c>
      <c r="Y106">
        <f t="shared" si="46"/>
        <v>1</v>
      </c>
    </row>
    <row r="107" spans="1:25" x14ac:dyDescent="0.25">
      <c r="A107" t="s">
        <v>50</v>
      </c>
      <c r="B107" t="s">
        <v>51</v>
      </c>
      <c r="C107">
        <v>9</v>
      </c>
      <c r="D107" t="s">
        <v>26</v>
      </c>
      <c r="E107" t="s">
        <v>54</v>
      </c>
      <c r="F107" t="s">
        <v>20</v>
      </c>
      <c r="G107">
        <v>9.99000999000999E-4</v>
      </c>
      <c r="H107">
        <v>65</v>
      </c>
      <c r="I107">
        <v>820266</v>
      </c>
      <c r="J107">
        <v>0</v>
      </c>
      <c r="K107">
        <v>0</v>
      </c>
      <c r="L107">
        <v>29</v>
      </c>
      <c r="M107">
        <v>1971</v>
      </c>
      <c r="N107">
        <v>0</v>
      </c>
      <c r="O107">
        <v>0</v>
      </c>
      <c r="P107">
        <v>476</v>
      </c>
      <c r="R107">
        <f t="shared" si="39"/>
        <v>1</v>
      </c>
      <c r="S107">
        <f t="shared" si="40"/>
        <v>0</v>
      </c>
      <c r="T107">
        <f t="shared" si="41"/>
        <v>1</v>
      </c>
      <c r="U107">
        <f t="shared" si="42"/>
        <v>1</v>
      </c>
      <c r="V107">
        <f t="shared" si="43"/>
        <v>1</v>
      </c>
      <c r="W107">
        <f t="shared" si="44"/>
        <v>0</v>
      </c>
      <c r="X107">
        <f t="shared" si="45"/>
        <v>1</v>
      </c>
      <c r="Y107">
        <f t="shared" si="46"/>
        <v>1</v>
      </c>
    </row>
    <row r="108" spans="1:25" x14ac:dyDescent="0.25">
      <c r="A108" t="s">
        <v>50</v>
      </c>
      <c r="B108" t="s">
        <v>51</v>
      </c>
      <c r="C108">
        <v>9</v>
      </c>
      <c r="D108" t="s">
        <v>26</v>
      </c>
      <c r="E108" t="s">
        <v>54</v>
      </c>
      <c r="F108" t="s">
        <v>20</v>
      </c>
      <c r="G108">
        <v>9.99000999000999E-4</v>
      </c>
      <c r="H108">
        <v>65</v>
      </c>
      <c r="I108">
        <v>820266</v>
      </c>
      <c r="J108">
        <v>0</v>
      </c>
      <c r="K108">
        <v>0</v>
      </c>
      <c r="L108">
        <v>29</v>
      </c>
      <c r="M108">
        <v>1971</v>
      </c>
      <c r="N108">
        <v>0</v>
      </c>
      <c r="O108">
        <v>0</v>
      </c>
      <c r="P108">
        <v>479</v>
      </c>
      <c r="R108">
        <f t="shared" si="39"/>
        <v>1</v>
      </c>
      <c r="S108">
        <f t="shared" si="40"/>
        <v>0</v>
      </c>
      <c r="T108">
        <f t="shared" si="41"/>
        <v>1</v>
      </c>
      <c r="U108">
        <f t="shared" si="42"/>
        <v>1</v>
      </c>
      <c r="V108">
        <f t="shared" si="43"/>
        <v>1</v>
      </c>
      <c r="W108">
        <f t="shared" si="44"/>
        <v>0</v>
      </c>
      <c r="X108">
        <f t="shared" si="45"/>
        <v>1</v>
      </c>
      <c r="Y108">
        <f t="shared" si="46"/>
        <v>1</v>
      </c>
    </row>
    <row r="110" spans="1:25" x14ac:dyDescent="0.25">
      <c r="Q110" t="s">
        <v>36</v>
      </c>
      <c r="R110">
        <f>IFERROR(AVERAGE(R89:R108), 0)</f>
        <v>1</v>
      </c>
      <c r="S110">
        <f>IFERROR(AVERAGE(S89:S108), 0)</f>
        <v>0</v>
      </c>
      <c r="T110">
        <f>IFERROR(AVERAGE(T89:T108), 0)</f>
        <v>1</v>
      </c>
      <c r="U110">
        <f t="shared" ref="U110:Y110" si="47">IFERROR(AVERAGE(U89:U108), 0)</f>
        <v>1</v>
      </c>
      <c r="V110">
        <f t="shared" si="47"/>
        <v>1</v>
      </c>
      <c r="W110">
        <f t="shared" si="47"/>
        <v>0</v>
      </c>
      <c r="X110">
        <f t="shared" si="47"/>
        <v>1</v>
      </c>
      <c r="Y110">
        <f t="shared" si="47"/>
        <v>1</v>
      </c>
    </row>
    <row r="111" spans="1:25" x14ac:dyDescent="0.25">
      <c r="Q111" t="s">
        <v>39</v>
      </c>
      <c r="R111">
        <f t="shared" ref="R111:Y111" si="48">t_19__0.975*STDEV(R89:R108)/SQRT(20)</f>
        <v>0</v>
      </c>
      <c r="S111">
        <f t="shared" si="48"/>
        <v>0</v>
      </c>
      <c r="T111">
        <f t="shared" si="48"/>
        <v>0</v>
      </c>
      <c r="U111">
        <f t="shared" si="48"/>
        <v>0</v>
      </c>
      <c r="V111">
        <f t="shared" si="48"/>
        <v>0</v>
      </c>
      <c r="W111">
        <f t="shared" si="48"/>
        <v>0</v>
      </c>
      <c r="X111">
        <f t="shared" si="48"/>
        <v>0</v>
      </c>
      <c r="Y111">
        <f t="shared" si="48"/>
        <v>0</v>
      </c>
    </row>
    <row r="112" spans="1:25" x14ac:dyDescent="0.25">
      <c r="Q112" t="s">
        <v>40</v>
      </c>
      <c r="R112">
        <f t="shared" ref="R112:Y112" si="49">t_19_0.995*STDEV(R89:R108)/SQRT(20)</f>
        <v>0</v>
      </c>
      <c r="S112">
        <f t="shared" si="49"/>
        <v>0</v>
      </c>
      <c r="T112">
        <f t="shared" si="49"/>
        <v>0</v>
      </c>
      <c r="U112">
        <f t="shared" si="49"/>
        <v>0</v>
      </c>
      <c r="V112">
        <f t="shared" si="49"/>
        <v>0</v>
      </c>
      <c r="W112">
        <f t="shared" si="49"/>
        <v>0</v>
      </c>
      <c r="X112">
        <f t="shared" si="49"/>
        <v>0</v>
      </c>
      <c r="Y112">
        <f t="shared" si="49"/>
        <v>0</v>
      </c>
    </row>
    <row r="113" spans="6:25" x14ac:dyDescent="0.25">
      <c r="Q113" t="s">
        <v>41</v>
      </c>
      <c r="R113">
        <f>R110+R111</f>
        <v>1</v>
      </c>
      <c r="S113">
        <f t="shared" ref="S113:Y113" si="50">S110+S111</f>
        <v>0</v>
      </c>
      <c r="T113">
        <f t="shared" si="50"/>
        <v>1</v>
      </c>
      <c r="U113">
        <f t="shared" si="50"/>
        <v>1</v>
      </c>
      <c r="V113">
        <f t="shared" si="50"/>
        <v>1</v>
      </c>
      <c r="W113">
        <f t="shared" si="50"/>
        <v>0</v>
      </c>
      <c r="X113">
        <f t="shared" si="50"/>
        <v>1</v>
      </c>
      <c r="Y113">
        <f t="shared" si="50"/>
        <v>1</v>
      </c>
    </row>
    <row r="114" spans="6:25" x14ac:dyDescent="0.25">
      <c r="Q114" t="s">
        <v>42</v>
      </c>
      <c r="R114">
        <f>R110+R112</f>
        <v>1</v>
      </c>
      <c r="S114">
        <f t="shared" ref="S114:Y114" si="51">S110+S112</f>
        <v>0</v>
      </c>
      <c r="T114">
        <f t="shared" si="51"/>
        <v>1</v>
      </c>
      <c r="U114">
        <f t="shared" si="51"/>
        <v>1</v>
      </c>
      <c r="V114">
        <f t="shared" si="51"/>
        <v>1</v>
      </c>
      <c r="W114">
        <f t="shared" si="51"/>
        <v>0</v>
      </c>
      <c r="X114">
        <f t="shared" si="51"/>
        <v>1</v>
      </c>
      <c r="Y114">
        <f t="shared" si="51"/>
        <v>1</v>
      </c>
    </row>
    <row r="120" spans="6:25" x14ac:dyDescent="0.25">
      <c r="F120" s="9" t="s">
        <v>44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6:25" x14ac:dyDescent="0.25">
      <c r="G121" s="10" t="s">
        <v>43</v>
      </c>
      <c r="H121" s="10"/>
      <c r="I121" s="10"/>
      <c r="J121" s="10" t="s">
        <v>45</v>
      </c>
      <c r="K121" s="10"/>
      <c r="L121" s="10"/>
      <c r="M121" s="10" t="s">
        <v>46</v>
      </c>
      <c r="N121" s="10"/>
      <c r="O121" s="10"/>
      <c r="P121" s="10" t="s">
        <v>47</v>
      </c>
      <c r="Q121" s="10"/>
      <c r="R121" s="10"/>
      <c r="S121" s="10"/>
      <c r="T121" s="10"/>
      <c r="U121" s="10"/>
      <c r="V121" s="10"/>
    </row>
    <row r="122" spans="6:25" x14ac:dyDescent="0.25">
      <c r="G122" t="s">
        <v>28</v>
      </c>
      <c r="H122" t="s">
        <v>30</v>
      </c>
      <c r="I122" t="s">
        <v>31</v>
      </c>
      <c r="J122" t="s">
        <v>28</v>
      </c>
      <c r="K122" t="s">
        <v>30</v>
      </c>
      <c r="L122" t="s">
        <v>31</v>
      </c>
      <c r="M122" t="s">
        <v>28</v>
      </c>
      <c r="N122" t="s">
        <v>30</v>
      </c>
      <c r="O122" t="s">
        <v>31</v>
      </c>
      <c r="P122" t="s">
        <v>28</v>
      </c>
      <c r="Q122" t="s">
        <v>30</v>
      </c>
      <c r="R122" t="s">
        <v>31</v>
      </c>
      <c r="S122" t="s">
        <v>43</v>
      </c>
      <c r="T122" t="s">
        <v>45</v>
      </c>
      <c r="U122" t="s">
        <v>46</v>
      </c>
      <c r="V122" t="s">
        <v>47</v>
      </c>
    </row>
    <row r="123" spans="6:25" x14ac:dyDescent="0.25">
      <c r="F123" t="s">
        <v>36</v>
      </c>
      <c r="G123">
        <f>R23</f>
        <v>1</v>
      </c>
      <c r="H123">
        <f t="shared" ref="H123:I125" si="52">T23</f>
        <v>1</v>
      </c>
      <c r="I123">
        <f t="shared" si="52"/>
        <v>1</v>
      </c>
      <c r="J123">
        <f>ROUND(R52, 3)</f>
        <v>0.98599999999999999</v>
      </c>
      <c r="K123">
        <f t="shared" ref="K123:L125" si="53">T52</f>
        <v>0.99533035270740178</v>
      </c>
      <c r="L123">
        <f t="shared" si="53"/>
        <v>0.99054858698316894</v>
      </c>
      <c r="M123">
        <f>R81</f>
        <v>0.99846153846153851</v>
      </c>
      <c r="N123">
        <f t="shared" ref="N123:O125" si="54">T81</f>
        <v>1</v>
      </c>
      <c r="O123">
        <f t="shared" si="54"/>
        <v>0.99922480620155041</v>
      </c>
      <c r="P123">
        <f>R110</f>
        <v>1</v>
      </c>
      <c r="Q123">
        <f t="shared" ref="Q123:R125" si="55">T110</f>
        <v>1</v>
      </c>
      <c r="R123">
        <f t="shared" si="55"/>
        <v>1</v>
      </c>
      <c r="S123">
        <f>S23</f>
        <v>0</v>
      </c>
      <c r="T123">
        <f>100*S52</f>
        <v>3.6573501766500132E-5</v>
      </c>
      <c r="U123">
        <f>100*S81</f>
        <v>0</v>
      </c>
      <c r="V123">
        <f>100*S110</f>
        <v>0</v>
      </c>
    </row>
    <row r="124" spans="6:25" x14ac:dyDescent="0.25">
      <c r="F124" t="s">
        <v>39</v>
      </c>
      <c r="G124">
        <f>R24</f>
        <v>0</v>
      </c>
      <c r="H124">
        <f t="shared" si="52"/>
        <v>0</v>
      </c>
      <c r="I124">
        <f t="shared" si="52"/>
        <v>0</v>
      </c>
      <c r="J124">
        <f>R53</f>
        <v>1.298548906725462E-2</v>
      </c>
      <c r="K124">
        <f t="shared" si="53"/>
        <v>3.4284932660296774E-3</v>
      </c>
      <c r="L124">
        <f t="shared" si="53"/>
        <v>7.4091573820549185E-3</v>
      </c>
      <c r="M124">
        <f>R82</f>
        <v>1.5384615384614886E-3</v>
      </c>
      <c r="N124">
        <f t="shared" si="54"/>
        <v>0</v>
      </c>
      <c r="O124">
        <f t="shared" si="54"/>
        <v>7.7519379844959158E-4</v>
      </c>
      <c r="P124">
        <f>R111</f>
        <v>0</v>
      </c>
      <c r="Q124">
        <f t="shared" si="55"/>
        <v>0</v>
      </c>
      <c r="R124">
        <f t="shared" si="55"/>
        <v>0</v>
      </c>
      <c r="S124">
        <f>100*S24</f>
        <v>0</v>
      </c>
      <c r="T124">
        <f>100*S53</f>
        <v>2.682547154211471E-5</v>
      </c>
      <c r="U124">
        <f>100*S82</f>
        <v>0</v>
      </c>
      <c r="V124">
        <f>100*S111</f>
        <v>0</v>
      </c>
    </row>
    <row r="125" spans="6:25" x14ac:dyDescent="0.25">
      <c r="F125" t="s">
        <v>40</v>
      </c>
      <c r="G125">
        <f>R25</f>
        <v>0</v>
      </c>
      <c r="H125">
        <f t="shared" si="52"/>
        <v>0</v>
      </c>
      <c r="I125">
        <f t="shared" si="52"/>
        <v>0</v>
      </c>
      <c r="J125">
        <f>R54</f>
        <v>1.4000000000000012E-2</v>
      </c>
      <c r="K125">
        <f t="shared" si="53"/>
        <v>4.6696472925982224E-3</v>
      </c>
      <c r="L125">
        <f t="shared" si="53"/>
        <v>9.4514130168310562E-3</v>
      </c>
      <c r="M125">
        <f>R83</f>
        <v>1.5384615384614886E-3</v>
      </c>
      <c r="N125">
        <f t="shared" si="54"/>
        <v>0</v>
      </c>
      <c r="O125">
        <f t="shared" si="54"/>
        <v>7.7519379844959158E-4</v>
      </c>
      <c r="P125">
        <f>R112</f>
        <v>0</v>
      </c>
      <c r="Q125">
        <f t="shared" si="55"/>
        <v>0</v>
      </c>
      <c r="R125">
        <f t="shared" si="55"/>
        <v>0</v>
      </c>
      <c r="S125">
        <f>100*S25</f>
        <v>0</v>
      </c>
      <c r="T125">
        <f>100*S54</f>
        <v>3.6668740602957564E-5</v>
      </c>
      <c r="U125">
        <f>100*S83</f>
        <v>0</v>
      </c>
      <c r="V125">
        <f>100*S112</f>
        <v>0</v>
      </c>
    </row>
    <row r="126" spans="6:25" x14ac:dyDescent="0.25">
      <c r="T126" t="s">
        <v>29</v>
      </c>
    </row>
    <row r="145" spans="6:22" x14ac:dyDescent="0.25">
      <c r="F145" s="9" t="s">
        <v>48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6:22" x14ac:dyDescent="0.25">
      <c r="G146" s="10" t="s">
        <v>43</v>
      </c>
      <c r="H146" s="10"/>
      <c r="I146" s="10"/>
      <c r="J146" s="10" t="s">
        <v>45</v>
      </c>
      <c r="K146" s="10"/>
      <c r="L146" s="10"/>
      <c r="M146" s="10" t="s">
        <v>46</v>
      </c>
      <c r="N146" s="10"/>
      <c r="O146" s="10"/>
      <c r="P146" s="10" t="s">
        <v>47</v>
      </c>
      <c r="Q146" s="10"/>
      <c r="R146" s="10"/>
      <c r="S146" s="10" t="s">
        <v>29</v>
      </c>
      <c r="T146" s="10"/>
      <c r="U146" s="10"/>
      <c r="V146" s="10"/>
    </row>
    <row r="147" spans="6:22" x14ac:dyDescent="0.25">
      <c r="G147" t="s">
        <v>28</v>
      </c>
      <c r="H147" t="s">
        <v>30</v>
      </c>
      <c r="I147" t="s">
        <v>31</v>
      </c>
      <c r="J147" t="s">
        <v>28</v>
      </c>
      <c r="K147" t="s">
        <v>30</v>
      </c>
      <c r="L147" t="s">
        <v>31</v>
      </c>
      <c r="M147" t="s">
        <v>28</v>
      </c>
      <c r="N147" t="s">
        <v>30</v>
      </c>
      <c r="O147" t="s">
        <v>31</v>
      </c>
      <c r="P147" t="s">
        <v>28</v>
      </c>
      <c r="Q147" t="s">
        <v>30</v>
      </c>
      <c r="R147" t="s">
        <v>31</v>
      </c>
      <c r="S147" t="s">
        <v>43</v>
      </c>
      <c r="T147" t="s">
        <v>45</v>
      </c>
      <c r="U147" t="s">
        <v>46</v>
      </c>
      <c r="V147" t="s">
        <v>47</v>
      </c>
    </row>
    <row r="148" spans="6:22" x14ac:dyDescent="0.25">
      <c r="F148" t="s">
        <v>36</v>
      </c>
      <c r="G148">
        <f>V23</f>
        <v>1</v>
      </c>
      <c r="H148">
        <f t="shared" ref="H148:I150" si="56">X23</f>
        <v>1</v>
      </c>
      <c r="I148">
        <f t="shared" si="56"/>
        <v>1</v>
      </c>
      <c r="J148">
        <f>V52</f>
        <v>1</v>
      </c>
      <c r="K148">
        <f t="shared" ref="K148:L150" si="57">X52</f>
        <v>1</v>
      </c>
      <c r="L148">
        <f t="shared" si="57"/>
        <v>1</v>
      </c>
      <c r="M148">
        <f>V81</f>
        <v>1</v>
      </c>
      <c r="N148">
        <f t="shared" ref="N148:O150" si="58">X81</f>
        <v>1</v>
      </c>
      <c r="O148">
        <f t="shared" si="58"/>
        <v>1</v>
      </c>
      <c r="P148">
        <f>V110</f>
        <v>1</v>
      </c>
      <c r="Q148">
        <f t="shared" ref="Q148:R150" si="59">X110</f>
        <v>1</v>
      </c>
      <c r="R148">
        <f t="shared" si="59"/>
        <v>1</v>
      </c>
      <c r="S148">
        <f>W23</f>
        <v>0</v>
      </c>
      <c r="T148">
        <f>W52</f>
        <v>0</v>
      </c>
      <c r="U148">
        <f>W81</f>
        <v>0</v>
      </c>
      <c r="V148">
        <f>W110</f>
        <v>0</v>
      </c>
    </row>
    <row r="149" spans="6:22" x14ac:dyDescent="0.25">
      <c r="F149" t="s">
        <v>39</v>
      </c>
      <c r="G149">
        <f>V24</f>
        <v>0</v>
      </c>
      <c r="H149">
        <f t="shared" si="56"/>
        <v>0</v>
      </c>
      <c r="I149">
        <f t="shared" si="56"/>
        <v>0</v>
      </c>
      <c r="J149">
        <f>V53</f>
        <v>0</v>
      </c>
      <c r="K149">
        <f t="shared" si="57"/>
        <v>0</v>
      </c>
      <c r="L149">
        <f t="shared" si="57"/>
        <v>0</v>
      </c>
      <c r="M149">
        <f>V82</f>
        <v>0</v>
      </c>
      <c r="N149">
        <f t="shared" si="58"/>
        <v>0</v>
      </c>
      <c r="O149">
        <f t="shared" si="58"/>
        <v>0</v>
      </c>
      <c r="P149">
        <f>V111</f>
        <v>0</v>
      </c>
      <c r="Q149">
        <f t="shared" si="59"/>
        <v>0</v>
      </c>
      <c r="R149">
        <f t="shared" si="59"/>
        <v>0</v>
      </c>
      <c r="S149">
        <f>W24</f>
        <v>0</v>
      </c>
      <c r="T149">
        <f>W53</f>
        <v>0</v>
      </c>
      <c r="U149">
        <f>W82</f>
        <v>0</v>
      </c>
      <c r="V149">
        <f>W111</f>
        <v>0</v>
      </c>
    </row>
    <row r="150" spans="6:22" x14ac:dyDescent="0.25">
      <c r="F150" t="s">
        <v>40</v>
      </c>
      <c r="G150">
        <f>V25</f>
        <v>0</v>
      </c>
      <c r="H150">
        <f t="shared" si="56"/>
        <v>0</v>
      </c>
      <c r="I150">
        <f t="shared" si="56"/>
        <v>0</v>
      </c>
      <c r="J150">
        <f>V54</f>
        <v>0</v>
      </c>
      <c r="K150">
        <f t="shared" si="57"/>
        <v>0</v>
      </c>
      <c r="L150">
        <f t="shared" si="57"/>
        <v>0</v>
      </c>
      <c r="M150">
        <f>V83</f>
        <v>0</v>
      </c>
      <c r="N150">
        <f t="shared" si="58"/>
        <v>0</v>
      </c>
      <c r="O150">
        <f t="shared" si="58"/>
        <v>0</v>
      </c>
      <c r="P150">
        <f>V112</f>
        <v>0</v>
      </c>
      <c r="Q150">
        <f t="shared" si="59"/>
        <v>0</v>
      </c>
      <c r="R150">
        <f t="shared" si="59"/>
        <v>0</v>
      </c>
      <c r="S150">
        <f>W25</f>
        <v>0</v>
      </c>
      <c r="T150">
        <f>W54</f>
        <v>0</v>
      </c>
      <c r="U150">
        <f>W83</f>
        <v>0</v>
      </c>
      <c r="V150">
        <f>W112</f>
        <v>0</v>
      </c>
    </row>
    <row r="171" spans="6:22" x14ac:dyDescent="0.25">
      <c r="F171" s="9" t="s">
        <v>62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3" spans="6:22" x14ac:dyDescent="0.25">
      <c r="F173" s="11" t="s">
        <v>28</v>
      </c>
      <c r="G173" t="s">
        <v>43</v>
      </c>
      <c r="H173">
        <f>100*R23</f>
        <v>100</v>
      </c>
      <c r="I173">
        <f>100*R24</f>
        <v>0</v>
      </c>
      <c r="J173">
        <f>100*R25</f>
        <v>0</v>
      </c>
    </row>
    <row r="174" spans="6:22" x14ac:dyDescent="0.25">
      <c r="F174" s="11"/>
      <c r="G174" t="s">
        <v>45</v>
      </c>
      <c r="H174">
        <f>100*R52</f>
        <v>98.6</v>
      </c>
      <c r="I174">
        <f>100*R53</f>
        <v>1.2985489067254619</v>
      </c>
      <c r="J174">
        <f>100*R54</f>
        <v>1.4000000000000012</v>
      </c>
    </row>
    <row r="175" spans="6:22" x14ac:dyDescent="0.25">
      <c r="F175" s="11"/>
      <c r="G175" t="s">
        <v>46</v>
      </c>
      <c r="H175">
        <f>100*R81</f>
        <v>99.846153846153854</v>
      </c>
      <c r="I175">
        <f>100*R82</f>
        <v>0.15384615384614886</v>
      </c>
      <c r="J175">
        <f>100*R83</f>
        <v>0.15384615384614886</v>
      </c>
    </row>
    <row r="176" spans="6:22" x14ac:dyDescent="0.25">
      <c r="F176" s="11"/>
      <c r="G176" t="s">
        <v>47</v>
      </c>
      <c r="H176">
        <f>100*R110</f>
        <v>100</v>
      </c>
      <c r="I176">
        <f>100*R111</f>
        <v>0</v>
      </c>
      <c r="J176">
        <f>100*R112</f>
        <v>0</v>
      </c>
    </row>
    <row r="177" spans="6:22" x14ac:dyDescent="0.25">
      <c r="F177" s="11" t="s">
        <v>30</v>
      </c>
      <c r="G177" t="s">
        <v>43</v>
      </c>
      <c r="H177">
        <f>100*T23</f>
        <v>100</v>
      </c>
      <c r="I177">
        <f>T24</f>
        <v>0</v>
      </c>
      <c r="J177">
        <f>100*T25</f>
        <v>0</v>
      </c>
    </row>
    <row r="178" spans="6:22" x14ac:dyDescent="0.25">
      <c r="F178" s="11"/>
      <c r="G178" t="s">
        <v>45</v>
      </c>
      <c r="H178">
        <f>100*T52</f>
        <v>99.533035270740172</v>
      </c>
      <c r="I178">
        <f>100*T53</f>
        <v>0.34284932660296774</v>
      </c>
      <c r="J178">
        <f>100*T54</f>
        <v>0.46696472925982224</v>
      </c>
    </row>
    <row r="179" spans="6:22" x14ac:dyDescent="0.25">
      <c r="F179" s="11"/>
      <c r="G179" t="s">
        <v>46</v>
      </c>
      <c r="H179">
        <f>100*T81</f>
        <v>100</v>
      </c>
      <c r="I179">
        <f>100*T82</f>
        <v>0</v>
      </c>
      <c r="J179">
        <f>100*T83</f>
        <v>0</v>
      </c>
    </row>
    <row r="180" spans="6:22" x14ac:dyDescent="0.25">
      <c r="F180" s="11"/>
      <c r="G180" t="s">
        <v>47</v>
      </c>
      <c r="H180">
        <f>100*T110</f>
        <v>100</v>
      </c>
      <c r="I180">
        <f>100*T111</f>
        <v>0</v>
      </c>
      <c r="J180">
        <f>100*T112</f>
        <v>0</v>
      </c>
    </row>
    <row r="181" spans="6:22" x14ac:dyDescent="0.25">
      <c r="F181" s="11" t="s">
        <v>31</v>
      </c>
      <c r="G181" t="s">
        <v>43</v>
      </c>
      <c r="H181">
        <f>100*U23</f>
        <v>100</v>
      </c>
      <c r="I181">
        <f>100*U24</f>
        <v>0</v>
      </c>
      <c r="J181">
        <f>100*U25</f>
        <v>0</v>
      </c>
    </row>
    <row r="182" spans="6:22" x14ac:dyDescent="0.25">
      <c r="F182" s="11"/>
      <c r="G182" t="s">
        <v>45</v>
      </c>
      <c r="H182">
        <f>100*U52</f>
        <v>99.054858698316892</v>
      </c>
      <c r="I182">
        <f>100*U53</f>
        <v>0.74091573820549184</v>
      </c>
      <c r="J182">
        <f>100*U54</f>
        <v>0.94514130168310562</v>
      </c>
    </row>
    <row r="183" spans="6:22" x14ac:dyDescent="0.25">
      <c r="F183" s="11"/>
      <c r="G183" t="s">
        <v>46</v>
      </c>
      <c r="H183">
        <f>100*U81</f>
        <v>99.922480620155042</v>
      </c>
      <c r="I183">
        <f>100*U82</f>
        <v>7.7519379844959158E-2</v>
      </c>
      <c r="J183">
        <f>100*U83</f>
        <v>7.7519379844959158E-2</v>
      </c>
    </row>
    <row r="184" spans="6:22" x14ac:dyDescent="0.25">
      <c r="F184" s="11"/>
      <c r="G184" t="s">
        <v>47</v>
      </c>
      <c r="H184">
        <f>100*U110</f>
        <v>100</v>
      </c>
      <c r="I184">
        <f>100*U111</f>
        <v>0</v>
      </c>
      <c r="J184">
        <f>100*U112</f>
        <v>0</v>
      </c>
    </row>
    <row r="191" spans="6:22" x14ac:dyDescent="0.25">
      <c r="F191" s="9" t="s">
        <v>63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3" spans="6:10" x14ac:dyDescent="0.25">
      <c r="F193" s="11" t="s">
        <v>28</v>
      </c>
      <c r="G193" t="s">
        <v>43</v>
      </c>
      <c r="H193">
        <f>100*V23</f>
        <v>100</v>
      </c>
      <c r="I193">
        <f>100*V24</f>
        <v>0</v>
      </c>
      <c r="J193">
        <f>100*V25</f>
        <v>0</v>
      </c>
    </row>
    <row r="194" spans="6:10" x14ac:dyDescent="0.25">
      <c r="F194" s="11"/>
      <c r="G194" t="s">
        <v>45</v>
      </c>
      <c r="H194">
        <f>100*V52</f>
        <v>100</v>
      </c>
      <c r="I194">
        <f>100*V53</f>
        <v>0</v>
      </c>
      <c r="J194">
        <f>100*V54</f>
        <v>0</v>
      </c>
    </row>
    <row r="195" spans="6:10" x14ac:dyDescent="0.25">
      <c r="F195" s="11"/>
      <c r="G195" t="s">
        <v>46</v>
      </c>
      <c r="H195">
        <f>100*V81</f>
        <v>100</v>
      </c>
      <c r="I195">
        <f>100*V82</f>
        <v>0</v>
      </c>
      <c r="J195">
        <f>100*V83</f>
        <v>0</v>
      </c>
    </row>
    <row r="196" spans="6:10" x14ac:dyDescent="0.25">
      <c r="F196" s="11"/>
      <c r="G196" t="s">
        <v>47</v>
      </c>
      <c r="H196">
        <f>100*V110</f>
        <v>100</v>
      </c>
      <c r="I196">
        <f>100*V111</f>
        <v>0</v>
      </c>
      <c r="J196">
        <f>100*V112</f>
        <v>0</v>
      </c>
    </row>
    <row r="197" spans="6:10" x14ac:dyDescent="0.25">
      <c r="F197" s="11" t="s">
        <v>30</v>
      </c>
      <c r="G197" t="s">
        <v>43</v>
      </c>
      <c r="H197">
        <f>100*X23</f>
        <v>100</v>
      </c>
      <c r="I197">
        <f>100*X24</f>
        <v>0</v>
      </c>
      <c r="J197">
        <f>100*X25</f>
        <v>0</v>
      </c>
    </row>
    <row r="198" spans="6:10" x14ac:dyDescent="0.25">
      <c r="F198" s="11"/>
      <c r="G198" t="s">
        <v>45</v>
      </c>
      <c r="H198">
        <f>100*X52</f>
        <v>100</v>
      </c>
      <c r="I198">
        <f>100*X53</f>
        <v>0</v>
      </c>
      <c r="J198">
        <f>100*X54</f>
        <v>0</v>
      </c>
    </row>
    <row r="199" spans="6:10" x14ac:dyDescent="0.25">
      <c r="F199" s="11"/>
      <c r="G199" t="s">
        <v>46</v>
      </c>
      <c r="H199">
        <f>100*X81</f>
        <v>100</v>
      </c>
      <c r="I199">
        <f>100*X82</f>
        <v>0</v>
      </c>
      <c r="J199">
        <f>100*X83</f>
        <v>0</v>
      </c>
    </row>
    <row r="200" spans="6:10" x14ac:dyDescent="0.25">
      <c r="F200" s="11"/>
      <c r="G200" t="s">
        <v>47</v>
      </c>
      <c r="H200">
        <f>100*X110</f>
        <v>100</v>
      </c>
      <c r="I200">
        <f>100*X111</f>
        <v>0</v>
      </c>
      <c r="J200">
        <f>100*X112</f>
        <v>0</v>
      </c>
    </row>
    <row r="201" spans="6:10" x14ac:dyDescent="0.25">
      <c r="F201" s="11" t="s">
        <v>31</v>
      </c>
      <c r="G201" t="s">
        <v>43</v>
      </c>
      <c r="H201">
        <f>100*Y23</f>
        <v>100</v>
      </c>
      <c r="I201">
        <f>100*Y24</f>
        <v>0</v>
      </c>
      <c r="J201">
        <f>100*Y25</f>
        <v>0</v>
      </c>
    </row>
    <row r="202" spans="6:10" x14ac:dyDescent="0.25">
      <c r="F202" s="11"/>
      <c r="G202" t="s">
        <v>45</v>
      </c>
      <c r="H202">
        <f>100*Y52</f>
        <v>100</v>
      </c>
      <c r="I202">
        <f>100*Y53</f>
        <v>0</v>
      </c>
      <c r="J202">
        <f>100*Y54</f>
        <v>0</v>
      </c>
    </row>
    <row r="203" spans="6:10" x14ac:dyDescent="0.25">
      <c r="F203" s="11"/>
      <c r="G203" t="s">
        <v>46</v>
      </c>
      <c r="H203">
        <f>100*Y81</f>
        <v>100</v>
      </c>
      <c r="I203">
        <f>100*Y82</f>
        <v>0</v>
      </c>
      <c r="J203">
        <f>100*Y83</f>
        <v>0</v>
      </c>
    </row>
    <row r="204" spans="6:10" x14ac:dyDescent="0.25">
      <c r="F204" s="11"/>
      <c r="G204" t="s">
        <v>47</v>
      </c>
      <c r="H204">
        <f>100*Y110</f>
        <v>100</v>
      </c>
      <c r="I204">
        <f>100*Y111</f>
        <v>0</v>
      </c>
      <c r="J204">
        <f>100*Y112</f>
        <v>0</v>
      </c>
    </row>
  </sheetData>
  <mergeCells count="20">
    <mergeCell ref="F193:F196"/>
    <mergeCell ref="F197:F200"/>
    <mergeCell ref="F201:F204"/>
    <mergeCell ref="F171:V171"/>
    <mergeCell ref="F173:F176"/>
    <mergeCell ref="F177:F180"/>
    <mergeCell ref="F181:F184"/>
    <mergeCell ref="F191:V191"/>
    <mergeCell ref="F145:V145"/>
    <mergeCell ref="G146:I146"/>
    <mergeCell ref="J146:L146"/>
    <mergeCell ref="M146:O146"/>
    <mergeCell ref="P146:R146"/>
    <mergeCell ref="S146:V146"/>
    <mergeCell ref="F120:V120"/>
    <mergeCell ref="G121:I121"/>
    <mergeCell ref="J121:L121"/>
    <mergeCell ref="M121:O121"/>
    <mergeCell ref="P121:R121"/>
    <mergeCell ref="S121:V12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"/>
  <sheetViews>
    <sheetView tabSelected="1" zoomScale="75" zoomScaleNormal="75" workbookViewId="0">
      <pane ySplit="1" topLeftCell="A117" activePane="bottomLeft" state="frozen"/>
      <selection activeCell="E1" sqref="E1"/>
      <selection pane="bottomLeft" activeCell="Z142" sqref="Z142"/>
    </sheetView>
  </sheetViews>
  <sheetFormatPr defaultRowHeight="15" x14ac:dyDescent="0.25"/>
  <cols>
    <col min="6" max="6" width="18.7109375" customWidth="1"/>
    <col min="7" max="7" width="12.42578125" bestFit="1" customWidth="1"/>
    <col min="9" max="10" width="12.42578125" bestFit="1" customWidth="1"/>
    <col min="17" max="17" width="34.7109375" customWidth="1"/>
    <col min="18" max="22" width="12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5">
      <c r="A2" t="s">
        <v>55</v>
      </c>
      <c r="B2" t="s">
        <v>56</v>
      </c>
      <c r="C2">
        <v>16</v>
      </c>
      <c r="D2" t="s">
        <v>18</v>
      </c>
      <c r="E2" t="s">
        <v>58</v>
      </c>
      <c r="F2" t="s">
        <v>20</v>
      </c>
      <c r="G2">
        <v>9.9009900990098994E-3</v>
      </c>
      <c r="H2">
        <v>284</v>
      </c>
      <c r="I2">
        <v>819300</v>
      </c>
      <c r="J2">
        <v>134</v>
      </c>
      <c r="K2">
        <v>613</v>
      </c>
      <c r="L2">
        <v>29</v>
      </c>
      <c r="M2">
        <v>1967</v>
      </c>
      <c r="N2">
        <v>3</v>
      </c>
      <c r="O2">
        <v>1</v>
      </c>
      <c r="P2">
        <v>102</v>
      </c>
      <c r="R2">
        <f>IFERROR(H2/(H2+K2), 0)</f>
        <v>0.31661092530657747</v>
      </c>
      <c r="S2">
        <f>IFERROR(J2/(J2+I2), 0)</f>
        <v>1.6352750801162754E-4</v>
      </c>
      <c r="T2">
        <f>IFERROR(H2/(H2+J2), 0)</f>
        <v>0.67942583732057416</v>
      </c>
      <c r="U2">
        <f>IFERROR(2/(1/R2+1/T2),0)</f>
        <v>0.43193916349809885</v>
      </c>
      <c r="V2">
        <f>IFERROR(L2/(L2+O2),0)</f>
        <v>0.96666666666666667</v>
      </c>
      <c r="W2">
        <f>IFERROR(N2/(N2+M2),0)</f>
        <v>1.5228426395939086E-3</v>
      </c>
      <c r="X2">
        <f>IFERROR(L2/(L2+N2),0)</f>
        <v>0.90625</v>
      </c>
      <c r="Y2">
        <f>IFERROR(2/(1/X2+1/V2),0)</f>
        <v>0.93548387096774177</v>
      </c>
    </row>
    <row r="3" spans="1:25" x14ac:dyDescent="0.25">
      <c r="A3" t="s">
        <v>55</v>
      </c>
      <c r="B3" t="s">
        <v>56</v>
      </c>
      <c r="C3">
        <v>16</v>
      </c>
      <c r="D3" t="s">
        <v>18</v>
      </c>
      <c r="E3" t="s">
        <v>58</v>
      </c>
      <c r="F3" t="s">
        <v>20</v>
      </c>
      <c r="G3">
        <v>9.9009900990098994E-3</v>
      </c>
      <c r="H3">
        <v>285</v>
      </c>
      <c r="I3">
        <v>819301</v>
      </c>
      <c r="J3">
        <v>133</v>
      </c>
      <c r="K3">
        <v>612</v>
      </c>
      <c r="L3">
        <v>29</v>
      </c>
      <c r="M3">
        <v>1967</v>
      </c>
      <c r="N3">
        <v>3</v>
      </c>
      <c r="O3">
        <v>1</v>
      </c>
      <c r="P3">
        <v>104</v>
      </c>
      <c r="R3">
        <f t="shared" ref="R3:R21" si="0">IFERROR(H3/(H3+K3), 0)</f>
        <v>0.31772575250836121</v>
      </c>
      <c r="S3">
        <f t="shared" ref="S3:S21" si="1">IFERROR(J3/(J3+I3), 0)</f>
        <v>1.6230715347422732E-4</v>
      </c>
      <c r="T3">
        <f t="shared" ref="T3:T21" si="2">IFERROR(H3/(H3+J3), 0)</f>
        <v>0.68181818181818177</v>
      </c>
      <c r="U3">
        <f t="shared" ref="U3:U21" si="3">IFERROR(2/(1/R3+1/T3),0)</f>
        <v>0.43346007604562742</v>
      </c>
      <c r="V3">
        <f t="shared" ref="V3:V21" si="4">IFERROR(L3/(L3+O3),0)</f>
        <v>0.96666666666666667</v>
      </c>
      <c r="W3">
        <f t="shared" ref="W3:W21" si="5">IFERROR(N3/(N3+M3),0)</f>
        <v>1.5228426395939086E-3</v>
      </c>
      <c r="X3">
        <f t="shared" ref="X3:X21" si="6">IFERROR(L3/(L3+N3),0)</f>
        <v>0.90625</v>
      </c>
      <c r="Y3">
        <f t="shared" ref="Y3:Y21" si="7">IFERROR(2/(1/X3+1/V3),0)</f>
        <v>0.93548387096774177</v>
      </c>
    </row>
    <row r="4" spans="1:25" x14ac:dyDescent="0.25">
      <c r="A4" t="s">
        <v>55</v>
      </c>
      <c r="B4" t="s">
        <v>56</v>
      </c>
      <c r="C4">
        <v>16</v>
      </c>
      <c r="D4" t="s">
        <v>18</v>
      </c>
      <c r="E4" t="s">
        <v>58</v>
      </c>
      <c r="F4" t="s">
        <v>20</v>
      </c>
      <c r="G4">
        <v>9.9009900990098994E-3</v>
      </c>
      <c r="H4">
        <v>284</v>
      </c>
      <c r="I4">
        <v>819296</v>
      </c>
      <c r="J4">
        <v>138</v>
      </c>
      <c r="K4">
        <v>613</v>
      </c>
      <c r="L4">
        <v>29</v>
      </c>
      <c r="M4">
        <v>1965</v>
      </c>
      <c r="N4">
        <v>5</v>
      </c>
      <c r="O4">
        <v>1</v>
      </c>
      <c r="P4">
        <v>102</v>
      </c>
      <c r="R4">
        <f t="shared" si="0"/>
        <v>0.31661092530657747</v>
      </c>
      <c r="S4">
        <f t="shared" si="1"/>
        <v>1.6840892616122835E-4</v>
      </c>
      <c r="T4">
        <f t="shared" si="2"/>
        <v>0.67298578199052128</v>
      </c>
      <c r="U4">
        <f t="shared" si="3"/>
        <v>0.43062926459438972</v>
      </c>
      <c r="V4">
        <f t="shared" si="4"/>
        <v>0.96666666666666667</v>
      </c>
      <c r="W4">
        <f t="shared" si="5"/>
        <v>2.5380710659898475E-3</v>
      </c>
      <c r="X4">
        <f t="shared" si="6"/>
        <v>0.8529411764705882</v>
      </c>
      <c r="Y4">
        <f t="shared" si="7"/>
        <v>0.90625</v>
      </c>
    </row>
    <row r="5" spans="1:25" x14ac:dyDescent="0.25">
      <c r="A5" t="s">
        <v>55</v>
      </c>
      <c r="B5" t="s">
        <v>56</v>
      </c>
      <c r="C5">
        <v>16</v>
      </c>
      <c r="D5" t="s">
        <v>18</v>
      </c>
      <c r="E5" t="s">
        <v>58</v>
      </c>
      <c r="F5" t="s">
        <v>20</v>
      </c>
      <c r="G5">
        <v>9.9009900990098994E-3</v>
      </c>
      <c r="H5">
        <v>284</v>
      </c>
      <c r="I5">
        <v>819300</v>
      </c>
      <c r="J5">
        <v>134</v>
      </c>
      <c r="K5">
        <v>613</v>
      </c>
      <c r="L5">
        <v>29</v>
      </c>
      <c r="M5">
        <v>1967</v>
      </c>
      <c r="N5">
        <v>3</v>
      </c>
      <c r="O5">
        <v>1</v>
      </c>
      <c r="P5">
        <v>101</v>
      </c>
      <c r="R5">
        <f t="shared" si="0"/>
        <v>0.31661092530657747</v>
      </c>
      <c r="S5">
        <f t="shared" si="1"/>
        <v>1.6352750801162754E-4</v>
      </c>
      <c r="T5">
        <f t="shared" si="2"/>
        <v>0.67942583732057416</v>
      </c>
      <c r="U5">
        <f t="shared" si="3"/>
        <v>0.43193916349809885</v>
      </c>
      <c r="V5">
        <f t="shared" si="4"/>
        <v>0.96666666666666667</v>
      </c>
      <c r="W5">
        <f t="shared" si="5"/>
        <v>1.5228426395939086E-3</v>
      </c>
      <c r="X5">
        <f t="shared" si="6"/>
        <v>0.90625</v>
      </c>
      <c r="Y5">
        <f t="shared" si="7"/>
        <v>0.93548387096774177</v>
      </c>
    </row>
    <row r="6" spans="1:25" x14ac:dyDescent="0.25">
      <c r="A6" t="s">
        <v>55</v>
      </c>
      <c r="B6" t="s">
        <v>56</v>
      </c>
      <c r="C6">
        <v>16</v>
      </c>
      <c r="D6" t="s">
        <v>18</v>
      </c>
      <c r="E6" t="s">
        <v>58</v>
      </c>
      <c r="F6" t="s">
        <v>20</v>
      </c>
      <c r="G6">
        <v>9.9009900990098994E-3</v>
      </c>
      <c r="H6">
        <v>285</v>
      </c>
      <c r="I6">
        <v>819300</v>
      </c>
      <c r="J6">
        <v>134</v>
      </c>
      <c r="K6">
        <v>612</v>
      </c>
      <c r="L6">
        <v>29</v>
      </c>
      <c r="M6">
        <v>1967</v>
      </c>
      <c r="N6">
        <v>3</v>
      </c>
      <c r="O6">
        <v>1</v>
      </c>
      <c r="P6">
        <v>102</v>
      </c>
      <c r="R6">
        <f t="shared" si="0"/>
        <v>0.31772575250836121</v>
      </c>
      <c r="S6">
        <f t="shared" si="1"/>
        <v>1.6352750801162754E-4</v>
      </c>
      <c r="T6">
        <f t="shared" si="2"/>
        <v>0.68019093078758952</v>
      </c>
      <c r="U6">
        <f t="shared" si="3"/>
        <v>0.43313069908814589</v>
      </c>
      <c r="V6">
        <f t="shared" si="4"/>
        <v>0.96666666666666667</v>
      </c>
      <c r="W6">
        <f t="shared" si="5"/>
        <v>1.5228426395939086E-3</v>
      </c>
      <c r="X6">
        <f t="shared" si="6"/>
        <v>0.90625</v>
      </c>
      <c r="Y6">
        <f t="shared" si="7"/>
        <v>0.93548387096774177</v>
      </c>
    </row>
    <row r="7" spans="1:25" x14ac:dyDescent="0.25">
      <c r="A7" t="s">
        <v>55</v>
      </c>
      <c r="B7" t="s">
        <v>56</v>
      </c>
      <c r="C7">
        <v>16</v>
      </c>
      <c r="D7" t="s">
        <v>18</v>
      </c>
      <c r="E7" t="s">
        <v>58</v>
      </c>
      <c r="F7" t="s">
        <v>20</v>
      </c>
      <c r="G7">
        <v>9.9009900990098994E-3</v>
      </c>
      <c r="H7">
        <v>285</v>
      </c>
      <c r="I7">
        <v>819299</v>
      </c>
      <c r="J7">
        <v>135</v>
      </c>
      <c r="K7">
        <v>612</v>
      </c>
      <c r="L7">
        <v>29</v>
      </c>
      <c r="M7">
        <v>1966</v>
      </c>
      <c r="N7">
        <v>4</v>
      </c>
      <c r="O7">
        <v>1</v>
      </c>
      <c r="P7">
        <v>101</v>
      </c>
      <c r="R7">
        <f t="shared" si="0"/>
        <v>0.31772575250836121</v>
      </c>
      <c r="S7">
        <f t="shared" si="1"/>
        <v>1.6474786254902775E-4</v>
      </c>
      <c r="T7">
        <f t="shared" si="2"/>
        <v>0.6785714285714286</v>
      </c>
      <c r="U7">
        <f t="shared" si="3"/>
        <v>0.43280182232346243</v>
      </c>
      <c r="V7">
        <f t="shared" si="4"/>
        <v>0.96666666666666667</v>
      </c>
      <c r="W7">
        <f t="shared" si="5"/>
        <v>2.0304568527918783E-3</v>
      </c>
      <c r="X7">
        <f t="shared" si="6"/>
        <v>0.87878787878787878</v>
      </c>
      <c r="Y7">
        <f t="shared" si="7"/>
        <v>0.92063492063492058</v>
      </c>
    </row>
    <row r="8" spans="1:25" x14ac:dyDescent="0.25">
      <c r="A8" t="s">
        <v>55</v>
      </c>
      <c r="B8" t="s">
        <v>56</v>
      </c>
      <c r="C8">
        <v>16</v>
      </c>
      <c r="D8" t="s">
        <v>18</v>
      </c>
      <c r="E8" t="s">
        <v>58</v>
      </c>
      <c r="F8" t="s">
        <v>20</v>
      </c>
      <c r="G8">
        <v>9.9009900990098994E-3</v>
      </c>
      <c r="H8">
        <v>285</v>
      </c>
      <c r="I8">
        <v>819300</v>
      </c>
      <c r="J8">
        <v>134</v>
      </c>
      <c r="K8">
        <v>612</v>
      </c>
      <c r="L8">
        <v>29</v>
      </c>
      <c r="M8">
        <v>1967</v>
      </c>
      <c r="N8">
        <v>3</v>
      </c>
      <c r="O8">
        <v>1</v>
      </c>
      <c r="P8">
        <v>116</v>
      </c>
      <c r="R8">
        <f t="shared" si="0"/>
        <v>0.31772575250836121</v>
      </c>
      <c r="S8">
        <f t="shared" si="1"/>
        <v>1.6352750801162754E-4</v>
      </c>
      <c r="T8">
        <f t="shared" si="2"/>
        <v>0.68019093078758952</v>
      </c>
      <c r="U8">
        <f t="shared" si="3"/>
        <v>0.43313069908814589</v>
      </c>
      <c r="V8">
        <f t="shared" si="4"/>
        <v>0.96666666666666667</v>
      </c>
      <c r="W8">
        <f t="shared" si="5"/>
        <v>1.5228426395939086E-3</v>
      </c>
      <c r="X8">
        <f t="shared" si="6"/>
        <v>0.90625</v>
      </c>
      <c r="Y8">
        <f t="shared" si="7"/>
        <v>0.93548387096774177</v>
      </c>
    </row>
    <row r="9" spans="1:25" x14ac:dyDescent="0.25">
      <c r="A9" t="s">
        <v>55</v>
      </c>
      <c r="B9" t="s">
        <v>56</v>
      </c>
      <c r="C9">
        <v>16</v>
      </c>
      <c r="D9" t="s">
        <v>18</v>
      </c>
      <c r="E9" t="s">
        <v>58</v>
      </c>
      <c r="F9" t="s">
        <v>20</v>
      </c>
      <c r="G9">
        <v>9.9009900990098994E-3</v>
      </c>
      <c r="H9">
        <v>284</v>
      </c>
      <c r="I9">
        <v>819296</v>
      </c>
      <c r="J9">
        <v>138</v>
      </c>
      <c r="K9">
        <v>613</v>
      </c>
      <c r="L9">
        <v>29</v>
      </c>
      <c r="M9">
        <v>1965</v>
      </c>
      <c r="N9">
        <v>5</v>
      </c>
      <c r="O9">
        <v>1</v>
      </c>
      <c r="P9">
        <v>101</v>
      </c>
      <c r="R9">
        <f t="shared" si="0"/>
        <v>0.31661092530657747</v>
      </c>
      <c r="S9">
        <f t="shared" si="1"/>
        <v>1.6840892616122835E-4</v>
      </c>
      <c r="T9">
        <f t="shared" si="2"/>
        <v>0.67298578199052128</v>
      </c>
      <c r="U9">
        <f t="shared" si="3"/>
        <v>0.43062926459438972</v>
      </c>
      <c r="V9">
        <f t="shared" si="4"/>
        <v>0.96666666666666667</v>
      </c>
      <c r="W9">
        <f t="shared" si="5"/>
        <v>2.5380710659898475E-3</v>
      </c>
      <c r="X9">
        <f t="shared" si="6"/>
        <v>0.8529411764705882</v>
      </c>
      <c r="Y9">
        <f t="shared" si="7"/>
        <v>0.90625</v>
      </c>
    </row>
    <row r="10" spans="1:25" x14ac:dyDescent="0.25">
      <c r="A10" t="s">
        <v>55</v>
      </c>
      <c r="B10" t="s">
        <v>56</v>
      </c>
      <c r="C10">
        <v>16</v>
      </c>
      <c r="D10" t="s">
        <v>18</v>
      </c>
      <c r="E10" t="s">
        <v>58</v>
      </c>
      <c r="F10" t="s">
        <v>20</v>
      </c>
      <c r="G10">
        <v>9.9009900990098994E-3</v>
      </c>
      <c r="H10">
        <v>284</v>
      </c>
      <c r="I10">
        <v>819299</v>
      </c>
      <c r="J10">
        <v>135</v>
      </c>
      <c r="K10">
        <v>613</v>
      </c>
      <c r="L10">
        <v>29</v>
      </c>
      <c r="M10">
        <v>1967</v>
      </c>
      <c r="N10">
        <v>3</v>
      </c>
      <c r="O10">
        <v>1</v>
      </c>
      <c r="P10">
        <v>103</v>
      </c>
      <c r="R10">
        <f t="shared" si="0"/>
        <v>0.31661092530657747</v>
      </c>
      <c r="S10">
        <f t="shared" si="1"/>
        <v>1.6474786254902775E-4</v>
      </c>
      <c r="T10">
        <f t="shared" si="2"/>
        <v>0.67780429594272074</v>
      </c>
      <c r="U10">
        <f t="shared" si="3"/>
        <v>0.43161094224924018</v>
      </c>
      <c r="V10">
        <f t="shared" si="4"/>
        <v>0.96666666666666667</v>
      </c>
      <c r="W10">
        <f t="shared" si="5"/>
        <v>1.5228426395939086E-3</v>
      </c>
      <c r="X10">
        <f t="shared" si="6"/>
        <v>0.90625</v>
      </c>
      <c r="Y10">
        <f t="shared" si="7"/>
        <v>0.93548387096774177</v>
      </c>
    </row>
    <row r="11" spans="1:25" x14ac:dyDescent="0.25">
      <c r="A11" t="s">
        <v>55</v>
      </c>
      <c r="B11" t="s">
        <v>56</v>
      </c>
      <c r="C11">
        <v>16</v>
      </c>
      <c r="D11" t="s">
        <v>18</v>
      </c>
      <c r="E11" t="s">
        <v>58</v>
      </c>
      <c r="F11" t="s">
        <v>20</v>
      </c>
      <c r="G11">
        <v>9.9009900990098994E-3</v>
      </c>
      <c r="H11">
        <v>285</v>
      </c>
      <c r="I11">
        <v>819301</v>
      </c>
      <c r="J11">
        <v>133</v>
      </c>
      <c r="K11">
        <v>612</v>
      </c>
      <c r="L11">
        <v>29</v>
      </c>
      <c r="M11">
        <v>1967</v>
      </c>
      <c r="N11">
        <v>3</v>
      </c>
      <c r="O11">
        <v>1</v>
      </c>
      <c r="P11">
        <v>100</v>
      </c>
      <c r="R11">
        <f t="shared" si="0"/>
        <v>0.31772575250836121</v>
      </c>
      <c r="S11">
        <f t="shared" si="1"/>
        <v>1.6230715347422732E-4</v>
      </c>
      <c r="T11">
        <f t="shared" si="2"/>
        <v>0.68181818181818177</v>
      </c>
      <c r="U11">
        <f t="shared" si="3"/>
        <v>0.43346007604562742</v>
      </c>
      <c r="V11">
        <f t="shared" si="4"/>
        <v>0.96666666666666667</v>
      </c>
      <c r="W11">
        <f t="shared" si="5"/>
        <v>1.5228426395939086E-3</v>
      </c>
      <c r="X11">
        <f t="shared" si="6"/>
        <v>0.90625</v>
      </c>
      <c r="Y11">
        <f t="shared" si="7"/>
        <v>0.93548387096774177</v>
      </c>
    </row>
    <row r="12" spans="1:25" x14ac:dyDescent="0.25">
      <c r="A12" t="s">
        <v>55</v>
      </c>
      <c r="B12" t="s">
        <v>56</v>
      </c>
      <c r="C12">
        <v>16</v>
      </c>
      <c r="D12" t="s">
        <v>18</v>
      </c>
      <c r="E12" t="s">
        <v>58</v>
      </c>
      <c r="F12" t="s">
        <v>20</v>
      </c>
      <c r="G12">
        <v>9.9009900990098994E-3</v>
      </c>
      <c r="H12">
        <v>284</v>
      </c>
      <c r="I12">
        <v>819300</v>
      </c>
      <c r="J12">
        <v>134</v>
      </c>
      <c r="K12">
        <v>613</v>
      </c>
      <c r="L12">
        <v>29</v>
      </c>
      <c r="M12">
        <v>1967</v>
      </c>
      <c r="N12">
        <v>3</v>
      </c>
      <c r="O12">
        <v>1</v>
      </c>
      <c r="P12">
        <v>104</v>
      </c>
      <c r="R12">
        <f t="shared" si="0"/>
        <v>0.31661092530657747</v>
      </c>
      <c r="S12">
        <f t="shared" si="1"/>
        <v>1.6352750801162754E-4</v>
      </c>
      <c r="T12">
        <f t="shared" si="2"/>
        <v>0.67942583732057416</v>
      </c>
      <c r="U12">
        <f t="shared" si="3"/>
        <v>0.43193916349809885</v>
      </c>
      <c r="V12">
        <f t="shared" si="4"/>
        <v>0.96666666666666667</v>
      </c>
      <c r="W12">
        <f t="shared" si="5"/>
        <v>1.5228426395939086E-3</v>
      </c>
      <c r="X12">
        <f t="shared" si="6"/>
        <v>0.90625</v>
      </c>
      <c r="Y12">
        <f t="shared" si="7"/>
        <v>0.93548387096774177</v>
      </c>
    </row>
    <row r="13" spans="1:25" x14ac:dyDescent="0.25">
      <c r="A13" t="s">
        <v>55</v>
      </c>
      <c r="B13" t="s">
        <v>56</v>
      </c>
      <c r="C13">
        <v>16</v>
      </c>
      <c r="D13" t="s">
        <v>18</v>
      </c>
      <c r="E13" t="s">
        <v>58</v>
      </c>
      <c r="F13" t="s">
        <v>20</v>
      </c>
      <c r="G13">
        <v>9.9009900990098994E-3</v>
      </c>
      <c r="H13">
        <v>284</v>
      </c>
      <c r="I13">
        <v>819301</v>
      </c>
      <c r="J13">
        <v>133</v>
      </c>
      <c r="K13">
        <v>613</v>
      </c>
      <c r="L13">
        <v>29</v>
      </c>
      <c r="M13">
        <v>1967</v>
      </c>
      <c r="N13">
        <v>3</v>
      </c>
      <c r="O13">
        <v>1</v>
      </c>
      <c r="P13">
        <v>105</v>
      </c>
      <c r="R13">
        <f t="shared" si="0"/>
        <v>0.31661092530657747</v>
      </c>
      <c r="S13">
        <f t="shared" si="1"/>
        <v>1.6230715347422732E-4</v>
      </c>
      <c r="T13">
        <f t="shared" si="2"/>
        <v>0.68105515587529974</v>
      </c>
      <c r="U13">
        <f t="shared" si="3"/>
        <v>0.43226788432267882</v>
      </c>
      <c r="V13">
        <f t="shared" si="4"/>
        <v>0.96666666666666667</v>
      </c>
      <c r="W13">
        <f t="shared" si="5"/>
        <v>1.5228426395939086E-3</v>
      </c>
      <c r="X13">
        <f t="shared" si="6"/>
        <v>0.90625</v>
      </c>
      <c r="Y13">
        <f t="shared" si="7"/>
        <v>0.93548387096774177</v>
      </c>
    </row>
    <row r="14" spans="1:25" x14ac:dyDescent="0.25">
      <c r="A14" t="s">
        <v>55</v>
      </c>
      <c r="B14" t="s">
        <v>56</v>
      </c>
      <c r="C14">
        <v>16</v>
      </c>
      <c r="D14" t="s">
        <v>18</v>
      </c>
      <c r="E14" t="s">
        <v>58</v>
      </c>
      <c r="F14" t="s">
        <v>20</v>
      </c>
      <c r="G14">
        <v>9.9009900990098994E-3</v>
      </c>
      <c r="H14">
        <v>284</v>
      </c>
      <c r="I14">
        <v>819300</v>
      </c>
      <c r="J14">
        <v>134</v>
      </c>
      <c r="K14">
        <v>613</v>
      </c>
      <c r="L14">
        <v>29</v>
      </c>
      <c r="M14">
        <v>1967</v>
      </c>
      <c r="N14">
        <v>3</v>
      </c>
      <c r="O14">
        <v>1</v>
      </c>
      <c r="P14">
        <v>101</v>
      </c>
      <c r="R14">
        <f t="shared" si="0"/>
        <v>0.31661092530657747</v>
      </c>
      <c r="S14">
        <f t="shared" si="1"/>
        <v>1.6352750801162754E-4</v>
      </c>
      <c r="T14">
        <f t="shared" si="2"/>
        <v>0.67942583732057416</v>
      </c>
      <c r="U14">
        <f t="shared" si="3"/>
        <v>0.43193916349809885</v>
      </c>
      <c r="V14">
        <f t="shared" si="4"/>
        <v>0.96666666666666667</v>
      </c>
      <c r="W14">
        <f t="shared" si="5"/>
        <v>1.5228426395939086E-3</v>
      </c>
      <c r="X14">
        <f t="shared" si="6"/>
        <v>0.90625</v>
      </c>
      <c r="Y14">
        <f t="shared" si="7"/>
        <v>0.93548387096774177</v>
      </c>
    </row>
    <row r="15" spans="1:25" x14ac:dyDescent="0.25">
      <c r="A15" t="s">
        <v>55</v>
      </c>
      <c r="B15" t="s">
        <v>56</v>
      </c>
      <c r="C15">
        <v>16</v>
      </c>
      <c r="D15" t="s">
        <v>18</v>
      </c>
      <c r="E15" t="s">
        <v>58</v>
      </c>
      <c r="F15" t="s">
        <v>20</v>
      </c>
      <c r="G15">
        <v>9.9009900990098994E-3</v>
      </c>
      <c r="H15">
        <v>285</v>
      </c>
      <c r="I15">
        <v>819300</v>
      </c>
      <c r="J15">
        <v>134</v>
      </c>
      <c r="K15">
        <v>612</v>
      </c>
      <c r="L15">
        <v>29</v>
      </c>
      <c r="M15">
        <v>1967</v>
      </c>
      <c r="N15">
        <v>3</v>
      </c>
      <c r="O15">
        <v>1</v>
      </c>
      <c r="P15">
        <v>103</v>
      </c>
      <c r="R15">
        <f t="shared" si="0"/>
        <v>0.31772575250836121</v>
      </c>
      <c r="S15">
        <f t="shared" si="1"/>
        <v>1.6352750801162754E-4</v>
      </c>
      <c r="T15">
        <f t="shared" si="2"/>
        <v>0.68019093078758952</v>
      </c>
      <c r="U15">
        <f t="shared" si="3"/>
        <v>0.43313069908814589</v>
      </c>
      <c r="V15">
        <f t="shared" si="4"/>
        <v>0.96666666666666667</v>
      </c>
      <c r="W15">
        <f t="shared" si="5"/>
        <v>1.5228426395939086E-3</v>
      </c>
      <c r="X15">
        <f t="shared" si="6"/>
        <v>0.90625</v>
      </c>
      <c r="Y15">
        <f t="shared" si="7"/>
        <v>0.93548387096774177</v>
      </c>
    </row>
    <row r="16" spans="1:25" x14ac:dyDescent="0.25">
      <c r="A16" t="s">
        <v>55</v>
      </c>
      <c r="B16" t="s">
        <v>56</v>
      </c>
      <c r="C16">
        <v>16</v>
      </c>
      <c r="D16" t="s">
        <v>18</v>
      </c>
      <c r="E16" t="s">
        <v>58</v>
      </c>
      <c r="F16" t="s">
        <v>20</v>
      </c>
      <c r="G16">
        <v>9.9009900990098994E-3</v>
      </c>
      <c r="H16">
        <v>285</v>
      </c>
      <c r="I16">
        <v>819301</v>
      </c>
      <c r="J16">
        <v>133</v>
      </c>
      <c r="K16">
        <v>612</v>
      </c>
      <c r="L16">
        <v>29</v>
      </c>
      <c r="M16">
        <v>1967</v>
      </c>
      <c r="N16">
        <v>3</v>
      </c>
      <c r="O16">
        <v>1</v>
      </c>
      <c r="P16">
        <v>102</v>
      </c>
      <c r="R16">
        <f t="shared" si="0"/>
        <v>0.31772575250836121</v>
      </c>
      <c r="S16">
        <f t="shared" si="1"/>
        <v>1.6230715347422732E-4</v>
      </c>
      <c r="T16">
        <f t="shared" si="2"/>
        <v>0.68181818181818177</v>
      </c>
      <c r="U16">
        <f t="shared" si="3"/>
        <v>0.43346007604562742</v>
      </c>
      <c r="V16">
        <f t="shared" si="4"/>
        <v>0.96666666666666667</v>
      </c>
      <c r="W16">
        <f t="shared" si="5"/>
        <v>1.5228426395939086E-3</v>
      </c>
      <c r="X16">
        <f t="shared" si="6"/>
        <v>0.90625</v>
      </c>
      <c r="Y16">
        <f t="shared" si="7"/>
        <v>0.93548387096774177</v>
      </c>
    </row>
    <row r="17" spans="1:25" x14ac:dyDescent="0.25">
      <c r="A17" t="s">
        <v>55</v>
      </c>
      <c r="B17" t="s">
        <v>56</v>
      </c>
      <c r="C17">
        <v>16</v>
      </c>
      <c r="D17" t="s">
        <v>18</v>
      </c>
      <c r="E17" t="s">
        <v>58</v>
      </c>
      <c r="F17" t="s">
        <v>20</v>
      </c>
      <c r="G17">
        <v>9.9009900990098994E-3</v>
      </c>
      <c r="H17">
        <v>284</v>
      </c>
      <c r="I17">
        <v>819300</v>
      </c>
      <c r="J17">
        <v>134</v>
      </c>
      <c r="K17">
        <v>613</v>
      </c>
      <c r="L17">
        <v>29</v>
      </c>
      <c r="M17">
        <v>1967</v>
      </c>
      <c r="N17">
        <v>3</v>
      </c>
      <c r="O17">
        <v>1</v>
      </c>
      <c r="P17">
        <v>103</v>
      </c>
      <c r="R17">
        <f t="shared" si="0"/>
        <v>0.31661092530657747</v>
      </c>
      <c r="S17">
        <f t="shared" si="1"/>
        <v>1.6352750801162754E-4</v>
      </c>
      <c r="T17">
        <f t="shared" si="2"/>
        <v>0.67942583732057416</v>
      </c>
      <c r="U17">
        <f t="shared" si="3"/>
        <v>0.43193916349809885</v>
      </c>
      <c r="V17">
        <f t="shared" si="4"/>
        <v>0.96666666666666667</v>
      </c>
      <c r="W17">
        <f t="shared" si="5"/>
        <v>1.5228426395939086E-3</v>
      </c>
      <c r="X17">
        <f t="shared" si="6"/>
        <v>0.90625</v>
      </c>
      <c r="Y17">
        <f t="shared" si="7"/>
        <v>0.93548387096774177</v>
      </c>
    </row>
    <row r="18" spans="1:25" x14ac:dyDescent="0.25">
      <c r="A18" t="s">
        <v>55</v>
      </c>
      <c r="B18" t="s">
        <v>56</v>
      </c>
      <c r="C18">
        <v>16</v>
      </c>
      <c r="D18" t="s">
        <v>18</v>
      </c>
      <c r="E18" t="s">
        <v>58</v>
      </c>
      <c r="F18" t="s">
        <v>20</v>
      </c>
      <c r="G18">
        <v>9.9009900990098994E-3</v>
      </c>
      <c r="H18">
        <v>285</v>
      </c>
      <c r="I18">
        <v>819299</v>
      </c>
      <c r="J18">
        <v>135</v>
      </c>
      <c r="K18">
        <v>612</v>
      </c>
      <c r="L18">
        <v>29</v>
      </c>
      <c r="M18">
        <v>1966</v>
      </c>
      <c r="N18">
        <v>4</v>
      </c>
      <c r="O18">
        <v>1</v>
      </c>
      <c r="P18">
        <v>105</v>
      </c>
      <c r="R18">
        <f t="shared" si="0"/>
        <v>0.31772575250836121</v>
      </c>
      <c r="S18">
        <f t="shared" si="1"/>
        <v>1.6474786254902775E-4</v>
      </c>
      <c r="T18">
        <f t="shared" si="2"/>
        <v>0.6785714285714286</v>
      </c>
      <c r="U18">
        <f t="shared" si="3"/>
        <v>0.43280182232346243</v>
      </c>
      <c r="V18">
        <f t="shared" si="4"/>
        <v>0.96666666666666667</v>
      </c>
      <c r="W18">
        <f t="shared" si="5"/>
        <v>2.0304568527918783E-3</v>
      </c>
      <c r="X18">
        <f t="shared" si="6"/>
        <v>0.87878787878787878</v>
      </c>
      <c r="Y18">
        <f t="shared" si="7"/>
        <v>0.92063492063492058</v>
      </c>
    </row>
    <row r="19" spans="1:25" x14ac:dyDescent="0.25">
      <c r="A19" t="s">
        <v>55</v>
      </c>
      <c r="B19" t="s">
        <v>56</v>
      </c>
      <c r="C19">
        <v>16</v>
      </c>
      <c r="D19" t="s">
        <v>18</v>
      </c>
      <c r="E19" t="s">
        <v>58</v>
      </c>
      <c r="F19" t="s">
        <v>20</v>
      </c>
      <c r="G19">
        <v>9.9009900990098994E-3</v>
      </c>
      <c r="H19">
        <v>285</v>
      </c>
      <c r="I19">
        <v>819301</v>
      </c>
      <c r="J19">
        <v>133</v>
      </c>
      <c r="K19">
        <v>612</v>
      </c>
      <c r="L19">
        <v>29</v>
      </c>
      <c r="M19">
        <v>1967</v>
      </c>
      <c r="N19">
        <v>3</v>
      </c>
      <c r="O19">
        <v>1</v>
      </c>
      <c r="P19">
        <v>104</v>
      </c>
      <c r="R19">
        <f t="shared" si="0"/>
        <v>0.31772575250836121</v>
      </c>
      <c r="S19">
        <f t="shared" si="1"/>
        <v>1.6230715347422732E-4</v>
      </c>
      <c r="T19">
        <f t="shared" si="2"/>
        <v>0.68181818181818177</v>
      </c>
      <c r="U19">
        <f t="shared" si="3"/>
        <v>0.43346007604562742</v>
      </c>
      <c r="V19">
        <f t="shared" si="4"/>
        <v>0.96666666666666667</v>
      </c>
      <c r="W19">
        <f t="shared" si="5"/>
        <v>1.5228426395939086E-3</v>
      </c>
      <c r="X19">
        <f t="shared" si="6"/>
        <v>0.90625</v>
      </c>
      <c r="Y19">
        <f t="shared" si="7"/>
        <v>0.93548387096774177</v>
      </c>
    </row>
    <row r="20" spans="1:25" x14ac:dyDescent="0.25">
      <c r="A20" t="s">
        <v>55</v>
      </c>
      <c r="B20" t="s">
        <v>56</v>
      </c>
      <c r="C20">
        <v>16</v>
      </c>
      <c r="D20" t="s">
        <v>18</v>
      </c>
      <c r="E20" t="s">
        <v>58</v>
      </c>
      <c r="F20" t="s">
        <v>20</v>
      </c>
      <c r="G20">
        <v>9.9009900990098994E-3</v>
      </c>
      <c r="H20">
        <v>284</v>
      </c>
      <c r="I20">
        <v>819296</v>
      </c>
      <c r="J20">
        <v>138</v>
      </c>
      <c r="K20">
        <v>613</v>
      </c>
      <c r="L20">
        <v>29</v>
      </c>
      <c r="M20">
        <v>1965</v>
      </c>
      <c r="N20">
        <v>5</v>
      </c>
      <c r="O20">
        <v>1</v>
      </c>
      <c r="P20">
        <v>103</v>
      </c>
      <c r="R20">
        <f t="shared" si="0"/>
        <v>0.31661092530657747</v>
      </c>
      <c r="S20">
        <f t="shared" si="1"/>
        <v>1.6840892616122835E-4</v>
      </c>
      <c r="T20">
        <f t="shared" si="2"/>
        <v>0.67298578199052128</v>
      </c>
      <c r="U20">
        <f t="shared" si="3"/>
        <v>0.43062926459438972</v>
      </c>
      <c r="V20">
        <f t="shared" si="4"/>
        <v>0.96666666666666667</v>
      </c>
      <c r="W20">
        <f t="shared" si="5"/>
        <v>2.5380710659898475E-3</v>
      </c>
      <c r="X20">
        <f t="shared" si="6"/>
        <v>0.8529411764705882</v>
      </c>
      <c r="Y20">
        <f t="shared" si="7"/>
        <v>0.90625</v>
      </c>
    </row>
    <row r="21" spans="1:25" x14ac:dyDescent="0.25">
      <c r="A21" t="s">
        <v>55</v>
      </c>
      <c r="B21" t="s">
        <v>56</v>
      </c>
      <c r="C21">
        <v>16</v>
      </c>
      <c r="D21" t="s">
        <v>18</v>
      </c>
      <c r="E21" t="s">
        <v>58</v>
      </c>
      <c r="F21" t="s">
        <v>20</v>
      </c>
      <c r="G21">
        <v>9.9009900990098994E-3</v>
      </c>
      <c r="H21">
        <v>284</v>
      </c>
      <c r="I21">
        <v>819296</v>
      </c>
      <c r="J21">
        <v>138</v>
      </c>
      <c r="K21">
        <v>613</v>
      </c>
      <c r="L21">
        <v>29</v>
      </c>
      <c r="M21">
        <v>1965</v>
      </c>
      <c r="N21">
        <v>5</v>
      </c>
      <c r="O21">
        <v>1</v>
      </c>
      <c r="P21">
        <v>103</v>
      </c>
      <c r="R21">
        <f t="shared" si="0"/>
        <v>0.31661092530657747</v>
      </c>
      <c r="S21">
        <f t="shared" si="1"/>
        <v>1.6840892616122835E-4</v>
      </c>
      <c r="T21">
        <f t="shared" si="2"/>
        <v>0.67298578199052128</v>
      </c>
      <c r="U21">
        <f t="shared" si="3"/>
        <v>0.43062926459438972</v>
      </c>
      <c r="V21">
        <f t="shared" si="4"/>
        <v>0.96666666666666667</v>
      </c>
      <c r="W21">
        <f t="shared" si="5"/>
        <v>2.5380710659898475E-3</v>
      </c>
      <c r="X21">
        <f t="shared" si="6"/>
        <v>0.8529411764705882</v>
      </c>
      <c r="Y21">
        <f t="shared" si="7"/>
        <v>0.90625</v>
      </c>
    </row>
    <row r="23" spans="1:25" x14ac:dyDescent="0.25">
      <c r="Q23" t="s">
        <v>36</v>
      </c>
      <c r="R23">
        <f>IFERROR(AVERAGE(R2:R21), 0)</f>
        <v>0.31711259754738019</v>
      </c>
      <c r="S23">
        <f>IFERROR(AVERAGE(S2:S21), 0)</f>
        <v>1.6438175618780769E-4</v>
      </c>
      <c r="T23">
        <f>IFERROR(AVERAGE(T2:T21), 0)</f>
        <v>0.67864600715806644</v>
      </c>
      <c r="U23">
        <f t="shared" ref="U23:Y23" si="8">IFERROR(AVERAGE(U2:U21), 0)</f>
        <v>0.43224638742669219</v>
      </c>
      <c r="V23">
        <f t="shared" si="8"/>
        <v>0.96666666666666645</v>
      </c>
      <c r="W23">
        <f t="shared" si="8"/>
        <v>1.7766497461928934E-3</v>
      </c>
      <c r="X23">
        <f t="shared" si="8"/>
        <v>0.89284202317290551</v>
      </c>
      <c r="Y23">
        <f t="shared" si="8"/>
        <v>0.92815220174091129</v>
      </c>
    </row>
    <row r="24" spans="1:25" x14ac:dyDescent="0.25">
      <c r="Q24" t="s">
        <v>39</v>
      </c>
      <c r="R24">
        <f t="shared" ref="R24:Y24" si="9">t_19__0.975*STDEV(R2:R21)/SQRT(20)</f>
        <v>2.6631006858844299E-4</v>
      </c>
      <c r="S24">
        <f t="shared" si="9"/>
        <v>1.0333766465188133E-6</v>
      </c>
      <c r="T24">
        <f t="shared" si="9"/>
        <v>1.4608764614170247E-3</v>
      </c>
      <c r="U24">
        <f t="shared" si="9"/>
        <v>4.8246317692840284E-4</v>
      </c>
      <c r="V24">
        <f t="shared" si="9"/>
        <v>1.0661852089890138E-16</v>
      </c>
      <c r="W24">
        <f t="shared" si="9"/>
        <v>1.9650919656401852E-4</v>
      </c>
      <c r="X24">
        <f t="shared" si="9"/>
        <v>1.0343217974454985E-2</v>
      </c>
      <c r="Y24">
        <f t="shared" si="9"/>
        <v>5.6655570971935387E-3</v>
      </c>
    </row>
    <row r="25" spans="1:25" x14ac:dyDescent="0.25">
      <c r="Q25" t="s">
        <v>40</v>
      </c>
      <c r="R25">
        <f t="shared" ref="R25:Y25" si="10">t_19_0.995*STDEV(R2:R21)/SQRT(20)</f>
        <v>3.6402919552390607E-4</v>
      </c>
      <c r="S25">
        <f t="shared" si="10"/>
        <v>1.4125611971764573E-6</v>
      </c>
      <c r="T25">
        <f t="shared" si="10"/>
        <v>1.9969266871065973E-3</v>
      </c>
      <c r="U25">
        <f t="shared" si="10"/>
        <v>6.5949696569142892E-4</v>
      </c>
      <c r="V25">
        <f t="shared" si="10"/>
        <v>1.457408448598934E-16</v>
      </c>
      <c r="W25">
        <f t="shared" si="10"/>
        <v>2.6861577227408359E-4</v>
      </c>
      <c r="X25">
        <f t="shared" si="10"/>
        <v>1.4138531593366321E-2</v>
      </c>
      <c r="Y25">
        <f t="shared" si="10"/>
        <v>7.744461946999865E-3</v>
      </c>
    </row>
    <row r="26" spans="1:25" x14ac:dyDescent="0.25">
      <c r="Q26" t="s">
        <v>41</v>
      </c>
      <c r="R26">
        <f>R23+R24</f>
        <v>0.31737890761596865</v>
      </c>
      <c r="S26">
        <f t="shared" ref="S26:Y26" si="11">S23+S24</f>
        <v>1.6541513283432652E-4</v>
      </c>
      <c r="T26">
        <f t="shared" si="11"/>
        <v>0.68010688361948346</v>
      </c>
      <c r="U26">
        <f t="shared" si="11"/>
        <v>0.4327288506036206</v>
      </c>
      <c r="V26">
        <f t="shared" si="11"/>
        <v>0.96666666666666656</v>
      </c>
      <c r="W26">
        <f t="shared" si="11"/>
        <v>1.9731589427569121E-3</v>
      </c>
      <c r="X26">
        <f t="shared" si="11"/>
        <v>0.90318524114736054</v>
      </c>
      <c r="Y26">
        <f t="shared" si="11"/>
        <v>0.93381775883810481</v>
      </c>
    </row>
    <row r="27" spans="1:25" x14ac:dyDescent="0.25">
      <c r="Q27" t="s">
        <v>42</v>
      </c>
      <c r="R27">
        <f>R23+R25</f>
        <v>0.31747662674290411</v>
      </c>
      <c r="S27">
        <f t="shared" ref="S27:Y27" si="12">S23+S25</f>
        <v>1.6579431738498416E-4</v>
      </c>
      <c r="T27">
        <f t="shared" si="12"/>
        <v>0.68064293384517305</v>
      </c>
      <c r="U27">
        <f t="shared" si="12"/>
        <v>0.43290588439238364</v>
      </c>
      <c r="V27">
        <f t="shared" si="12"/>
        <v>0.96666666666666656</v>
      </c>
      <c r="W27">
        <f t="shared" si="12"/>
        <v>2.0452655184669769E-3</v>
      </c>
      <c r="X27">
        <f t="shared" si="12"/>
        <v>0.90698055476627182</v>
      </c>
      <c r="Y27">
        <f t="shared" si="12"/>
        <v>0.93589666368791113</v>
      </c>
    </row>
    <row r="31" spans="1:25" x14ac:dyDescent="0.25">
      <c r="A31" t="s">
        <v>55</v>
      </c>
      <c r="B31" t="s">
        <v>56</v>
      </c>
      <c r="C31">
        <v>16</v>
      </c>
      <c r="D31" t="s">
        <v>21</v>
      </c>
      <c r="E31" t="s">
        <v>57</v>
      </c>
      <c r="F31" t="s">
        <v>20</v>
      </c>
      <c r="G31">
        <v>9.9009900990098994E-3</v>
      </c>
      <c r="H31">
        <v>575</v>
      </c>
      <c r="I31">
        <v>819068</v>
      </c>
      <c r="J31">
        <v>366</v>
      </c>
      <c r="K31">
        <v>322</v>
      </c>
      <c r="L31">
        <v>30</v>
      </c>
      <c r="M31">
        <v>1933</v>
      </c>
      <c r="N31">
        <v>37</v>
      </c>
      <c r="O31">
        <v>0</v>
      </c>
      <c r="P31">
        <v>162</v>
      </c>
      <c r="R31">
        <f t="shared" ref="R31:R50" si="13">IFERROR(H31/(H31+K31), 0)</f>
        <v>0.64102564102564108</v>
      </c>
      <c r="S31">
        <f t="shared" ref="S31:S50" si="14">IFERROR(J31/(J31+I31), 0)</f>
        <v>4.4664976068847523E-4</v>
      </c>
      <c r="T31">
        <f t="shared" ref="T31:T50" si="15">IFERROR(H31/(H31+J31), 0)</f>
        <v>0.61105207226354941</v>
      </c>
      <c r="U31">
        <f t="shared" ref="U31:U50" si="16">IFERROR(2/(1/R31+1/T31),0)</f>
        <v>0.62568008705114253</v>
      </c>
      <c r="V31">
        <f t="shared" ref="V31:V50" si="17">IFERROR(L31/(L31+O31),0)</f>
        <v>1</v>
      </c>
      <c r="W31">
        <f t="shared" ref="W31:W50" si="18">IFERROR(N31/(N31+M31),0)</f>
        <v>1.8781725888324875E-2</v>
      </c>
      <c r="X31">
        <f t="shared" ref="X31:X50" si="19">IFERROR(L31/(L31+N31),0)</f>
        <v>0.44776119402985076</v>
      </c>
      <c r="Y31">
        <f t="shared" ref="Y31:Y50" si="20">IFERROR(2/(1/X31+1/V31),0)</f>
        <v>0.61855670103092786</v>
      </c>
    </row>
    <row r="32" spans="1:25" x14ac:dyDescent="0.25">
      <c r="A32" t="s">
        <v>55</v>
      </c>
      <c r="B32" t="s">
        <v>56</v>
      </c>
      <c r="C32">
        <v>16</v>
      </c>
      <c r="D32" t="s">
        <v>21</v>
      </c>
      <c r="E32" t="s">
        <v>57</v>
      </c>
      <c r="F32" t="s">
        <v>20</v>
      </c>
      <c r="G32">
        <v>9.9009900990098994E-3</v>
      </c>
      <c r="H32">
        <v>538</v>
      </c>
      <c r="I32">
        <v>819117</v>
      </c>
      <c r="J32">
        <v>317</v>
      </c>
      <c r="K32">
        <v>359</v>
      </c>
      <c r="L32">
        <v>30</v>
      </c>
      <c r="M32">
        <v>1933</v>
      </c>
      <c r="N32">
        <v>37</v>
      </c>
      <c r="O32">
        <v>0</v>
      </c>
      <c r="P32">
        <v>151</v>
      </c>
      <c r="R32">
        <f t="shared" si="13"/>
        <v>0.59977703455964326</v>
      </c>
      <c r="S32">
        <f t="shared" si="14"/>
        <v>3.8685238835586513E-4</v>
      </c>
      <c r="T32">
        <f t="shared" si="15"/>
        <v>0.62923976608187138</v>
      </c>
      <c r="U32">
        <f t="shared" si="16"/>
        <v>0.61415525114155256</v>
      </c>
      <c r="V32">
        <f t="shared" si="17"/>
        <v>1</v>
      </c>
      <c r="W32">
        <f t="shared" si="18"/>
        <v>1.8781725888324875E-2</v>
      </c>
      <c r="X32">
        <f t="shared" si="19"/>
        <v>0.44776119402985076</v>
      </c>
      <c r="Y32">
        <f t="shared" si="20"/>
        <v>0.61855670103092786</v>
      </c>
    </row>
    <row r="33" spans="1:25" x14ac:dyDescent="0.25">
      <c r="A33" t="s">
        <v>55</v>
      </c>
      <c r="B33" t="s">
        <v>56</v>
      </c>
      <c r="C33">
        <v>16</v>
      </c>
      <c r="D33" t="s">
        <v>21</v>
      </c>
      <c r="E33" t="s">
        <v>57</v>
      </c>
      <c r="F33" t="s">
        <v>20</v>
      </c>
      <c r="G33">
        <v>9.9009900990098994E-3</v>
      </c>
      <c r="H33">
        <v>512</v>
      </c>
      <c r="I33">
        <v>819159</v>
      </c>
      <c r="J33">
        <v>275</v>
      </c>
      <c r="K33">
        <v>385</v>
      </c>
      <c r="L33">
        <v>30</v>
      </c>
      <c r="M33">
        <v>1943</v>
      </c>
      <c r="N33">
        <v>27</v>
      </c>
      <c r="O33">
        <v>0</v>
      </c>
      <c r="P33">
        <v>150</v>
      </c>
      <c r="R33">
        <f t="shared" si="13"/>
        <v>0.57079152731326643</v>
      </c>
      <c r="S33">
        <f t="shared" si="14"/>
        <v>3.3559749778505653E-4</v>
      </c>
      <c r="T33">
        <f t="shared" si="15"/>
        <v>0.65057179161372303</v>
      </c>
      <c r="U33">
        <f t="shared" si="16"/>
        <v>0.60807600950118768</v>
      </c>
      <c r="V33">
        <f t="shared" si="17"/>
        <v>1</v>
      </c>
      <c r="W33">
        <f t="shared" si="18"/>
        <v>1.3705583756345178E-2</v>
      </c>
      <c r="X33">
        <f t="shared" si="19"/>
        <v>0.52631578947368418</v>
      </c>
      <c r="Y33">
        <f t="shared" si="20"/>
        <v>0.68965517241379304</v>
      </c>
    </row>
    <row r="34" spans="1:25" x14ac:dyDescent="0.25">
      <c r="A34" t="s">
        <v>55</v>
      </c>
      <c r="B34" t="s">
        <v>56</v>
      </c>
      <c r="C34">
        <v>16</v>
      </c>
      <c r="D34" t="s">
        <v>21</v>
      </c>
      <c r="E34" t="s">
        <v>57</v>
      </c>
      <c r="F34" t="s">
        <v>20</v>
      </c>
      <c r="G34">
        <v>9.9009900990098994E-3</v>
      </c>
      <c r="H34">
        <v>466</v>
      </c>
      <c r="I34">
        <v>819131</v>
      </c>
      <c r="J34">
        <v>303</v>
      </c>
      <c r="K34">
        <v>431</v>
      </c>
      <c r="L34">
        <v>30</v>
      </c>
      <c r="M34">
        <v>1943</v>
      </c>
      <c r="N34">
        <v>27</v>
      </c>
      <c r="O34">
        <v>0</v>
      </c>
      <c r="P34">
        <v>147</v>
      </c>
      <c r="R34">
        <f t="shared" si="13"/>
        <v>0.51950947603121511</v>
      </c>
      <c r="S34">
        <f t="shared" si="14"/>
        <v>3.6976742483226226E-4</v>
      </c>
      <c r="T34">
        <f t="shared" si="15"/>
        <v>0.60598179453836154</v>
      </c>
      <c r="U34">
        <f t="shared" si="16"/>
        <v>0.55942376950780315</v>
      </c>
      <c r="V34">
        <f t="shared" si="17"/>
        <v>1</v>
      </c>
      <c r="W34">
        <f t="shared" si="18"/>
        <v>1.3705583756345178E-2</v>
      </c>
      <c r="X34">
        <f t="shared" si="19"/>
        <v>0.52631578947368418</v>
      </c>
      <c r="Y34">
        <f t="shared" si="20"/>
        <v>0.68965517241379304</v>
      </c>
    </row>
    <row r="35" spans="1:25" x14ac:dyDescent="0.25">
      <c r="A35" t="s">
        <v>55</v>
      </c>
      <c r="B35" t="s">
        <v>56</v>
      </c>
      <c r="C35">
        <v>16</v>
      </c>
      <c r="D35" t="s">
        <v>21</v>
      </c>
      <c r="E35" t="s">
        <v>57</v>
      </c>
      <c r="F35" t="s">
        <v>20</v>
      </c>
      <c r="G35">
        <v>9.9009900990098994E-3</v>
      </c>
      <c r="H35">
        <v>508</v>
      </c>
      <c r="I35">
        <v>819097</v>
      </c>
      <c r="J35">
        <v>337</v>
      </c>
      <c r="K35">
        <v>389</v>
      </c>
      <c r="L35">
        <v>30</v>
      </c>
      <c r="M35">
        <v>1939</v>
      </c>
      <c r="N35">
        <v>31</v>
      </c>
      <c r="O35">
        <v>0</v>
      </c>
      <c r="P35">
        <v>151</v>
      </c>
      <c r="R35">
        <f t="shared" si="13"/>
        <v>0.56633221850613158</v>
      </c>
      <c r="S35">
        <f t="shared" si="14"/>
        <v>4.1125947910386924E-4</v>
      </c>
      <c r="T35">
        <f t="shared" si="15"/>
        <v>0.60118343195266277</v>
      </c>
      <c r="U35">
        <f t="shared" si="16"/>
        <v>0.58323765786452353</v>
      </c>
      <c r="V35">
        <f t="shared" si="17"/>
        <v>1</v>
      </c>
      <c r="W35">
        <f t="shared" si="18"/>
        <v>1.5736040609137057E-2</v>
      </c>
      <c r="X35">
        <f t="shared" si="19"/>
        <v>0.49180327868852458</v>
      </c>
      <c r="Y35">
        <f t="shared" si="20"/>
        <v>0.65934065934065933</v>
      </c>
    </row>
    <row r="36" spans="1:25" x14ac:dyDescent="0.25">
      <c r="A36" t="s">
        <v>55</v>
      </c>
      <c r="B36" t="s">
        <v>56</v>
      </c>
      <c r="C36">
        <v>16</v>
      </c>
      <c r="D36" t="s">
        <v>21</v>
      </c>
      <c r="E36" t="s">
        <v>57</v>
      </c>
      <c r="F36" t="s">
        <v>20</v>
      </c>
      <c r="G36">
        <v>9.9009900990098994E-3</v>
      </c>
      <c r="H36">
        <v>535</v>
      </c>
      <c r="I36">
        <v>819062</v>
      </c>
      <c r="J36">
        <v>372</v>
      </c>
      <c r="K36">
        <v>362</v>
      </c>
      <c r="L36">
        <v>30</v>
      </c>
      <c r="M36">
        <v>1939</v>
      </c>
      <c r="N36">
        <v>31</v>
      </c>
      <c r="O36">
        <v>0</v>
      </c>
      <c r="P36">
        <v>159</v>
      </c>
      <c r="R36">
        <f t="shared" si="13"/>
        <v>0.59643255295429209</v>
      </c>
      <c r="S36">
        <f t="shared" si="14"/>
        <v>4.5397188791287642E-4</v>
      </c>
      <c r="T36">
        <f t="shared" si="15"/>
        <v>0.58985667034178613</v>
      </c>
      <c r="U36">
        <f t="shared" si="16"/>
        <v>0.59312638580931276</v>
      </c>
      <c r="V36">
        <f t="shared" si="17"/>
        <v>1</v>
      </c>
      <c r="W36">
        <f t="shared" si="18"/>
        <v>1.5736040609137057E-2</v>
      </c>
      <c r="X36">
        <f t="shared" si="19"/>
        <v>0.49180327868852458</v>
      </c>
      <c r="Y36">
        <f t="shared" si="20"/>
        <v>0.65934065934065933</v>
      </c>
    </row>
    <row r="37" spans="1:25" x14ac:dyDescent="0.25">
      <c r="A37" t="s">
        <v>55</v>
      </c>
      <c r="B37" t="s">
        <v>56</v>
      </c>
      <c r="C37">
        <v>16</v>
      </c>
      <c r="D37" t="s">
        <v>21</v>
      </c>
      <c r="E37" t="s">
        <v>57</v>
      </c>
      <c r="F37" t="s">
        <v>20</v>
      </c>
      <c r="G37">
        <v>9.9009900990098994E-3</v>
      </c>
      <c r="H37">
        <v>534</v>
      </c>
      <c r="I37">
        <v>819074</v>
      </c>
      <c r="J37">
        <v>360</v>
      </c>
      <c r="K37">
        <v>363</v>
      </c>
      <c r="L37">
        <v>30</v>
      </c>
      <c r="M37">
        <v>1941</v>
      </c>
      <c r="N37">
        <v>29</v>
      </c>
      <c r="O37">
        <v>0</v>
      </c>
      <c r="P37">
        <v>160</v>
      </c>
      <c r="R37">
        <f t="shared" si="13"/>
        <v>0.59531772575250841</v>
      </c>
      <c r="S37">
        <f t="shared" si="14"/>
        <v>4.3932763346407399E-4</v>
      </c>
      <c r="T37">
        <f t="shared" si="15"/>
        <v>0.59731543624161076</v>
      </c>
      <c r="U37">
        <f t="shared" si="16"/>
        <v>0.59631490787269692</v>
      </c>
      <c r="V37">
        <f t="shared" si="17"/>
        <v>1</v>
      </c>
      <c r="W37">
        <f t="shared" si="18"/>
        <v>1.4720812182741117E-2</v>
      </c>
      <c r="X37">
        <f t="shared" si="19"/>
        <v>0.50847457627118642</v>
      </c>
      <c r="Y37">
        <f t="shared" si="20"/>
        <v>0.6741573033707865</v>
      </c>
    </row>
    <row r="38" spans="1:25" x14ac:dyDescent="0.25">
      <c r="A38" t="s">
        <v>55</v>
      </c>
      <c r="B38" t="s">
        <v>56</v>
      </c>
      <c r="C38">
        <v>16</v>
      </c>
      <c r="D38" t="s">
        <v>21</v>
      </c>
      <c r="E38" t="s">
        <v>57</v>
      </c>
      <c r="F38" t="s">
        <v>20</v>
      </c>
      <c r="G38">
        <v>9.9009900990098994E-3</v>
      </c>
      <c r="H38">
        <v>524</v>
      </c>
      <c r="I38">
        <v>819171</v>
      </c>
      <c r="J38">
        <v>263</v>
      </c>
      <c r="K38">
        <v>373</v>
      </c>
      <c r="L38">
        <v>30</v>
      </c>
      <c r="M38">
        <v>1942</v>
      </c>
      <c r="N38">
        <v>28</v>
      </c>
      <c r="O38">
        <v>0</v>
      </c>
      <c r="P38">
        <v>162</v>
      </c>
      <c r="R38">
        <f t="shared" si="13"/>
        <v>0.58416945373467111</v>
      </c>
      <c r="S38">
        <f t="shared" si="14"/>
        <v>3.2095324333625405E-4</v>
      </c>
      <c r="T38">
        <f t="shared" si="15"/>
        <v>0.66581956797966968</v>
      </c>
      <c r="U38">
        <f t="shared" si="16"/>
        <v>0.6223277909738717</v>
      </c>
      <c r="V38">
        <f t="shared" si="17"/>
        <v>1</v>
      </c>
      <c r="W38">
        <f t="shared" si="18"/>
        <v>1.4213197969543147E-2</v>
      </c>
      <c r="X38">
        <f t="shared" si="19"/>
        <v>0.51724137931034486</v>
      </c>
      <c r="Y38">
        <f t="shared" si="20"/>
        <v>0.68181818181818188</v>
      </c>
    </row>
    <row r="39" spans="1:25" x14ac:dyDescent="0.25">
      <c r="A39" t="s">
        <v>55</v>
      </c>
      <c r="B39" t="s">
        <v>56</v>
      </c>
      <c r="C39">
        <v>16</v>
      </c>
      <c r="D39" t="s">
        <v>21</v>
      </c>
      <c r="E39" t="s">
        <v>57</v>
      </c>
      <c r="F39" t="s">
        <v>20</v>
      </c>
      <c r="G39">
        <v>9.9009900990098994E-3</v>
      </c>
      <c r="H39">
        <v>454</v>
      </c>
      <c r="I39">
        <v>819191</v>
      </c>
      <c r="J39">
        <v>243</v>
      </c>
      <c r="K39">
        <v>443</v>
      </c>
      <c r="L39">
        <v>30</v>
      </c>
      <c r="M39">
        <v>1944</v>
      </c>
      <c r="N39">
        <v>26</v>
      </c>
      <c r="O39">
        <v>0</v>
      </c>
      <c r="P39">
        <v>157</v>
      </c>
      <c r="R39">
        <f t="shared" si="13"/>
        <v>0.50613154960981044</v>
      </c>
      <c r="S39">
        <f t="shared" si="14"/>
        <v>2.9654615258824994E-4</v>
      </c>
      <c r="T39">
        <f t="shared" si="15"/>
        <v>0.65136298421807748</v>
      </c>
      <c r="U39">
        <f t="shared" si="16"/>
        <v>0.56963613550815551</v>
      </c>
      <c r="V39">
        <f t="shared" si="17"/>
        <v>1</v>
      </c>
      <c r="W39">
        <f t="shared" si="18"/>
        <v>1.3197969543147208E-2</v>
      </c>
      <c r="X39">
        <f t="shared" si="19"/>
        <v>0.5357142857142857</v>
      </c>
      <c r="Y39">
        <f t="shared" si="20"/>
        <v>0.69767441860465118</v>
      </c>
    </row>
    <row r="40" spans="1:25" x14ac:dyDescent="0.25">
      <c r="A40" t="s">
        <v>55</v>
      </c>
      <c r="B40" t="s">
        <v>56</v>
      </c>
      <c r="C40">
        <v>16</v>
      </c>
      <c r="D40" t="s">
        <v>21</v>
      </c>
      <c r="E40" t="s">
        <v>57</v>
      </c>
      <c r="F40" t="s">
        <v>20</v>
      </c>
      <c r="G40">
        <v>9.9009900990098994E-3</v>
      </c>
      <c r="H40">
        <v>484</v>
      </c>
      <c r="I40">
        <v>819144</v>
      </c>
      <c r="J40">
        <v>290</v>
      </c>
      <c r="K40">
        <v>413</v>
      </c>
      <c r="L40">
        <v>30</v>
      </c>
      <c r="M40">
        <v>1940</v>
      </c>
      <c r="N40">
        <v>30</v>
      </c>
      <c r="O40">
        <v>0</v>
      </c>
      <c r="P40">
        <v>163</v>
      </c>
      <c r="R40">
        <f t="shared" si="13"/>
        <v>0.53957636566332223</v>
      </c>
      <c r="S40">
        <f t="shared" si="14"/>
        <v>3.5390281584605962E-4</v>
      </c>
      <c r="T40">
        <f t="shared" si="15"/>
        <v>0.62532299741602071</v>
      </c>
      <c r="U40">
        <f t="shared" si="16"/>
        <v>0.57929383602633155</v>
      </c>
      <c r="V40">
        <f t="shared" si="17"/>
        <v>1</v>
      </c>
      <c r="W40">
        <f t="shared" si="18"/>
        <v>1.5228426395939087E-2</v>
      </c>
      <c r="X40">
        <f t="shared" si="19"/>
        <v>0.5</v>
      </c>
      <c r="Y40">
        <f t="shared" si="20"/>
        <v>0.66666666666666663</v>
      </c>
    </row>
    <row r="41" spans="1:25" x14ac:dyDescent="0.25">
      <c r="A41" t="s">
        <v>55</v>
      </c>
      <c r="B41" t="s">
        <v>56</v>
      </c>
      <c r="C41">
        <v>16</v>
      </c>
      <c r="D41" t="s">
        <v>21</v>
      </c>
      <c r="E41" t="s">
        <v>57</v>
      </c>
      <c r="F41" t="s">
        <v>20</v>
      </c>
      <c r="G41">
        <v>9.9009900990098994E-3</v>
      </c>
      <c r="H41">
        <v>554</v>
      </c>
      <c r="I41">
        <v>819081</v>
      </c>
      <c r="J41">
        <v>353</v>
      </c>
      <c r="K41">
        <v>343</v>
      </c>
      <c r="L41">
        <v>30</v>
      </c>
      <c r="M41">
        <v>1939</v>
      </c>
      <c r="N41">
        <v>31</v>
      </c>
      <c r="O41">
        <v>0</v>
      </c>
      <c r="P41">
        <v>164</v>
      </c>
      <c r="R41">
        <f t="shared" si="13"/>
        <v>0.61761426978818279</v>
      </c>
      <c r="S41">
        <f t="shared" si="14"/>
        <v>4.3078515170227253E-4</v>
      </c>
      <c r="T41">
        <f t="shared" si="15"/>
        <v>0.61080485115766259</v>
      </c>
      <c r="U41">
        <f t="shared" si="16"/>
        <v>0.61419068736141902</v>
      </c>
      <c r="V41">
        <f t="shared" si="17"/>
        <v>1</v>
      </c>
      <c r="W41">
        <f t="shared" si="18"/>
        <v>1.5736040609137057E-2</v>
      </c>
      <c r="X41">
        <f t="shared" si="19"/>
        <v>0.49180327868852458</v>
      </c>
      <c r="Y41">
        <f t="shared" si="20"/>
        <v>0.65934065934065933</v>
      </c>
    </row>
    <row r="42" spans="1:25" x14ac:dyDescent="0.25">
      <c r="A42" t="s">
        <v>55</v>
      </c>
      <c r="B42" t="s">
        <v>56</v>
      </c>
      <c r="C42">
        <v>16</v>
      </c>
      <c r="D42" t="s">
        <v>21</v>
      </c>
      <c r="E42" t="s">
        <v>57</v>
      </c>
      <c r="F42" t="s">
        <v>20</v>
      </c>
      <c r="G42">
        <v>9.9009900990098994E-3</v>
      </c>
      <c r="H42">
        <v>547</v>
      </c>
      <c r="I42">
        <v>819099</v>
      </c>
      <c r="J42">
        <v>335</v>
      </c>
      <c r="K42">
        <v>350</v>
      </c>
      <c r="L42">
        <v>30</v>
      </c>
      <c r="M42">
        <v>1938</v>
      </c>
      <c r="N42">
        <v>32</v>
      </c>
      <c r="O42">
        <v>0</v>
      </c>
      <c r="P42">
        <v>166</v>
      </c>
      <c r="R42">
        <f t="shared" si="13"/>
        <v>0.60981047937569677</v>
      </c>
      <c r="S42">
        <f t="shared" si="14"/>
        <v>4.0881877002906886E-4</v>
      </c>
      <c r="T42">
        <f t="shared" si="15"/>
        <v>0.6201814058956916</v>
      </c>
      <c r="U42">
        <f t="shared" si="16"/>
        <v>0.61495222034851038</v>
      </c>
      <c r="V42">
        <f t="shared" si="17"/>
        <v>1</v>
      </c>
      <c r="W42">
        <f t="shared" si="18"/>
        <v>1.6243654822335026E-2</v>
      </c>
      <c r="X42">
        <f t="shared" si="19"/>
        <v>0.4838709677419355</v>
      </c>
      <c r="Y42">
        <f t="shared" si="20"/>
        <v>0.65217391304347827</v>
      </c>
    </row>
    <row r="43" spans="1:25" x14ac:dyDescent="0.25">
      <c r="A43" t="s">
        <v>55</v>
      </c>
      <c r="B43" t="s">
        <v>56</v>
      </c>
      <c r="C43">
        <v>16</v>
      </c>
      <c r="D43" t="s">
        <v>21</v>
      </c>
      <c r="E43" t="s">
        <v>57</v>
      </c>
      <c r="F43" t="s">
        <v>20</v>
      </c>
      <c r="G43">
        <v>9.9009900990098994E-3</v>
      </c>
      <c r="H43">
        <v>506</v>
      </c>
      <c r="I43">
        <v>819120</v>
      </c>
      <c r="J43">
        <v>314</v>
      </c>
      <c r="K43">
        <v>391</v>
      </c>
      <c r="L43">
        <v>30</v>
      </c>
      <c r="M43">
        <v>1949</v>
      </c>
      <c r="N43">
        <v>21</v>
      </c>
      <c r="O43">
        <v>0</v>
      </c>
      <c r="P43">
        <v>161</v>
      </c>
      <c r="R43">
        <f t="shared" si="13"/>
        <v>0.5641025641025641</v>
      </c>
      <c r="S43">
        <f t="shared" si="14"/>
        <v>3.8319132474366453E-4</v>
      </c>
      <c r="T43">
        <f t="shared" si="15"/>
        <v>0.61707317073170731</v>
      </c>
      <c r="U43">
        <f t="shared" si="16"/>
        <v>0.58940011648223645</v>
      </c>
      <c r="V43">
        <f t="shared" si="17"/>
        <v>1</v>
      </c>
      <c r="W43">
        <f t="shared" si="18"/>
        <v>1.065989847715736E-2</v>
      </c>
      <c r="X43">
        <f t="shared" si="19"/>
        <v>0.58823529411764708</v>
      </c>
      <c r="Y43">
        <f t="shared" si="20"/>
        <v>0.7407407407407407</v>
      </c>
    </row>
    <row r="44" spans="1:25" x14ac:dyDescent="0.25">
      <c r="A44" t="s">
        <v>55</v>
      </c>
      <c r="B44" t="s">
        <v>56</v>
      </c>
      <c r="C44">
        <v>16</v>
      </c>
      <c r="D44" t="s">
        <v>21</v>
      </c>
      <c r="E44" t="s">
        <v>57</v>
      </c>
      <c r="F44" t="s">
        <v>20</v>
      </c>
      <c r="G44">
        <v>9.9009900990098994E-3</v>
      </c>
      <c r="H44">
        <v>372</v>
      </c>
      <c r="I44">
        <v>819244</v>
      </c>
      <c r="J44">
        <v>190</v>
      </c>
      <c r="K44">
        <v>525</v>
      </c>
      <c r="L44">
        <v>30</v>
      </c>
      <c r="M44">
        <v>1948</v>
      </c>
      <c r="N44">
        <v>22</v>
      </c>
      <c r="O44">
        <v>0</v>
      </c>
      <c r="P44">
        <v>148</v>
      </c>
      <c r="R44">
        <f t="shared" si="13"/>
        <v>0.41471571906354515</v>
      </c>
      <c r="S44">
        <f t="shared" si="14"/>
        <v>2.3186736210603905E-4</v>
      </c>
      <c r="T44">
        <f t="shared" si="15"/>
        <v>0.66192170818505336</v>
      </c>
      <c r="U44">
        <f t="shared" si="16"/>
        <v>0.50993831391363953</v>
      </c>
      <c r="V44">
        <f t="shared" si="17"/>
        <v>1</v>
      </c>
      <c r="W44">
        <f t="shared" si="18"/>
        <v>1.1167512690355329E-2</v>
      </c>
      <c r="X44">
        <f t="shared" si="19"/>
        <v>0.57692307692307687</v>
      </c>
      <c r="Y44">
        <f t="shared" si="20"/>
        <v>0.73170731707317072</v>
      </c>
    </row>
    <row r="45" spans="1:25" x14ac:dyDescent="0.25">
      <c r="A45" t="s">
        <v>55</v>
      </c>
      <c r="B45" t="s">
        <v>56</v>
      </c>
      <c r="C45">
        <v>16</v>
      </c>
      <c r="D45" t="s">
        <v>21</v>
      </c>
      <c r="E45" t="s">
        <v>57</v>
      </c>
      <c r="F45" t="s">
        <v>20</v>
      </c>
      <c r="G45">
        <v>9.9009900990098994E-3</v>
      </c>
      <c r="H45">
        <v>527</v>
      </c>
      <c r="I45">
        <v>819089</v>
      </c>
      <c r="J45">
        <v>345</v>
      </c>
      <c r="K45">
        <v>370</v>
      </c>
      <c r="L45">
        <v>30</v>
      </c>
      <c r="M45">
        <v>1940</v>
      </c>
      <c r="N45">
        <v>30</v>
      </c>
      <c r="O45">
        <v>0</v>
      </c>
      <c r="P45">
        <v>167</v>
      </c>
      <c r="R45">
        <f t="shared" si="13"/>
        <v>0.58751393534002228</v>
      </c>
      <c r="S45">
        <f t="shared" si="14"/>
        <v>4.2102231540307091E-4</v>
      </c>
      <c r="T45">
        <f t="shared" si="15"/>
        <v>0.60435779816513757</v>
      </c>
      <c r="U45">
        <f t="shared" si="16"/>
        <v>0.59581684567552284</v>
      </c>
      <c r="V45">
        <f t="shared" si="17"/>
        <v>1</v>
      </c>
      <c r="W45">
        <f t="shared" si="18"/>
        <v>1.5228426395939087E-2</v>
      </c>
      <c r="X45">
        <f t="shared" si="19"/>
        <v>0.5</v>
      </c>
      <c r="Y45">
        <f t="shared" si="20"/>
        <v>0.66666666666666663</v>
      </c>
    </row>
    <row r="46" spans="1:25" x14ac:dyDescent="0.25">
      <c r="A46" t="s">
        <v>55</v>
      </c>
      <c r="B46" t="s">
        <v>56</v>
      </c>
      <c r="C46">
        <v>16</v>
      </c>
      <c r="D46" t="s">
        <v>21</v>
      </c>
      <c r="E46" t="s">
        <v>57</v>
      </c>
      <c r="F46" t="s">
        <v>20</v>
      </c>
      <c r="G46">
        <v>9.9009900990098994E-3</v>
      </c>
      <c r="H46">
        <v>388</v>
      </c>
      <c r="I46">
        <v>819282</v>
      </c>
      <c r="J46">
        <v>152</v>
      </c>
      <c r="K46">
        <v>509</v>
      </c>
      <c r="L46">
        <v>30</v>
      </c>
      <c r="M46">
        <v>1952</v>
      </c>
      <c r="N46">
        <v>18</v>
      </c>
      <c r="O46">
        <v>0</v>
      </c>
      <c r="P46">
        <v>151</v>
      </c>
      <c r="R46">
        <f t="shared" si="13"/>
        <v>0.43255295429208473</v>
      </c>
      <c r="S46">
        <f t="shared" si="14"/>
        <v>1.8549388968483124E-4</v>
      </c>
      <c r="T46">
        <f t="shared" si="15"/>
        <v>0.71851851851851856</v>
      </c>
      <c r="U46">
        <f t="shared" si="16"/>
        <v>0.54001391788448161</v>
      </c>
      <c r="V46">
        <f t="shared" si="17"/>
        <v>1</v>
      </c>
      <c r="W46">
        <f t="shared" si="18"/>
        <v>9.1370558375634525E-3</v>
      </c>
      <c r="X46">
        <f t="shared" si="19"/>
        <v>0.625</v>
      </c>
      <c r="Y46">
        <f t="shared" si="20"/>
        <v>0.76923076923076916</v>
      </c>
    </row>
    <row r="47" spans="1:25" x14ac:dyDescent="0.25">
      <c r="A47" t="s">
        <v>55</v>
      </c>
      <c r="B47" t="s">
        <v>56</v>
      </c>
      <c r="C47">
        <v>16</v>
      </c>
      <c r="D47" t="s">
        <v>21</v>
      </c>
      <c r="E47" t="s">
        <v>57</v>
      </c>
      <c r="F47" t="s">
        <v>20</v>
      </c>
      <c r="G47">
        <v>9.9009900990098994E-3</v>
      </c>
      <c r="H47">
        <v>495</v>
      </c>
      <c r="I47">
        <v>819175</v>
      </c>
      <c r="J47">
        <v>259</v>
      </c>
      <c r="K47">
        <v>402</v>
      </c>
      <c r="L47">
        <v>30</v>
      </c>
      <c r="M47">
        <v>1939</v>
      </c>
      <c r="N47">
        <v>31</v>
      </c>
      <c r="O47">
        <v>0</v>
      </c>
      <c r="P47">
        <v>157</v>
      </c>
      <c r="R47">
        <f t="shared" si="13"/>
        <v>0.55183946488294311</v>
      </c>
      <c r="S47">
        <f t="shared" si="14"/>
        <v>3.1607182518665324E-4</v>
      </c>
      <c r="T47">
        <f t="shared" si="15"/>
        <v>0.656498673740053</v>
      </c>
      <c r="U47">
        <f t="shared" si="16"/>
        <v>0.59963658388855245</v>
      </c>
      <c r="V47">
        <f t="shared" si="17"/>
        <v>1</v>
      </c>
      <c r="W47">
        <f t="shared" si="18"/>
        <v>1.5736040609137057E-2</v>
      </c>
      <c r="X47">
        <f t="shared" si="19"/>
        <v>0.49180327868852458</v>
      </c>
      <c r="Y47">
        <f t="shared" si="20"/>
        <v>0.65934065934065933</v>
      </c>
    </row>
    <row r="48" spans="1:25" x14ac:dyDescent="0.25">
      <c r="A48" t="s">
        <v>55</v>
      </c>
      <c r="B48" t="s">
        <v>56</v>
      </c>
      <c r="C48">
        <v>16</v>
      </c>
      <c r="D48" t="s">
        <v>21</v>
      </c>
      <c r="E48" t="s">
        <v>57</v>
      </c>
      <c r="F48" t="s">
        <v>20</v>
      </c>
      <c r="G48">
        <v>9.9009900990098994E-3</v>
      </c>
      <c r="H48">
        <v>356</v>
      </c>
      <c r="I48">
        <v>819306</v>
      </c>
      <c r="J48">
        <v>128</v>
      </c>
      <c r="K48">
        <v>541</v>
      </c>
      <c r="L48">
        <v>30</v>
      </c>
      <c r="M48">
        <v>1951</v>
      </c>
      <c r="N48">
        <v>19</v>
      </c>
      <c r="O48">
        <v>0</v>
      </c>
      <c r="P48">
        <v>146</v>
      </c>
      <c r="R48">
        <f t="shared" si="13"/>
        <v>0.39687848383500557</v>
      </c>
      <c r="S48">
        <f t="shared" si="14"/>
        <v>1.5620538078722629E-4</v>
      </c>
      <c r="T48">
        <f t="shared" si="15"/>
        <v>0.73553719008264462</v>
      </c>
      <c r="U48">
        <f t="shared" si="16"/>
        <v>0.51556842867487329</v>
      </c>
      <c r="V48">
        <f t="shared" si="17"/>
        <v>1</v>
      </c>
      <c r="W48">
        <f t="shared" si="18"/>
        <v>9.6446700507614221E-3</v>
      </c>
      <c r="X48">
        <f t="shared" si="19"/>
        <v>0.61224489795918369</v>
      </c>
      <c r="Y48">
        <f t="shared" si="20"/>
        <v>0.759493670886076</v>
      </c>
    </row>
    <row r="49" spans="1:25" x14ac:dyDescent="0.25">
      <c r="A49" t="s">
        <v>55</v>
      </c>
      <c r="B49" t="s">
        <v>56</v>
      </c>
      <c r="C49">
        <v>16</v>
      </c>
      <c r="D49" t="s">
        <v>21</v>
      </c>
      <c r="E49" t="s">
        <v>57</v>
      </c>
      <c r="F49" t="s">
        <v>20</v>
      </c>
      <c r="G49">
        <v>9.9009900990098994E-3</v>
      </c>
      <c r="H49">
        <v>499</v>
      </c>
      <c r="I49">
        <v>819152</v>
      </c>
      <c r="J49">
        <v>282</v>
      </c>
      <c r="K49">
        <v>398</v>
      </c>
      <c r="L49">
        <v>30</v>
      </c>
      <c r="M49">
        <v>1940</v>
      </c>
      <c r="N49">
        <v>30</v>
      </c>
      <c r="O49">
        <v>0</v>
      </c>
      <c r="P49">
        <v>157</v>
      </c>
      <c r="R49">
        <f t="shared" si="13"/>
        <v>0.55629877369007807</v>
      </c>
      <c r="S49">
        <f t="shared" si="14"/>
        <v>3.4413997954685794E-4</v>
      </c>
      <c r="T49">
        <f t="shared" si="15"/>
        <v>0.63892445582586432</v>
      </c>
      <c r="U49">
        <f t="shared" si="16"/>
        <v>0.59475566150178794</v>
      </c>
      <c r="V49">
        <f t="shared" si="17"/>
        <v>1</v>
      </c>
      <c r="W49">
        <f t="shared" si="18"/>
        <v>1.5228426395939087E-2</v>
      </c>
      <c r="X49">
        <f t="shared" si="19"/>
        <v>0.5</v>
      </c>
      <c r="Y49">
        <f t="shared" si="20"/>
        <v>0.66666666666666663</v>
      </c>
    </row>
    <row r="50" spans="1:25" x14ac:dyDescent="0.25">
      <c r="A50" t="s">
        <v>55</v>
      </c>
      <c r="B50" t="s">
        <v>56</v>
      </c>
      <c r="C50">
        <v>16</v>
      </c>
      <c r="D50" t="s">
        <v>21</v>
      </c>
      <c r="E50" t="s">
        <v>57</v>
      </c>
      <c r="F50" t="s">
        <v>20</v>
      </c>
      <c r="G50">
        <v>9.9009900990098994E-3</v>
      </c>
      <c r="H50">
        <v>506</v>
      </c>
      <c r="I50">
        <v>819111</v>
      </c>
      <c r="J50">
        <v>323</v>
      </c>
      <c r="K50">
        <v>391</v>
      </c>
      <c r="L50">
        <v>30</v>
      </c>
      <c r="M50">
        <v>1945</v>
      </c>
      <c r="N50">
        <v>25</v>
      </c>
      <c r="O50">
        <v>0</v>
      </c>
      <c r="P50">
        <v>155</v>
      </c>
      <c r="R50">
        <f t="shared" si="13"/>
        <v>0.5641025641025641</v>
      </c>
      <c r="S50">
        <f t="shared" si="14"/>
        <v>3.9417451558026637E-4</v>
      </c>
      <c r="T50">
        <f t="shared" si="15"/>
        <v>0.61037394451145954</v>
      </c>
      <c r="U50">
        <f t="shared" si="16"/>
        <v>0.58632676709154108</v>
      </c>
      <c r="V50">
        <f t="shared" si="17"/>
        <v>1</v>
      </c>
      <c r="W50">
        <f t="shared" si="18"/>
        <v>1.2690355329949238E-2</v>
      </c>
      <c r="X50">
        <f t="shared" si="19"/>
        <v>0.54545454545454541</v>
      </c>
      <c r="Y50">
        <f t="shared" si="20"/>
        <v>0.70588235294117641</v>
      </c>
    </row>
    <row r="52" spans="1:25" x14ac:dyDescent="0.25">
      <c r="Q52" t="s">
        <v>36</v>
      </c>
      <c r="R52">
        <f>IFERROR(AVERAGE(R31:R50), 0)</f>
        <v>0.55072463768115942</v>
      </c>
      <c r="S52">
        <f>IFERROR(AVERAGE(S31:S50), 0)</f>
        <v>3.5432993993414973E-4</v>
      </c>
      <c r="T52">
        <f>IFERROR(AVERAGE(T31:T50), 0)</f>
        <v>0.6350949114730563</v>
      </c>
      <c r="U52">
        <f t="shared" ref="U52:Y52" si="21">IFERROR(AVERAGE(U31:U50), 0)</f>
        <v>0.58559356870395729</v>
      </c>
      <c r="V52">
        <f t="shared" si="21"/>
        <v>1</v>
      </c>
      <c r="W52">
        <f t="shared" si="21"/>
        <v>1.4263959390862941E-2</v>
      </c>
      <c r="X52">
        <f t="shared" si="21"/>
        <v>0.52042630526266864</v>
      </c>
      <c r="Y52">
        <f t="shared" si="21"/>
        <v>0.68333325259805544</v>
      </c>
    </row>
    <row r="53" spans="1:25" x14ac:dyDescent="0.25">
      <c r="Q53" t="s">
        <v>39</v>
      </c>
      <c r="R53">
        <f t="shared" ref="R53:Y53" si="22">t_19__0.975*STDEV(R31:R50)/SQRT(20)</f>
        <v>3.1363936156485125E-2</v>
      </c>
      <c r="S53">
        <f t="shared" si="22"/>
        <v>3.9453197399816446E-5</v>
      </c>
      <c r="T53">
        <f t="shared" si="22"/>
        <v>1.8145324994757545E-2</v>
      </c>
      <c r="U53">
        <f t="shared" si="22"/>
        <v>1.5267181174935956E-2</v>
      </c>
      <c r="V53">
        <f t="shared" si="22"/>
        <v>0</v>
      </c>
      <c r="W53">
        <f t="shared" si="22"/>
        <v>1.2281673623400497E-3</v>
      </c>
      <c r="X53">
        <f t="shared" si="22"/>
        <v>2.2691210226052607E-2</v>
      </c>
      <c r="Y53">
        <f t="shared" si="22"/>
        <v>1.9264767076953144E-2</v>
      </c>
    </row>
    <row r="54" spans="1:25" x14ac:dyDescent="0.25">
      <c r="Q54" t="s">
        <v>40</v>
      </c>
      <c r="R54">
        <f t="shared" ref="R54:Y54" si="23">t_19_0.995*STDEV(R31:R50)/SQRT(20)</f>
        <v>4.2872537670188234E-2</v>
      </c>
      <c r="S54">
        <f t="shared" si="23"/>
        <v>5.3930051486323397E-5</v>
      </c>
      <c r="T54">
        <f t="shared" si="23"/>
        <v>2.4803523559484637E-2</v>
      </c>
      <c r="U54">
        <f t="shared" si="23"/>
        <v>2.0869281099613845E-2</v>
      </c>
      <c r="V54">
        <f t="shared" si="23"/>
        <v>0</v>
      </c>
      <c r="W54">
        <f t="shared" si="23"/>
        <v>1.678827913834153E-3</v>
      </c>
      <c r="X54">
        <f t="shared" si="23"/>
        <v>3.1017464145597952E-2</v>
      </c>
      <c r="Y54">
        <f t="shared" si="23"/>
        <v>2.6333730820431417E-2</v>
      </c>
    </row>
    <row r="55" spans="1:25" x14ac:dyDescent="0.25">
      <c r="Q55" t="s">
        <v>41</v>
      </c>
      <c r="R55">
        <f>R52+R53</f>
        <v>0.58208857383764456</v>
      </c>
      <c r="S55">
        <f t="shared" ref="S55:Y55" si="24">S52+S53</f>
        <v>3.9378313733396617E-4</v>
      </c>
      <c r="T55">
        <f t="shared" si="24"/>
        <v>0.65324023646781382</v>
      </c>
      <c r="U55">
        <f t="shared" si="24"/>
        <v>0.60086074987889326</v>
      </c>
      <c r="V55">
        <f t="shared" si="24"/>
        <v>1</v>
      </c>
      <c r="W55">
        <f t="shared" si="24"/>
        <v>1.549212675320299E-2</v>
      </c>
      <c r="X55">
        <f t="shared" si="24"/>
        <v>0.54311751548872123</v>
      </c>
      <c r="Y55">
        <f t="shared" si="24"/>
        <v>0.70259801967500857</v>
      </c>
    </row>
    <row r="56" spans="1:25" x14ac:dyDescent="0.25">
      <c r="Q56" t="s">
        <v>42</v>
      </c>
      <c r="R56">
        <f>R52+R54</f>
        <v>0.59359717535134771</v>
      </c>
      <c r="S56">
        <f t="shared" ref="S56:Y56" si="25">S52+S54</f>
        <v>4.0825999142047312E-4</v>
      </c>
      <c r="T56">
        <f t="shared" si="25"/>
        <v>0.65989843503254098</v>
      </c>
      <c r="U56">
        <f t="shared" si="25"/>
        <v>0.60646284980357112</v>
      </c>
      <c r="V56">
        <f t="shared" si="25"/>
        <v>1</v>
      </c>
      <c r="W56">
        <f t="shared" si="25"/>
        <v>1.5942787304697094E-2</v>
      </c>
      <c r="X56">
        <f t="shared" si="25"/>
        <v>0.55144376940826656</v>
      </c>
      <c r="Y56">
        <f t="shared" si="25"/>
        <v>0.70966698341848689</v>
      </c>
    </row>
    <row r="60" spans="1:25" x14ac:dyDescent="0.25">
      <c r="A60" t="s">
        <v>55</v>
      </c>
      <c r="B60" t="s">
        <v>56</v>
      </c>
      <c r="C60">
        <v>16</v>
      </c>
      <c r="D60" t="s">
        <v>46</v>
      </c>
      <c r="E60" t="s">
        <v>57</v>
      </c>
      <c r="F60" t="s">
        <v>20</v>
      </c>
      <c r="G60">
        <v>9.9009900990098994E-3</v>
      </c>
      <c r="H60">
        <v>448</v>
      </c>
      <c r="I60">
        <v>819174</v>
      </c>
      <c r="J60">
        <v>260</v>
      </c>
      <c r="K60">
        <v>449</v>
      </c>
      <c r="L60">
        <v>30</v>
      </c>
      <c r="M60">
        <v>1948</v>
      </c>
      <c r="N60">
        <v>22</v>
      </c>
      <c r="O60">
        <v>0</v>
      </c>
      <c r="P60">
        <v>160</v>
      </c>
      <c r="R60">
        <f t="shared" ref="R60:R79" si="26">IFERROR(H60/(H60+K60), 0)</f>
        <v>0.49944258639910816</v>
      </c>
      <c r="S60">
        <f t="shared" ref="S60:S79" si="27">IFERROR(J60/(J60+I60), 0)</f>
        <v>3.1729217972405345E-4</v>
      </c>
      <c r="T60">
        <f t="shared" ref="T60:T79" si="28">IFERROR(H60/(H60+J60), 0)</f>
        <v>0.63276836158192096</v>
      </c>
      <c r="U60">
        <f t="shared" ref="U60:U79" si="29">IFERROR(2/(1/R60+1/T60),0)</f>
        <v>0.55825545171339563</v>
      </c>
      <c r="V60">
        <f t="shared" ref="V60:V79" si="30">IFERROR(L60/(L60+O60),0)</f>
        <v>1</v>
      </c>
      <c r="W60">
        <f t="shared" ref="W60:W79" si="31">IFERROR(N60/(N60+M60),0)</f>
        <v>1.1167512690355329E-2</v>
      </c>
      <c r="X60">
        <f t="shared" ref="X60:X79" si="32">IFERROR(L60/(L60+N60),0)</f>
        <v>0.57692307692307687</v>
      </c>
      <c r="Y60">
        <f t="shared" ref="Y60:Y79" si="33">IFERROR(2/(1/X60+1/V60),0)</f>
        <v>0.73170731707317072</v>
      </c>
    </row>
    <row r="61" spans="1:25" x14ac:dyDescent="0.25">
      <c r="A61" t="s">
        <v>55</v>
      </c>
      <c r="B61" t="s">
        <v>56</v>
      </c>
      <c r="C61">
        <v>16</v>
      </c>
      <c r="D61" t="s">
        <v>46</v>
      </c>
      <c r="E61" t="s">
        <v>57</v>
      </c>
      <c r="F61" t="s">
        <v>20</v>
      </c>
      <c r="G61">
        <v>9.9009900990098994E-3</v>
      </c>
      <c r="H61">
        <v>460</v>
      </c>
      <c r="I61">
        <v>819178</v>
      </c>
      <c r="J61">
        <v>256</v>
      </c>
      <c r="K61">
        <v>437</v>
      </c>
      <c r="L61">
        <v>30</v>
      </c>
      <c r="M61">
        <v>1949</v>
      </c>
      <c r="N61">
        <v>21</v>
      </c>
      <c r="O61">
        <v>0</v>
      </c>
      <c r="P61">
        <v>158</v>
      </c>
      <c r="R61">
        <f t="shared" si="26"/>
        <v>0.51282051282051277</v>
      </c>
      <c r="S61">
        <f t="shared" si="27"/>
        <v>3.1241076157445259E-4</v>
      </c>
      <c r="T61">
        <f t="shared" si="28"/>
        <v>0.64245810055865926</v>
      </c>
      <c r="U61">
        <f t="shared" si="29"/>
        <v>0.57036577805331679</v>
      </c>
      <c r="V61">
        <f t="shared" si="30"/>
        <v>1</v>
      </c>
      <c r="W61">
        <f t="shared" si="31"/>
        <v>1.065989847715736E-2</v>
      </c>
      <c r="X61">
        <f t="shared" si="32"/>
        <v>0.58823529411764708</v>
      </c>
      <c r="Y61">
        <f t="shared" si="33"/>
        <v>0.7407407407407407</v>
      </c>
    </row>
    <row r="62" spans="1:25" x14ac:dyDescent="0.25">
      <c r="A62" t="s">
        <v>55</v>
      </c>
      <c r="B62" t="s">
        <v>56</v>
      </c>
      <c r="C62">
        <v>16</v>
      </c>
      <c r="D62" t="s">
        <v>46</v>
      </c>
      <c r="E62" t="s">
        <v>57</v>
      </c>
      <c r="F62" t="s">
        <v>20</v>
      </c>
      <c r="G62">
        <v>9.9009900990098994E-3</v>
      </c>
      <c r="H62">
        <v>502</v>
      </c>
      <c r="I62">
        <v>819089</v>
      </c>
      <c r="J62">
        <v>345</v>
      </c>
      <c r="K62">
        <v>395</v>
      </c>
      <c r="L62">
        <v>30</v>
      </c>
      <c r="M62">
        <v>1943</v>
      </c>
      <c r="N62">
        <v>27</v>
      </c>
      <c r="O62">
        <v>0</v>
      </c>
      <c r="P62">
        <v>159</v>
      </c>
      <c r="R62">
        <f t="shared" si="26"/>
        <v>0.55964325529542924</v>
      </c>
      <c r="S62">
        <f t="shared" si="27"/>
        <v>4.2102231540307091E-4</v>
      </c>
      <c r="T62">
        <f t="shared" si="28"/>
        <v>0.59268004722550172</v>
      </c>
      <c r="U62">
        <f t="shared" si="29"/>
        <v>0.57568807339449546</v>
      </c>
      <c r="V62">
        <f t="shared" si="30"/>
        <v>1</v>
      </c>
      <c r="W62">
        <f t="shared" si="31"/>
        <v>1.3705583756345178E-2</v>
      </c>
      <c r="X62">
        <f t="shared" si="32"/>
        <v>0.52631578947368418</v>
      </c>
      <c r="Y62">
        <f t="shared" si="33"/>
        <v>0.68965517241379304</v>
      </c>
    </row>
    <row r="63" spans="1:25" x14ac:dyDescent="0.25">
      <c r="A63" t="s">
        <v>55</v>
      </c>
      <c r="B63" t="s">
        <v>56</v>
      </c>
      <c r="C63">
        <v>16</v>
      </c>
      <c r="D63" t="s">
        <v>46</v>
      </c>
      <c r="E63" t="s">
        <v>57</v>
      </c>
      <c r="F63" t="s">
        <v>20</v>
      </c>
      <c r="G63">
        <v>9.9009900990098994E-3</v>
      </c>
      <c r="H63">
        <v>475</v>
      </c>
      <c r="I63">
        <v>819199</v>
      </c>
      <c r="J63">
        <v>235</v>
      </c>
      <c r="K63">
        <v>422</v>
      </c>
      <c r="L63">
        <v>30</v>
      </c>
      <c r="M63">
        <v>1941</v>
      </c>
      <c r="N63">
        <v>29</v>
      </c>
      <c r="O63">
        <v>0</v>
      </c>
      <c r="P63">
        <v>157</v>
      </c>
      <c r="R63">
        <f t="shared" si="26"/>
        <v>0.52954292084726873</v>
      </c>
      <c r="S63">
        <f t="shared" si="27"/>
        <v>2.8678331628904832E-4</v>
      </c>
      <c r="T63">
        <f t="shared" si="28"/>
        <v>0.66901408450704225</v>
      </c>
      <c r="U63">
        <f t="shared" si="29"/>
        <v>0.59116365899191048</v>
      </c>
      <c r="V63">
        <f t="shared" si="30"/>
        <v>1</v>
      </c>
      <c r="W63">
        <f t="shared" si="31"/>
        <v>1.4720812182741117E-2</v>
      </c>
      <c r="X63">
        <f t="shared" si="32"/>
        <v>0.50847457627118642</v>
      </c>
      <c r="Y63">
        <f t="shared" si="33"/>
        <v>0.6741573033707865</v>
      </c>
    </row>
    <row r="64" spans="1:25" x14ac:dyDescent="0.25">
      <c r="A64" t="s">
        <v>55</v>
      </c>
      <c r="B64" t="s">
        <v>56</v>
      </c>
      <c r="C64">
        <v>16</v>
      </c>
      <c r="D64" t="s">
        <v>46</v>
      </c>
      <c r="E64" t="s">
        <v>57</v>
      </c>
      <c r="F64" t="s">
        <v>20</v>
      </c>
      <c r="G64">
        <v>9.9009900990098994E-3</v>
      </c>
      <c r="H64">
        <v>531</v>
      </c>
      <c r="I64">
        <v>819065</v>
      </c>
      <c r="J64">
        <v>369</v>
      </c>
      <c r="K64">
        <v>366</v>
      </c>
      <c r="L64">
        <v>30</v>
      </c>
      <c r="M64">
        <v>1939</v>
      </c>
      <c r="N64">
        <v>31</v>
      </c>
      <c r="O64">
        <v>0</v>
      </c>
      <c r="P64">
        <v>161</v>
      </c>
      <c r="R64">
        <f t="shared" si="26"/>
        <v>0.59197324414715724</v>
      </c>
      <c r="S64">
        <f t="shared" si="27"/>
        <v>4.5031082430067583E-4</v>
      </c>
      <c r="T64">
        <f t="shared" si="28"/>
        <v>0.59</v>
      </c>
      <c r="U64">
        <f t="shared" si="29"/>
        <v>0.59098497495826374</v>
      </c>
      <c r="V64">
        <f t="shared" si="30"/>
        <v>1</v>
      </c>
      <c r="W64">
        <f t="shared" si="31"/>
        <v>1.5736040609137057E-2</v>
      </c>
      <c r="X64">
        <f t="shared" si="32"/>
        <v>0.49180327868852458</v>
      </c>
      <c r="Y64">
        <f t="shared" si="33"/>
        <v>0.65934065934065933</v>
      </c>
    </row>
    <row r="65" spans="1:25" x14ac:dyDescent="0.25">
      <c r="A65" t="s">
        <v>55</v>
      </c>
      <c r="B65" t="s">
        <v>56</v>
      </c>
      <c r="C65">
        <v>16</v>
      </c>
      <c r="D65" t="s">
        <v>46</v>
      </c>
      <c r="E65" t="s">
        <v>57</v>
      </c>
      <c r="F65" t="s">
        <v>20</v>
      </c>
      <c r="G65">
        <v>9.9009900990098994E-3</v>
      </c>
      <c r="H65">
        <v>501</v>
      </c>
      <c r="I65">
        <v>819104</v>
      </c>
      <c r="J65">
        <v>330</v>
      </c>
      <c r="K65">
        <v>396</v>
      </c>
      <c r="L65">
        <v>30</v>
      </c>
      <c r="M65">
        <v>1946</v>
      </c>
      <c r="N65">
        <v>24</v>
      </c>
      <c r="O65">
        <v>0</v>
      </c>
      <c r="P65">
        <v>162</v>
      </c>
      <c r="R65">
        <f t="shared" si="26"/>
        <v>0.55852842809364545</v>
      </c>
      <c r="S65">
        <f t="shared" si="27"/>
        <v>4.0271699734206783E-4</v>
      </c>
      <c r="T65">
        <f t="shared" si="28"/>
        <v>0.6028880866425993</v>
      </c>
      <c r="U65">
        <f t="shared" si="29"/>
        <v>0.57986111111111105</v>
      </c>
      <c r="V65">
        <f t="shared" si="30"/>
        <v>1</v>
      </c>
      <c r="W65">
        <f t="shared" si="31"/>
        <v>1.2182741116751269E-2</v>
      </c>
      <c r="X65">
        <f t="shared" si="32"/>
        <v>0.55555555555555558</v>
      </c>
      <c r="Y65">
        <f t="shared" si="33"/>
        <v>0.7142857142857143</v>
      </c>
    </row>
    <row r="66" spans="1:25" x14ac:dyDescent="0.25">
      <c r="A66" t="s">
        <v>55</v>
      </c>
      <c r="B66" t="s">
        <v>56</v>
      </c>
      <c r="C66">
        <v>16</v>
      </c>
      <c r="D66" t="s">
        <v>46</v>
      </c>
      <c r="E66" t="s">
        <v>57</v>
      </c>
      <c r="F66" t="s">
        <v>20</v>
      </c>
      <c r="G66">
        <v>9.9009900990098994E-3</v>
      </c>
      <c r="H66">
        <v>492</v>
      </c>
      <c r="I66">
        <v>819136</v>
      </c>
      <c r="J66">
        <v>298</v>
      </c>
      <c r="K66">
        <v>405</v>
      </c>
      <c r="L66">
        <v>30</v>
      </c>
      <c r="M66">
        <v>1946</v>
      </c>
      <c r="N66">
        <v>24</v>
      </c>
      <c r="O66">
        <v>0</v>
      </c>
      <c r="P66">
        <v>160</v>
      </c>
      <c r="R66">
        <f t="shared" si="26"/>
        <v>0.54849498327759194</v>
      </c>
      <c r="S66">
        <f t="shared" si="27"/>
        <v>3.6366565214526124E-4</v>
      </c>
      <c r="T66">
        <f t="shared" si="28"/>
        <v>0.62278481012658227</v>
      </c>
      <c r="U66">
        <f t="shared" si="29"/>
        <v>0.58328393598103145</v>
      </c>
      <c r="V66">
        <f t="shared" si="30"/>
        <v>1</v>
      </c>
      <c r="W66">
        <f t="shared" si="31"/>
        <v>1.2182741116751269E-2</v>
      </c>
      <c r="X66">
        <f t="shared" si="32"/>
        <v>0.55555555555555558</v>
      </c>
      <c r="Y66">
        <f t="shared" si="33"/>
        <v>0.7142857142857143</v>
      </c>
    </row>
    <row r="67" spans="1:25" x14ac:dyDescent="0.25">
      <c r="A67" t="s">
        <v>55</v>
      </c>
      <c r="B67" t="s">
        <v>56</v>
      </c>
      <c r="C67">
        <v>16</v>
      </c>
      <c r="D67" t="s">
        <v>46</v>
      </c>
      <c r="E67" t="s">
        <v>57</v>
      </c>
      <c r="F67" t="s">
        <v>20</v>
      </c>
      <c r="G67">
        <v>9.9009900990098994E-3</v>
      </c>
      <c r="H67">
        <v>510</v>
      </c>
      <c r="I67">
        <v>819112</v>
      </c>
      <c r="J67">
        <v>322</v>
      </c>
      <c r="K67">
        <v>387</v>
      </c>
      <c r="L67">
        <v>30</v>
      </c>
      <c r="M67">
        <v>1939</v>
      </c>
      <c r="N67">
        <v>31</v>
      </c>
      <c r="O67">
        <v>0</v>
      </c>
      <c r="P67">
        <v>159</v>
      </c>
      <c r="R67">
        <f t="shared" si="26"/>
        <v>0.56856187290969895</v>
      </c>
      <c r="S67">
        <f t="shared" si="27"/>
        <v>3.9295416104286615E-4</v>
      </c>
      <c r="T67">
        <f t="shared" si="28"/>
        <v>0.61298076923076927</v>
      </c>
      <c r="U67">
        <f t="shared" si="29"/>
        <v>0.5899363794100636</v>
      </c>
      <c r="V67">
        <f t="shared" si="30"/>
        <v>1</v>
      </c>
      <c r="W67">
        <f t="shared" si="31"/>
        <v>1.5736040609137057E-2</v>
      </c>
      <c r="X67">
        <f t="shared" si="32"/>
        <v>0.49180327868852458</v>
      </c>
      <c r="Y67">
        <f t="shared" si="33"/>
        <v>0.65934065934065933</v>
      </c>
    </row>
    <row r="68" spans="1:25" x14ac:dyDescent="0.25">
      <c r="A68" t="s">
        <v>55</v>
      </c>
      <c r="B68" t="s">
        <v>56</v>
      </c>
      <c r="C68">
        <v>16</v>
      </c>
      <c r="D68" t="s">
        <v>46</v>
      </c>
      <c r="E68" t="s">
        <v>57</v>
      </c>
      <c r="F68" t="s">
        <v>20</v>
      </c>
      <c r="G68">
        <v>9.9009900990098994E-3</v>
      </c>
      <c r="H68">
        <v>460</v>
      </c>
      <c r="I68">
        <v>819156</v>
      </c>
      <c r="J68">
        <v>278</v>
      </c>
      <c r="K68">
        <v>437</v>
      </c>
      <c r="L68">
        <v>30</v>
      </c>
      <c r="M68">
        <v>1945</v>
      </c>
      <c r="N68">
        <v>25</v>
      </c>
      <c r="O68">
        <v>0</v>
      </c>
      <c r="P68">
        <v>158</v>
      </c>
      <c r="R68">
        <f t="shared" si="26"/>
        <v>0.51282051282051277</v>
      </c>
      <c r="S68">
        <f t="shared" si="27"/>
        <v>3.3925856139725713E-4</v>
      </c>
      <c r="T68">
        <f t="shared" si="28"/>
        <v>0.62330623306233057</v>
      </c>
      <c r="U68">
        <f t="shared" si="29"/>
        <v>0.56269113149847083</v>
      </c>
      <c r="V68">
        <f t="shared" si="30"/>
        <v>1</v>
      </c>
      <c r="W68">
        <f t="shared" si="31"/>
        <v>1.2690355329949238E-2</v>
      </c>
      <c r="X68">
        <f t="shared" si="32"/>
        <v>0.54545454545454541</v>
      </c>
      <c r="Y68">
        <f t="shared" si="33"/>
        <v>0.70588235294117641</v>
      </c>
    </row>
    <row r="69" spans="1:25" x14ac:dyDescent="0.25">
      <c r="A69" t="s">
        <v>55</v>
      </c>
      <c r="B69" t="s">
        <v>56</v>
      </c>
      <c r="C69">
        <v>16</v>
      </c>
      <c r="D69" t="s">
        <v>46</v>
      </c>
      <c r="E69" t="s">
        <v>57</v>
      </c>
      <c r="F69" t="s">
        <v>20</v>
      </c>
      <c r="G69">
        <v>9.9009900990098994E-3</v>
      </c>
      <c r="H69">
        <v>457</v>
      </c>
      <c r="I69">
        <v>819169</v>
      </c>
      <c r="J69">
        <v>265</v>
      </c>
      <c r="K69">
        <v>440</v>
      </c>
      <c r="L69">
        <v>30</v>
      </c>
      <c r="M69">
        <v>1950</v>
      </c>
      <c r="N69">
        <v>20</v>
      </c>
      <c r="O69">
        <v>0</v>
      </c>
      <c r="P69">
        <v>161</v>
      </c>
      <c r="R69">
        <f t="shared" si="26"/>
        <v>0.50947603121516161</v>
      </c>
      <c r="S69">
        <f t="shared" si="27"/>
        <v>3.2339395241105448E-4</v>
      </c>
      <c r="T69">
        <f t="shared" si="28"/>
        <v>0.63296398891966754</v>
      </c>
      <c r="U69">
        <f t="shared" si="29"/>
        <v>0.56454601605929577</v>
      </c>
      <c r="V69">
        <f t="shared" si="30"/>
        <v>1</v>
      </c>
      <c r="W69">
        <f t="shared" si="31"/>
        <v>1.015228426395939E-2</v>
      </c>
      <c r="X69">
        <f t="shared" si="32"/>
        <v>0.6</v>
      </c>
      <c r="Y69">
        <f t="shared" si="33"/>
        <v>0.74999999999999989</v>
      </c>
    </row>
    <row r="70" spans="1:25" x14ac:dyDescent="0.25">
      <c r="A70" t="s">
        <v>55</v>
      </c>
      <c r="B70" t="s">
        <v>56</v>
      </c>
      <c r="C70">
        <v>16</v>
      </c>
      <c r="D70" t="s">
        <v>46</v>
      </c>
      <c r="E70" t="s">
        <v>57</v>
      </c>
      <c r="F70" t="s">
        <v>20</v>
      </c>
      <c r="G70">
        <v>9.9009900990098994E-3</v>
      </c>
      <c r="H70">
        <v>567</v>
      </c>
      <c r="I70">
        <v>819096</v>
      </c>
      <c r="J70">
        <v>338</v>
      </c>
      <c r="K70">
        <v>330</v>
      </c>
      <c r="L70">
        <v>30</v>
      </c>
      <c r="M70">
        <v>1937</v>
      </c>
      <c r="N70">
        <v>33</v>
      </c>
      <c r="O70">
        <v>0</v>
      </c>
      <c r="P70">
        <v>171</v>
      </c>
      <c r="R70">
        <f t="shared" si="26"/>
        <v>0.63210702341137126</v>
      </c>
      <c r="S70">
        <f t="shared" si="27"/>
        <v>4.1247983364126945E-4</v>
      </c>
      <c r="T70">
        <f t="shared" si="28"/>
        <v>0.62651933701657458</v>
      </c>
      <c r="U70">
        <f t="shared" si="29"/>
        <v>0.62930077691453934</v>
      </c>
      <c r="V70">
        <f t="shared" si="30"/>
        <v>1</v>
      </c>
      <c r="W70">
        <f t="shared" si="31"/>
        <v>1.6751269035532996E-2</v>
      </c>
      <c r="X70">
        <f t="shared" si="32"/>
        <v>0.47619047619047616</v>
      </c>
      <c r="Y70">
        <f t="shared" si="33"/>
        <v>0.64516129032258063</v>
      </c>
    </row>
    <row r="71" spans="1:25" x14ac:dyDescent="0.25">
      <c r="A71" t="s">
        <v>55</v>
      </c>
      <c r="B71" t="s">
        <v>56</v>
      </c>
      <c r="C71">
        <v>16</v>
      </c>
      <c r="D71" t="s">
        <v>46</v>
      </c>
      <c r="E71" t="s">
        <v>57</v>
      </c>
      <c r="F71" t="s">
        <v>20</v>
      </c>
      <c r="G71">
        <v>9.9009900990098994E-3</v>
      </c>
      <c r="H71">
        <v>432</v>
      </c>
      <c r="I71">
        <v>819205</v>
      </c>
      <c r="J71">
        <v>229</v>
      </c>
      <c r="K71">
        <v>465</v>
      </c>
      <c r="L71">
        <v>30</v>
      </c>
      <c r="M71">
        <v>1949</v>
      </c>
      <c r="N71">
        <v>21</v>
      </c>
      <c r="O71">
        <v>0</v>
      </c>
      <c r="P71">
        <v>157</v>
      </c>
      <c r="R71">
        <f t="shared" si="26"/>
        <v>0.48160535117056857</v>
      </c>
      <c r="S71">
        <f t="shared" si="27"/>
        <v>2.7946118906464708E-4</v>
      </c>
      <c r="T71">
        <f t="shared" si="28"/>
        <v>0.65355521936459904</v>
      </c>
      <c r="U71">
        <f t="shared" si="29"/>
        <v>0.5545571245186135</v>
      </c>
      <c r="V71">
        <f t="shared" si="30"/>
        <v>1</v>
      </c>
      <c r="W71">
        <f t="shared" si="31"/>
        <v>1.065989847715736E-2</v>
      </c>
      <c r="X71">
        <f t="shared" si="32"/>
        <v>0.58823529411764708</v>
      </c>
      <c r="Y71">
        <f t="shared" si="33"/>
        <v>0.7407407407407407</v>
      </c>
    </row>
    <row r="72" spans="1:25" x14ac:dyDescent="0.25">
      <c r="A72" t="s">
        <v>55</v>
      </c>
      <c r="B72" t="s">
        <v>56</v>
      </c>
      <c r="C72">
        <v>16</v>
      </c>
      <c r="D72" t="s">
        <v>46</v>
      </c>
      <c r="E72" t="s">
        <v>57</v>
      </c>
      <c r="F72" t="s">
        <v>20</v>
      </c>
      <c r="G72">
        <v>9.9009900990098994E-3</v>
      </c>
      <c r="H72">
        <v>553</v>
      </c>
      <c r="I72">
        <v>819069</v>
      </c>
      <c r="J72">
        <v>365</v>
      </c>
      <c r="K72">
        <v>344</v>
      </c>
      <c r="L72">
        <v>30</v>
      </c>
      <c r="M72">
        <v>1940</v>
      </c>
      <c r="N72">
        <v>30</v>
      </c>
      <c r="O72">
        <v>0</v>
      </c>
      <c r="P72">
        <v>157</v>
      </c>
      <c r="R72">
        <f t="shared" si="26"/>
        <v>0.6164994425863991</v>
      </c>
      <c r="S72">
        <f t="shared" si="27"/>
        <v>4.4542940615107502E-4</v>
      </c>
      <c r="T72">
        <f t="shared" si="28"/>
        <v>0.60239651416122009</v>
      </c>
      <c r="U72">
        <f t="shared" si="29"/>
        <v>0.60936639118457303</v>
      </c>
      <c r="V72">
        <f t="shared" si="30"/>
        <v>1</v>
      </c>
      <c r="W72">
        <f t="shared" si="31"/>
        <v>1.5228426395939087E-2</v>
      </c>
      <c r="X72">
        <f t="shared" si="32"/>
        <v>0.5</v>
      </c>
      <c r="Y72">
        <f t="shared" si="33"/>
        <v>0.66666666666666663</v>
      </c>
    </row>
    <row r="73" spans="1:25" x14ac:dyDescent="0.25">
      <c r="A73" t="s">
        <v>55</v>
      </c>
      <c r="B73" t="s">
        <v>56</v>
      </c>
      <c r="C73">
        <v>16</v>
      </c>
      <c r="D73" t="s">
        <v>46</v>
      </c>
      <c r="E73" t="s">
        <v>57</v>
      </c>
      <c r="F73" t="s">
        <v>20</v>
      </c>
      <c r="G73">
        <v>9.9009900990098994E-3</v>
      </c>
      <c r="H73">
        <v>407</v>
      </c>
      <c r="I73">
        <v>819259</v>
      </c>
      <c r="J73">
        <v>175</v>
      </c>
      <c r="K73">
        <v>490</v>
      </c>
      <c r="L73">
        <v>30</v>
      </c>
      <c r="M73">
        <v>1948</v>
      </c>
      <c r="N73">
        <v>22</v>
      </c>
      <c r="O73">
        <v>0</v>
      </c>
      <c r="P73">
        <v>156</v>
      </c>
      <c r="R73">
        <f t="shared" si="26"/>
        <v>0.45373467112597549</v>
      </c>
      <c r="S73">
        <f t="shared" si="27"/>
        <v>2.1356204404503597E-4</v>
      </c>
      <c r="T73">
        <f t="shared" si="28"/>
        <v>0.69931271477663226</v>
      </c>
      <c r="U73">
        <f t="shared" si="29"/>
        <v>0.55037187288708589</v>
      </c>
      <c r="V73">
        <f t="shared" si="30"/>
        <v>1</v>
      </c>
      <c r="W73">
        <f t="shared" si="31"/>
        <v>1.1167512690355329E-2</v>
      </c>
      <c r="X73">
        <f t="shared" si="32"/>
        <v>0.57692307692307687</v>
      </c>
      <c r="Y73">
        <f t="shared" si="33"/>
        <v>0.73170731707317072</v>
      </c>
    </row>
    <row r="74" spans="1:25" x14ac:dyDescent="0.25">
      <c r="A74" t="s">
        <v>55</v>
      </c>
      <c r="B74" t="s">
        <v>56</v>
      </c>
      <c r="C74">
        <v>16</v>
      </c>
      <c r="D74" t="s">
        <v>46</v>
      </c>
      <c r="E74" t="s">
        <v>57</v>
      </c>
      <c r="F74" t="s">
        <v>20</v>
      </c>
      <c r="G74">
        <v>9.9009900990098994E-3</v>
      </c>
      <c r="H74">
        <v>523</v>
      </c>
      <c r="I74">
        <v>819102</v>
      </c>
      <c r="J74">
        <v>332</v>
      </c>
      <c r="K74">
        <v>374</v>
      </c>
      <c r="L74">
        <v>30</v>
      </c>
      <c r="M74">
        <v>1944</v>
      </c>
      <c r="N74">
        <v>26</v>
      </c>
      <c r="O74">
        <v>0</v>
      </c>
      <c r="P74">
        <v>160</v>
      </c>
      <c r="R74">
        <f t="shared" si="26"/>
        <v>0.58305462653288742</v>
      </c>
      <c r="S74">
        <f t="shared" si="27"/>
        <v>4.0515770641686821E-4</v>
      </c>
      <c r="T74">
        <f t="shared" si="28"/>
        <v>0.61169590643274852</v>
      </c>
      <c r="U74">
        <f t="shared" si="29"/>
        <v>0.59703196347031962</v>
      </c>
      <c r="V74">
        <f t="shared" si="30"/>
        <v>1</v>
      </c>
      <c r="W74">
        <f t="shared" si="31"/>
        <v>1.3197969543147208E-2</v>
      </c>
      <c r="X74">
        <f t="shared" si="32"/>
        <v>0.5357142857142857</v>
      </c>
      <c r="Y74">
        <f t="shared" si="33"/>
        <v>0.69767441860465118</v>
      </c>
    </row>
    <row r="75" spans="1:25" x14ac:dyDescent="0.25">
      <c r="A75" t="s">
        <v>55</v>
      </c>
      <c r="B75" t="s">
        <v>56</v>
      </c>
      <c r="C75">
        <v>16</v>
      </c>
      <c r="D75" t="s">
        <v>46</v>
      </c>
      <c r="E75" t="s">
        <v>57</v>
      </c>
      <c r="F75" t="s">
        <v>20</v>
      </c>
      <c r="G75">
        <v>9.9009900990098994E-3</v>
      </c>
      <c r="H75">
        <v>402</v>
      </c>
      <c r="I75">
        <v>819227</v>
      </c>
      <c r="J75">
        <v>207</v>
      </c>
      <c r="K75">
        <v>495</v>
      </c>
      <c r="L75">
        <v>30</v>
      </c>
      <c r="M75">
        <v>1951</v>
      </c>
      <c r="N75">
        <v>19</v>
      </c>
      <c r="O75">
        <v>0</v>
      </c>
      <c r="P75">
        <v>152</v>
      </c>
      <c r="R75">
        <f t="shared" si="26"/>
        <v>0.44816053511705684</v>
      </c>
      <c r="S75">
        <f t="shared" si="27"/>
        <v>2.5261338924184254E-4</v>
      </c>
      <c r="T75">
        <f t="shared" si="28"/>
        <v>0.66009852216748766</v>
      </c>
      <c r="U75">
        <f t="shared" si="29"/>
        <v>0.53386454183266929</v>
      </c>
      <c r="V75">
        <f t="shared" si="30"/>
        <v>1</v>
      </c>
      <c r="W75">
        <f t="shared" si="31"/>
        <v>9.6446700507614221E-3</v>
      </c>
      <c r="X75">
        <f t="shared" si="32"/>
        <v>0.61224489795918369</v>
      </c>
      <c r="Y75">
        <f t="shared" si="33"/>
        <v>0.759493670886076</v>
      </c>
    </row>
    <row r="76" spans="1:25" x14ac:dyDescent="0.25">
      <c r="A76" t="s">
        <v>55</v>
      </c>
      <c r="B76" t="s">
        <v>56</v>
      </c>
      <c r="C76">
        <v>16</v>
      </c>
      <c r="D76" t="s">
        <v>46</v>
      </c>
      <c r="E76" t="s">
        <v>57</v>
      </c>
      <c r="F76" t="s">
        <v>20</v>
      </c>
      <c r="G76">
        <v>9.9009900990098994E-3</v>
      </c>
      <c r="H76">
        <v>411</v>
      </c>
      <c r="I76">
        <v>819256</v>
      </c>
      <c r="J76">
        <v>178</v>
      </c>
      <c r="K76">
        <v>486</v>
      </c>
      <c r="L76">
        <v>30</v>
      </c>
      <c r="M76">
        <v>1948</v>
      </c>
      <c r="N76">
        <v>22</v>
      </c>
      <c r="O76">
        <v>0</v>
      </c>
      <c r="P76">
        <v>155</v>
      </c>
      <c r="R76">
        <f t="shared" si="26"/>
        <v>0.45819397993311034</v>
      </c>
      <c r="S76">
        <f t="shared" si="27"/>
        <v>2.1722310765723659E-4</v>
      </c>
      <c r="T76">
        <f t="shared" si="28"/>
        <v>0.6977928692699491</v>
      </c>
      <c r="U76">
        <f t="shared" si="29"/>
        <v>0.55316285329744286</v>
      </c>
      <c r="V76">
        <f t="shared" si="30"/>
        <v>1</v>
      </c>
      <c r="W76">
        <f t="shared" si="31"/>
        <v>1.1167512690355329E-2</v>
      </c>
      <c r="X76">
        <f t="shared" si="32"/>
        <v>0.57692307692307687</v>
      </c>
      <c r="Y76">
        <f t="shared" si="33"/>
        <v>0.73170731707317072</v>
      </c>
    </row>
    <row r="77" spans="1:25" x14ac:dyDescent="0.25">
      <c r="A77" t="s">
        <v>55</v>
      </c>
      <c r="B77" t="s">
        <v>56</v>
      </c>
      <c r="C77">
        <v>16</v>
      </c>
      <c r="D77" t="s">
        <v>46</v>
      </c>
      <c r="E77" t="s">
        <v>57</v>
      </c>
      <c r="F77" t="s">
        <v>20</v>
      </c>
      <c r="G77">
        <v>9.9009900990098994E-3</v>
      </c>
      <c r="H77">
        <v>469</v>
      </c>
      <c r="I77">
        <v>819142</v>
      </c>
      <c r="J77">
        <v>292</v>
      </c>
      <c r="K77">
        <v>428</v>
      </c>
      <c r="L77">
        <v>30</v>
      </c>
      <c r="M77">
        <v>1946</v>
      </c>
      <c r="N77">
        <v>24</v>
      </c>
      <c r="O77">
        <v>0</v>
      </c>
      <c r="P77">
        <v>164</v>
      </c>
      <c r="R77">
        <f t="shared" si="26"/>
        <v>0.52285395763656628</v>
      </c>
      <c r="S77">
        <f t="shared" si="27"/>
        <v>3.5634352492085999E-4</v>
      </c>
      <c r="T77">
        <f t="shared" si="28"/>
        <v>0.61629434954007889</v>
      </c>
      <c r="U77">
        <f t="shared" si="29"/>
        <v>0.56574185765983109</v>
      </c>
      <c r="V77">
        <f t="shared" si="30"/>
        <v>1</v>
      </c>
      <c r="W77">
        <f t="shared" si="31"/>
        <v>1.2182741116751269E-2</v>
      </c>
      <c r="X77">
        <f t="shared" si="32"/>
        <v>0.55555555555555558</v>
      </c>
      <c r="Y77">
        <f t="shared" si="33"/>
        <v>0.7142857142857143</v>
      </c>
    </row>
    <row r="78" spans="1:25" x14ac:dyDescent="0.25">
      <c r="A78" t="s">
        <v>55</v>
      </c>
      <c r="B78" t="s">
        <v>56</v>
      </c>
      <c r="C78">
        <v>16</v>
      </c>
      <c r="D78" t="s">
        <v>46</v>
      </c>
      <c r="E78" t="s">
        <v>57</v>
      </c>
      <c r="F78" t="s">
        <v>20</v>
      </c>
      <c r="G78">
        <v>9.9009900990098994E-3</v>
      </c>
      <c r="H78">
        <v>427</v>
      </c>
      <c r="I78">
        <v>819226</v>
      </c>
      <c r="J78">
        <v>208</v>
      </c>
      <c r="K78">
        <v>470</v>
      </c>
      <c r="L78">
        <v>30</v>
      </c>
      <c r="M78">
        <v>1945</v>
      </c>
      <c r="N78">
        <v>25</v>
      </c>
      <c r="O78">
        <v>0</v>
      </c>
      <c r="P78">
        <v>153</v>
      </c>
      <c r="R78">
        <f t="shared" si="26"/>
        <v>0.47603121516164992</v>
      </c>
      <c r="S78">
        <f t="shared" si="27"/>
        <v>2.5383374377924275E-4</v>
      </c>
      <c r="T78">
        <f t="shared" si="28"/>
        <v>0.67244094488188977</v>
      </c>
      <c r="U78">
        <f t="shared" si="29"/>
        <v>0.55744125326370753</v>
      </c>
      <c r="V78">
        <f t="shared" si="30"/>
        <v>1</v>
      </c>
      <c r="W78">
        <f t="shared" si="31"/>
        <v>1.2690355329949238E-2</v>
      </c>
      <c r="X78">
        <f t="shared" si="32"/>
        <v>0.54545454545454541</v>
      </c>
      <c r="Y78">
        <f t="shared" si="33"/>
        <v>0.70588235294117641</v>
      </c>
    </row>
    <row r="79" spans="1:25" x14ac:dyDescent="0.25">
      <c r="A79" t="s">
        <v>55</v>
      </c>
      <c r="B79" t="s">
        <v>56</v>
      </c>
      <c r="C79">
        <v>16</v>
      </c>
      <c r="D79" t="s">
        <v>46</v>
      </c>
      <c r="E79" t="s">
        <v>57</v>
      </c>
      <c r="F79" t="s">
        <v>20</v>
      </c>
      <c r="G79">
        <v>9.9009900990098994E-3</v>
      </c>
      <c r="H79">
        <v>380</v>
      </c>
      <c r="I79">
        <v>819213</v>
      </c>
      <c r="J79">
        <v>221</v>
      </c>
      <c r="K79">
        <v>517</v>
      </c>
      <c r="L79">
        <v>30</v>
      </c>
      <c r="M79">
        <v>1951</v>
      </c>
      <c r="N79">
        <v>19</v>
      </c>
      <c r="O79">
        <v>0</v>
      </c>
      <c r="P79">
        <v>151</v>
      </c>
      <c r="R79">
        <f t="shared" si="26"/>
        <v>0.42363433667781492</v>
      </c>
      <c r="S79">
        <f t="shared" si="27"/>
        <v>2.696983527654454E-4</v>
      </c>
      <c r="T79">
        <f t="shared" si="28"/>
        <v>0.63227953410981697</v>
      </c>
      <c r="U79">
        <f t="shared" si="29"/>
        <v>0.50734312416555405</v>
      </c>
      <c r="V79">
        <f t="shared" si="30"/>
        <v>1</v>
      </c>
      <c r="W79">
        <f t="shared" si="31"/>
        <v>9.6446700507614221E-3</v>
      </c>
      <c r="X79">
        <f t="shared" si="32"/>
        <v>0.61224489795918369</v>
      </c>
      <c r="Y79">
        <f t="shared" si="33"/>
        <v>0.759493670886076</v>
      </c>
    </row>
    <row r="81" spans="1:25" x14ac:dyDescent="0.25">
      <c r="Q81" t="s">
        <v>36</v>
      </c>
      <c r="R81">
        <f>IFERROR(AVERAGE(R60:R79), 0)</f>
        <v>0.52435897435897416</v>
      </c>
      <c r="S81">
        <f>IFERROR(AVERAGE(S60:S79), 0)</f>
        <v>3.3578055096566652E-4</v>
      </c>
      <c r="T81">
        <f>IFERROR(AVERAGE(T60:T79), 0)</f>
        <v>0.63471151967880357</v>
      </c>
      <c r="U81">
        <f t="shared" ref="U81:Y81" si="34">IFERROR(AVERAGE(U60:U79), 0)</f>
        <v>0.57124791351828463</v>
      </c>
      <c r="V81">
        <f t="shared" si="34"/>
        <v>1</v>
      </c>
      <c r="W81">
        <f t="shared" si="34"/>
        <v>1.2563451776649744E-2</v>
      </c>
      <c r="X81">
        <f t="shared" si="34"/>
        <v>0.55098035287626645</v>
      </c>
      <c r="Y81">
        <f t="shared" si="34"/>
        <v>0.70961043966362192</v>
      </c>
    </row>
    <row r="82" spans="1:25" x14ac:dyDescent="0.25">
      <c r="Q82" t="s">
        <v>39</v>
      </c>
      <c r="R82">
        <f t="shared" ref="R82:Y82" si="35">t_19__0.975*STDEV(R60:R79)/SQRT(20)</f>
        <v>2.7095169883102611E-2</v>
      </c>
      <c r="S82">
        <f t="shared" si="35"/>
        <v>3.4902262080158457E-5</v>
      </c>
      <c r="T82">
        <f t="shared" si="35"/>
        <v>1.4927103868996153E-2</v>
      </c>
      <c r="U82">
        <f t="shared" si="35"/>
        <v>1.265567991471208E-2</v>
      </c>
      <c r="V82">
        <f t="shared" si="35"/>
        <v>0</v>
      </c>
      <c r="W82">
        <f t="shared" si="35"/>
        <v>1.0045948248521626E-3</v>
      </c>
      <c r="X82">
        <f t="shared" si="35"/>
        <v>1.9407582716501844E-2</v>
      </c>
      <c r="Y82">
        <f t="shared" si="35"/>
        <v>1.6266946085320321E-2</v>
      </c>
    </row>
    <row r="83" spans="1:25" x14ac:dyDescent="0.25">
      <c r="Q83" t="s">
        <v>40</v>
      </c>
      <c r="R83">
        <f t="shared" ref="R83:Y83" si="36">t_19_0.995*STDEV(R60:R79)/SQRT(20)</f>
        <v>3.7037401354780973E-2</v>
      </c>
      <c r="S83">
        <f t="shared" si="36"/>
        <v>4.770920774550089E-5</v>
      </c>
      <c r="T83">
        <f t="shared" si="36"/>
        <v>2.0404416707691352E-2</v>
      </c>
      <c r="U83">
        <f t="shared" si="36"/>
        <v>1.7299522329666157E-2</v>
      </c>
      <c r="V83">
        <f t="shared" si="36"/>
        <v>0</v>
      </c>
      <c r="W83">
        <f t="shared" si="36"/>
        <v>1.3732182484004003E-3</v>
      </c>
      <c r="X83">
        <f t="shared" si="36"/>
        <v>2.6528950860922971E-2</v>
      </c>
      <c r="Y83">
        <f t="shared" si="36"/>
        <v>2.2235897157239105E-2</v>
      </c>
    </row>
    <row r="84" spans="1:25" x14ac:dyDescent="0.25">
      <c r="Q84" t="s">
        <v>41</v>
      </c>
      <c r="R84">
        <f>R81+R82</f>
        <v>0.55145414424207673</v>
      </c>
      <c r="S84">
        <f t="shared" ref="S84:Y84" si="37">S81+S82</f>
        <v>3.70682813045825E-4</v>
      </c>
      <c r="T84">
        <f t="shared" si="37"/>
        <v>0.64963862354779978</v>
      </c>
      <c r="U84">
        <f t="shared" si="37"/>
        <v>0.58390359343299669</v>
      </c>
      <c r="V84">
        <f t="shared" si="37"/>
        <v>1</v>
      </c>
      <c r="W84">
        <f t="shared" si="37"/>
        <v>1.3568046601501908E-2</v>
      </c>
      <c r="X84">
        <f t="shared" si="37"/>
        <v>0.57038793559276835</v>
      </c>
      <c r="Y84">
        <f t="shared" si="37"/>
        <v>0.72587738574894223</v>
      </c>
    </row>
    <row r="85" spans="1:25" x14ac:dyDescent="0.25">
      <c r="Q85" t="s">
        <v>42</v>
      </c>
      <c r="R85">
        <f>R81+R83</f>
        <v>0.56139637571375511</v>
      </c>
      <c r="S85">
        <f t="shared" ref="S85:Y85" si="38">S81+S83</f>
        <v>3.8348975871116739E-4</v>
      </c>
      <c r="T85">
        <f t="shared" si="38"/>
        <v>0.6551159363864949</v>
      </c>
      <c r="U85">
        <f t="shared" si="38"/>
        <v>0.58854743584795077</v>
      </c>
      <c r="V85">
        <f t="shared" si="38"/>
        <v>1</v>
      </c>
      <c r="W85">
        <f t="shared" si="38"/>
        <v>1.3936670025050144E-2</v>
      </c>
      <c r="X85">
        <f t="shared" si="38"/>
        <v>0.57750930373718945</v>
      </c>
      <c r="Y85">
        <f t="shared" si="38"/>
        <v>0.73184633682086098</v>
      </c>
    </row>
    <row r="89" spans="1:25" x14ac:dyDescent="0.25">
      <c r="A89" t="s">
        <v>55</v>
      </c>
      <c r="B89" t="s">
        <v>56</v>
      </c>
      <c r="C89">
        <v>16</v>
      </c>
      <c r="D89" t="s">
        <v>26</v>
      </c>
      <c r="E89" t="s">
        <v>54</v>
      </c>
      <c r="F89" t="s">
        <v>20</v>
      </c>
      <c r="G89">
        <v>9.9009900990098994E-3</v>
      </c>
      <c r="H89">
        <v>607</v>
      </c>
      <c r="I89">
        <v>819301</v>
      </c>
      <c r="J89">
        <v>133</v>
      </c>
      <c r="K89">
        <v>290</v>
      </c>
      <c r="L89">
        <v>30</v>
      </c>
      <c r="M89">
        <v>1966</v>
      </c>
      <c r="N89">
        <v>4</v>
      </c>
      <c r="O89">
        <v>0</v>
      </c>
      <c r="P89">
        <v>494</v>
      </c>
      <c r="R89">
        <f t="shared" ref="R89:R108" si="39">IFERROR(H89/(H89+K89), 0)</f>
        <v>0.67670011148272013</v>
      </c>
      <c r="S89">
        <f t="shared" ref="S89:S108" si="40">IFERROR(J89/(J89+I89), 0)</f>
        <v>1.6230715347422732E-4</v>
      </c>
      <c r="T89">
        <f t="shared" ref="T89:T108" si="41">IFERROR(H89/(H89+J89), 0)</f>
        <v>0.82027027027027022</v>
      </c>
      <c r="U89">
        <f t="shared" ref="U89:U108" si="42">IFERROR(2/(1/R89+1/T89),0)</f>
        <v>0.74160048869883943</v>
      </c>
      <c r="V89">
        <f t="shared" ref="V89:V108" si="43">IFERROR(L89/(L89+O89),0)</f>
        <v>1</v>
      </c>
      <c r="W89">
        <f t="shared" ref="W89:W108" si="44">IFERROR(N89/(N89+M89),0)</f>
        <v>2.0304568527918783E-3</v>
      </c>
      <c r="X89">
        <f t="shared" ref="X89:X108" si="45">IFERROR(L89/(L89+N89),0)</f>
        <v>0.88235294117647056</v>
      </c>
      <c r="Y89">
        <f t="shared" ref="Y89:Y108" si="46">IFERROR(2/(1/X89+1/V89),0)</f>
        <v>0.9375</v>
      </c>
    </row>
    <row r="90" spans="1:25" x14ac:dyDescent="0.25">
      <c r="A90" t="s">
        <v>55</v>
      </c>
      <c r="B90" t="s">
        <v>56</v>
      </c>
      <c r="C90">
        <v>16</v>
      </c>
      <c r="D90" t="s">
        <v>26</v>
      </c>
      <c r="E90" t="s">
        <v>54</v>
      </c>
      <c r="F90" t="s">
        <v>20</v>
      </c>
      <c r="G90">
        <v>9.9009900990098994E-3</v>
      </c>
      <c r="H90">
        <v>607</v>
      </c>
      <c r="I90">
        <v>819301</v>
      </c>
      <c r="J90">
        <v>133</v>
      </c>
      <c r="K90">
        <v>290</v>
      </c>
      <c r="L90">
        <v>30</v>
      </c>
      <c r="M90">
        <v>1966</v>
      </c>
      <c r="N90">
        <v>4</v>
      </c>
      <c r="O90">
        <v>0</v>
      </c>
      <c r="P90">
        <v>482</v>
      </c>
      <c r="R90">
        <f t="shared" si="39"/>
        <v>0.67670011148272013</v>
      </c>
      <c r="S90">
        <f t="shared" si="40"/>
        <v>1.6230715347422732E-4</v>
      </c>
      <c r="T90">
        <f t="shared" si="41"/>
        <v>0.82027027027027022</v>
      </c>
      <c r="U90">
        <f t="shared" si="42"/>
        <v>0.74160048869883943</v>
      </c>
      <c r="V90">
        <f t="shared" si="43"/>
        <v>1</v>
      </c>
      <c r="W90">
        <f t="shared" si="44"/>
        <v>2.0304568527918783E-3</v>
      </c>
      <c r="X90">
        <f t="shared" si="45"/>
        <v>0.88235294117647056</v>
      </c>
      <c r="Y90">
        <f t="shared" si="46"/>
        <v>0.9375</v>
      </c>
    </row>
    <row r="91" spans="1:25" x14ac:dyDescent="0.25">
      <c r="A91" t="s">
        <v>55</v>
      </c>
      <c r="B91" t="s">
        <v>56</v>
      </c>
      <c r="C91">
        <v>16</v>
      </c>
      <c r="D91" t="s">
        <v>26</v>
      </c>
      <c r="E91" t="s">
        <v>54</v>
      </c>
      <c r="F91" t="s">
        <v>20</v>
      </c>
      <c r="G91">
        <v>9.9009900990098994E-3</v>
      </c>
      <c r="H91">
        <v>607</v>
      </c>
      <c r="I91">
        <v>819301</v>
      </c>
      <c r="J91">
        <v>133</v>
      </c>
      <c r="K91">
        <v>290</v>
      </c>
      <c r="L91">
        <v>30</v>
      </c>
      <c r="M91">
        <v>1966</v>
      </c>
      <c r="N91">
        <v>4</v>
      </c>
      <c r="O91">
        <v>0</v>
      </c>
      <c r="P91">
        <v>494</v>
      </c>
      <c r="R91">
        <f t="shared" si="39"/>
        <v>0.67670011148272013</v>
      </c>
      <c r="S91">
        <f t="shared" si="40"/>
        <v>1.6230715347422732E-4</v>
      </c>
      <c r="T91">
        <f t="shared" si="41"/>
        <v>0.82027027027027022</v>
      </c>
      <c r="U91">
        <f t="shared" si="42"/>
        <v>0.74160048869883943</v>
      </c>
      <c r="V91">
        <f t="shared" si="43"/>
        <v>1</v>
      </c>
      <c r="W91">
        <f t="shared" si="44"/>
        <v>2.0304568527918783E-3</v>
      </c>
      <c r="X91">
        <f t="shared" si="45"/>
        <v>0.88235294117647056</v>
      </c>
      <c r="Y91">
        <f t="shared" si="46"/>
        <v>0.9375</v>
      </c>
    </row>
    <row r="92" spans="1:25" x14ac:dyDescent="0.25">
      <c r="A92" t="s">
        <v>55</v>
      </c>
      <c r="B92" t="s">
        <v>56</v>
      </c>
      <c r="C92">
        <v>16</v>
      </c>
      <c r="D92" t="s">
        <v>26</v>
      </c>
      <c r="E92" t="s">
        <v>54</v>
      </c>
      <c r="F92" t="s">
        <v>20</v>
      </c>
      <c r="G92">
        <v>9.9009900990098994E-3</v>
      </c>
      <c r="H92">
        <v>607</v>
      </c>
      <c r="I92">
        <v>819301</v>
      </c>
      <c r="J92">
        <v>133</v>
      </c>
      <c r="K92">
        <v>290</v>
      </c>
      <c r="L92">
        <v>30</v>
      </c>
      <c r="M92">
        <v>1966</v>
      </c>
      <c r="N92">
        <v>4</v>
      </c>
      <c r="O92">
        <v>0</v>
      </c>
      <c r="P92">
        <v>482</v>
      </c>
      <c r="R92">
        <f t="shared" si="39"/>
        <v>0.67670011148272013</v>
      </c>
      <c r="S92">
        <f t="shared" si="40"/>
        <v>1.6230715347422732E-4</v>
      </c>
      <c r="T92">
        <f t="shared" si="41"/>
        <v>0.82027027027027022</v>
      </c>
      <c r="U92">
        <f t="shared" si="42"/>
        <v>0.74160048869883943</v>
      </c>
      <c r="V92">
        <f t="shared" si="43"/>
        <v>1</v>
      </c>
      <c r="W92">
        <f t="shared" si="44"/>
        <v>2.0304568527918783E-3</v>
      </c>
      <c r="X92">
        <f t="shared" si="45"/>
        <v>0.88235294117647056</v>
      </c>
      <c r="Y92">
        <f t="shared" si="46"/>
        <v>0.9375</v>
      </c>
    </row>
    <row r="93" spans="1:25" x14ac:dyDescent="0.25">
      <c r="A93" t="s">
        <v>55</v>
      </c>
      <c r="B93" t="s">
        <v>56</v>
      </c>
      <c r="C93">
        <v>16</v>
      </c>
      <c r="D93" t="s">
        <v>26</v>
      </c>
      <c r="E93" t="s">
        <v>54</v>
      </c>
      <c r="F93" t="s">
        <v>20</v>
      </c>
      <c r="G93">
        <v>9.9009900990098994E-3</v>
      </c>
      <c r="H93">
        <v>607</v>
      </c>
      <c r="I93">
        <v>819301</v>
      </c>
      <c r="J93">
        <v>133</v>
      </c>
      <c r="K93">
        <v>290</v>
      </c>
      <c r="L93">
        <v>30</v>
      </c>
      <c r="M93">
        <v>1966</v>
      </c>
      <c r="N93">
        <v>4</v>
      </c>
      <c r="O93">
        <v>0</v>
      </c>
      <c r="P93">
        <v>487</v>
      </c>
      <c r="R93">
        <f t="shared" si="39"/>
        <v>0.67670011148272013</v>
      </c>
      <c r="S93">
        <f t="shared" si="40"/>
        <v>1.6230715347422732E-4</v>
      </c>
      <c r="T93">
        <f t="shared" si="41"/>
        <v>0.82027027027027022</v>
      </c>
      <c r="U93">
        <f t="shared" si="42"/>
        <v>0.74160048869883943</v>
      </c>
      <c r="V93">
        <f t="shared" si="43"/>
        <v>1</v>
      </c>
      <c r="W93">
        <f t="shared" si="44"/>
        <v>2.0304568527918783E-3</v>
      </c>
      <c r="X93">
        <f t="shared" si="45"/>
        <v>0.88235294117647056</v>
      </c>
      <c r="Y93">
        <f t="shared" si="46"/>
        <v>0.9375</v>
      </c>
    </row>
    <row r="94" spans="1:25" x14ac:dyDescent="0.25">
      <c r="A94" t="s">
        <v>55</v>
      </c>
      <c r="B94" t="s">
        <v>56</v>
      </c>
      <c r="C94">
        <v>16</v>
      </c>
      <c r="D94" t="s">
        <v>26</v>
      </c>
      <c r="E94" t="s">
        <v>54</v>
      </c>
      <c r="F94" t="s">
        <v>20</v>
      </c>
      <c r="G94">
        <v>9.9009900990098994E-3</v>
      </c>
      <c r="H94">
        <v>607</v>
      </c>
      <c r="I94">
        <v>819301</v>
      </c>
      <c r="J94">
        <v>133</v>
      </c>
      <c r="K94">
        <v>290</v>
      </c>
      <c r="L94">
        <v>30</v>
      </c>
      <c r="M94">
        <v>1966</v>
      </c>
      <c r="N94">
        <v>4</v>
      </c>
      <c r="O94">
        <v>0</v>
      </c>
      <c r="P94">
        <v>489</v>
      </c>
      <c r="R94">
        <f t="shared" si="39"/>
        <v>0.67670011148272013</v>
      </c>
      <c r="S94">
        <f t="shared" si="40"/>
        <v>1.6230715347422732E-4</v>
      </c>
      <c r="T94">
        <f t="shared" si="41"/>
        <v>0.82027027027027022</v>
      </c>
      <c r="U94">
        <f t="shared" si="42"/>
        <v>0.74160048869883943</v>
      </c>
      <c r="V94">
        <f t="shared" si="43"/>
        <v>1</v>
      </c>
      <c r="W94">
        <f t="shared" si="44"/>
        <v>2.0304568527918783E-3</v>
      </c>
      <c r="X94">
        <f t="shared" si="45"/>
        <v>0.88235294117647056</v>
      </c>
      <c r="Y94">
        <f t="shared" si="46"/>
        <v>0.9375</v>
      </c>
    </row>
    <row r="95" spans="1:25" x14ac:dyDescent="0.25">
      <c r="A95" t="s">
        <v>55</v>
      </c>
      <c r="B95" t="s">
        <v>56</v>
      </c>
      <c r="C95">
        <v>16</v>
      </c>
      <c r="D95" t="s">
        <v>26</v>
      </c>
      <c r="E95" t="s">
        <v>54</v>
      </c>
      <c r="F95" t="s">
        <v>20</v>
      </c>
      <c r="G95">
        <v>9.9009900990098994E-3</v>
      </c>
      <c r="H95">
        <v>607</v>
      </c>
      <c r="I95">
        <v>819301</v>
      </c>
      <c r="J95">
        <v>133</v>
      </c>
      <c r="K95">
        <v>290</v>
      </c>
      <c r="L95">
        <v>30</v>
      </c>
      <c r="M95">
        <v>1966</v>
      </c>
      <c r="N95">
        <v>4</v>
      </c>
      <c r="O95">
        <v>0</v>
      </c>
      <c r="P95">
        <v>525</v>
      </c>
      <c r="R95">
        <f t="shared" si="39"/>
        <v>0.67670011148272013</v>
      </c>
      <c r="S95">
        <f t="shared" si="40"/>
        <v>1.6230715347422732E-4</v>
      </c>
      <c r="T95">
        <f t="shared" si="41"/>
        <v>0.82027027027027022</v>
      </c>
      <c r="U95">
        <f t="shared" si="42"/>
        <v>0.74160048869883943</v>
      </c>
      <c r="V95">
        <f t="shared" si="43"/>
        <v>1</v>
      </c>
      <c r="W95">
        <f t="shared" si="44"/>
        <v>2.0304568527918783E-3</v>
      </c>
      <c r="X95">
        <f t="shared" si="45"/>
        <v>0.88235294117647056</v>
      </c>
      <c r="Y95">
        <f t="shared" si="46"/>
        <v>0.9375</v>
      </c>
    </row>
    <row r="96" spans="1:25" x14ac:dyDescent="0.25">
      <c r="A96" t="s">
        <v>55</v>
      </c>
      <c r="B96" t="s">
        <v>56</v>
      </c>
      <c r="C96">
        <v>16</v>
      </c>
      <c r="D96" t="s">
        <v>26</v>
      </c>
      <c r="E96" t="s">
        <v>54</v>
      </c>
      <c r="F96" t="s">
        <v>20</v>
      </c>
      <c r="G96">
        <v>9.9009900990098994E-3</v>
      </c>
      <c r="H96">
        <v>607</v>
      </c>
      <c r="I96">
        <v>819301</v>
      </c>
      <c r="J96">
        <v>133</v>
      </c>
      <c r="K96">
        <v>290</v>
      </c>
      <c r="L96">
        <v>30</v>
      </c>
      <c r="M96">
        <v>1966</v>
      </c>
      <c r="N96">
        <v>4</v>
      </c>
      <c r="O96">
        <v>0</v>
      </c>
      <c r="P96">
        <v>474</v>
      </c>
      <c r="R96">
        <f t="shared" si="39"/>
        <v>0.67670011148272013</v>
      </c>
      <c r="S96">
        <f t="shared" si="40"/>
        <v>1.6230715347422732E-4</v>
      </c>
      <c r="T96">
        <f t="shared" si="41"/>
        <v>0.82027027027027022</v>
      </c>
      <c r="U96">
        <f t="shared" si="42"/>
        <v>0.74160048869883943</v>
      </c>
      <c r="V96">
        <f t="shared" si="43"/>
        <v>1</v>
      </c>
      <c r="W96">
        <f t="shared" si="44"/>
        <v>2.0304568527918783E-3</v>
      </c>
      <c r="X96">
        <f t="shared" si="45"/>
        <v>0.88235294117647056</v>
      </c>
      <c r="Y96">
        <f t="shared" si="46"/>
        <v>0.9375</v>
      </c>
    </row>
    <row r="97" spans="1:25" x14ac:dyDescent="0.25">
      <c r="A97" t="s">
        <v>55</v>
      </c>
      <c r="B97" t="s">
        <v>56</v>
      </c>
      <c r="C97">
        <v>16</v>
      </c>
      <c r="D97" t="s">
        <v>26</v>
      </c>
      <c r="E97" t="s">
        <v>54</v>
      </c>
      <c r="F97" t="s">
        <v>20</v>
      </c>
      <c r="G97">
        <v>9.9009900990098994E-3</v>
      </c>
      <c r="H97">
        <v>607</v>
      </c>
      <c r="I97">
        <v>819301</v>
      </c>
      <c r="J97">
        <v>133</v>
      </c>
      <c r="K97">
        <v>290</v>
      </c>
      <c r="L97">
        <v>30</v>
      </c>
      <c r="M97">
        <v>1966</v>
      </c>
      <c r="N97">
        <v>4</v>
      </c>
      <c r="O97">
        <v>0</v>
      </c>
      <c r="P97">
        <v>492</v>
      </c>
      <c r="R97">
        <f t="shared" si="39"/>
        <v>0.67670011148272013</v>
      </c>
      <c r="S97">
        <f t="shared" si="40"/>
        <v>1.6230715347422732E-4</v>
      </c>
      <c r="T97">
        <f t="shared" si="41"/>
        <v>0.82027027027027022</v>
      </c>
      <c r="U97">
        <f t="shared" si="42"/>
        <v>0.74160048869883943</v>
      </c>
      <c r="V97">
        <f t="shared" si="43"/>
        <v>1</v>
      </c>
      <c r="W97">
        <f t="shared" si="44"/>
        <v>2.0304568527918783E-3</v>
      </c>
      <c r="X97">
        <f t="shared" si="45"/>
        <v>0.88235294117647056</v>
      </c>
      <c r="Y97">
        <f t="shared" si="46"/>
        <v>0.9375</v>
      </c>
    </row>
    <row r="98" spans="1:25" x14ac:dyDescent="0.25">
      <c r="A98" t="s">
        <v>55</v>
      </c>
      <c r="B98" t="s">
        <v>56</v>
      </c>
      <c r="C98">
        <v>16</v>
      </c>
      <c r="D98" t="s">
        <v>26</v>
      </c>
      <c r="E98" t="s">
        <v>54</v>
      </c>
      <c r="F98" t="s">
        <v>20</v>
      </c>
      <c r="G98">
        <v>9.9009900990098994E-3</v>
      </c>
      <c r="H98">
        <v>607</v>
      </c>
      <c r="I98">
        <v>819301</v>
      </c>
      <c r="J98">
        <v>133</v>
      </c>
      <c r="K98">
        <v>290</v>
      </c>
      <c r="L98">
        <v>30</v>
      </c>
      <c r="M98">
        <v>1966</v>
      </c>
      <c r="N98">
        <v>4</v>
      </c>
      <c r="O98">
        <v>0</v>
      </c>
      <c r="P98">
        <v>466</v>
      </c>
      <c r="R98">
        <f t="shared" si="39"/>
        <v>0.67670011148272013</v>
      </c>
      <c r="S98">
        <f t="shared" si="40"/>
        <v>1.6230715347422732E-4</v>
      </c>
      <c r="T98">
        <f t="shared" si="41"/>
        <v>0.82027027027027022</v>
      </c>
      <c r="U98">
        <f t="shared" si="42"/>
        <v>0.74160048869883943</v>
      </c>
      <c r="V98">
        <f t="shared" si="43"/>
        <v>1</v>
      </c>
      <c r="W98">
        <f t="shared" si="44"/>
        <v>2.0304568527918783E-3</v>
      </c>
      <c r="X98">
        <f t="shared" si="45"/>
        <v>0.88235294117647056</v>
      </c>
      <c r="Y98">
        <f t="shared" si="46"/>
        <v>0.9375</v>
      </c>
    </row>
    <row r="99" spans="1:25" x14ac:dyDescent="0.25">
      <c r="A99" t="s">
        <v>55</v>
      </c>
      <c r="B99" t="s">
        <v>56</v>
      </c>
      <c r="C99">
        <v>16</v>
      </c>
      <c r="D99" t="s">
        <v>26</v>
      </c>
      <c r="E99" t="s">
        <v>54</v>
      </c>
      <c r="F99" t="s">
        <v>20</v>
      </c>
      <c r="G99">
        <v>9.9009900990098994E-3</v>
      </c>
      <c r="H99">
        <v>607</v>
      </c>
      <c r="I99">
        <v>819301</v>
      </c>
      <c r="J99">
        <v>133</v>
      </c>
      <c r="K99">
        <v>290</v>
      </c>
      <c r="L99">
        <v>30</v>
      </c>
      <c r="M99">
        <v>1966</v>
      </c>
      <c r="N99">
        <v>4</v>
      </c>
      <c r="O99">
        <v>0</v>
      </c>
      <c r="P99">
        <v>471</v>
      </c>
      <c r="R99">
        <f t="shared" si="39"/>
        <v>0.67670011148272013</v>
      </c>
      <c r="S99">
        <f t="shared" si="40"/>
        <v>1.6230715347422732E-4</v>
      </c>
      <c r="T99">
        <f t="shared" si="41"/>
        <v>0.82027027027027022</v>
      </c>
      <c r="U99">
        <f t="shared" si="42"/>
        <v>0.74160048869883943</v>
      </c>
      <c r="V99">
        <f t="shared" si="43"/>
        <v>1</v>
      </c>
      <c r="W99">
        <f t="shared" si="44"/>
        <v>2.0304568527918783E-3</v>
      </c>
      <c r="X99">
        <f t="shared" si="45"/>
        <v>0.88235294117647056</v>
      </c>
      <c r="Y99">
        <f t="shared" si="46"/>
        <v>0.9375</v>
      </c>
    </row>
    <row r="100" spans="1:25" x14ac:dyDescent="0.25">
      <c r="A100" t="s">
        <v>55</v>
      </c>
      <c r="B100" t="s">
        <v>56</v>
      </c>
      <c r="C100">
        <v>16</v>
      </c>
      <c r="D100" t="s">
        <v>26</v>
      </c>
      <c r="E100" t="s">
        <v>54</v>
      </c>
      <c r="F100" t="s">
        <v>20</v>
      </c>
      <c r="G100">
        <v>9.9009900990098994E-3</v>
      </c>
      <c r="H100">
        <v>607</v>
      </c>
      <c r="I100">
        <v>819301</v>
      </c>
      <c r="J100">
        <v>133</v>
      </c>
      <c r="K100">
        <v>290</v>
      </c>
      <c r="L100">
        <v>30</v>
      </c>
      <c r="M100">
        <v>1966</v>
      </c>
      <c r="N100">
        <v>4</v>
      </c>
      <c r="O100">
        <v>0</v>
      </c>
      <c r="P100">
        <v>471</v>
      </c>
      <c r="R100">
        <f t="shared" si="39"/>
        <v>0.67670011148272013</v>
      </c>
      <c r="S100">
        <f t="shared" si="40"/>
        <v>1.6230715347422732E-4</v>
      </c>
      <c r="T100">
        <f t="shared" si="41"/>
        <v>0.82027027027027022</v>
      </c>
      <c r="U100">
        <f t="shared" si="42"/>
        <v>0.74160048869883943</v>
      </c>
      <c r="V100">
        <f t="shared" si="43"/>
        <v>1</v>
      </c>
      <c r="W100">
        <f t="shared" si="44"/>
        <v>2.0304568527918783E-3</v>
      </c>
      <c r="X100">
        <f t="shared" si="45"/>
        <v>0.88235294117647056</v>
      </c>
      <c r="Y100">
        <f t="shared" si="46"/>
        <v>0.9375</v>
      </c>
    </row>
    <row r="101" spans="1:25" x14ac:dyDescent="0.25">
      <c r="A101" t="s">
        <v>55</v>
      </c>
      <c r="B101" t="s">
        <v>56</v>
      </c>
      <c r="C101">
        <v>16</v>
      </c>
      <c r="D101" t="s">
        <v>26</v>
      </c>
      <c r="E101" t="s">
        <v>54</v>
      </c>
      <c r="F101" t="s">
        <v>20</v>
      </c>
      <c r="G101">
        <v>9.9009900990098994E-3</v>
      </c>
      <c r="H101">
        <v>607</v>
      </c>
      <c r="I101">
        <v>819301</v>
      </c>
      <c r="J101">
        <v>133</v>
      </c>
      <c r="K101">
        <v>290</v>
      </c>
      <c r="L101">
        <v>30</v>
      </c>
      <c r="M101">
        <v>1966</v>
      </c>
      <c r="N101">
        <v>4</v>
      </c>
      <c r="O101">
        <v>0</v>
      </c>
      <c r="P101">
        <v>472</v>
      </c>
      <c r="R101">
        <f t="shared" si="39"/>
        <v>0.67670011148272013</v>
      </c>
      <c r="S101">
        <f t="shared" si="40"/>
        <v>1.6230715347422732E-4</v>
      </c>
      <c r="T101">
        <f t="shared" si="41"/>
        <v>0.82027027027027022</v>
      </c>
      <c r="U101">
        <f t="shared" si="42"/>
        <v>0.74160048869883943</v>
      </c>
      <c r="V101">
        <f t="shared" si="43"/>
        <v>1</v>
      </c>
      <c r="W101">
        <f t="shared" si="44"/>
        <v>2.0304568527918783E-3</v>
      </c>
      <c r="X101">
        <f t="shared" si="45"/>
        <v>0.88235294117647056</v>
      </c>
      <c r="Y101">
        <f t="shared" si="46"/>
        <v>0.9375</v>
      </c>
    </row>
    <row r="102" spans="1:25" x14ac:dyDescent="0.25">
      <c r="A102" t="s">
        <v>55</v>
      </c>
      <c r="B102" t="s">
        <v>56</v>
      </c>
      <c r="C102">
        <v>16</v>
      </c>
      <c r="D102" t="s">
        <v>26</v>
      </c>
      <c r="E102" t="s">
        <v>54</v>
      </c>
      <c r="F102" t="s">
        <v>20</v>
      </c>
      <c r="G102">
        <v>9.9009900990098994E-3</v>
      </c>
      <c r="H102">
        <v>607</v>
      </c>
      <c r="I102">
        <v>819301</v>
      </c>
      <c r="J102">
        <v>133</v>
      </c>
      <c r="K102">
        <v>290</v>
      </c>
      <c r="L102">
        <v>30</v>
      </c>
      <c r="M102">
        <v>1966</v>
      </c>
      <c r="N102">
        <v>4</v>
      </c>
      <c r="O102">
        <v>0</v>
      </c>
      <c r="P102">
        <v>471</v>
      </c>
      <c r="R102">
        <f t="shared" si="39"/>
        <v>0.67670011148272013</v>
      </c>
      <c r="S102">
        <f t="shared" si="40"/>
        <v>1.6230715347422732E-4</v>
      </c>
      <c r="T102">
        <f t="shared" si="41"/>
        <v>0.82027027027027022</v>
      </c>
      <c r="U102">
        <f t="shared" si="42"/>
        <v>0.74160048869883943</v>
      </c>
      <c r="V102">
        <f t="shared" si="43"/>
        <v>1</v>
      </c>
      <c r="W102">
        <f t="shared" si="44"/>
        <v>2.0304568527918783E-3</v>
      </c>
      <c r="X102">
        <f t="shared" si="45"/>
        <v>0.88235294117647056</v>
      </c>
      <c r="Y102">
        <f t="shared" si="46"/>
        <v>0.9375</v>
      </c>
    </row>
    <row r="103" spans="1:25" x14ac:dyDescent="0.25">
      <c r="A103" t="s">
        <v>55</v>
      </c>
      <c r="B103" t="s">
        <v>56</v>
      </c>
      <c r="C103">
        <v>16</v>
      </c>
      <c r="D103" t="s">
        <v>26</v>
      </c>
      <c r="E103" t="s">
        <v>54</v>
      </c>
      <c r="F103" t="s">
        <v>20</v>
      </c>
      <c r="G103">
        <v>9.9009900990098994E-3</v>
      </c>
      <c r="H103">
        <v>607</v>
      </c>
      <c r="I103">
        <v>819301</v>
      </c>
      <c r="J103">
        <v>133</v>
      </c>
      <c r="K103">
        <v>290</v>
      </c>
      <c r="L103">
        <v>30</v>
      </c>
      <c r="M103">
        <v>1966</v>
      </c>
      <c r="N103">
        <v>4</v>
      </c>
      <c r="O103">
        <v>0</v>
      </c>
      <c r="P103">
        <v>472</v>
      </c>
      <c r="R103">
        <f t="shared" si="39"/>
        <v>0.67670011148272013</v>
      </c>
      <c r="S103">
        <f t="shared" si="40"/>
        <v>1.6230715347422732E-4</v>
      </c>
      <c r="T103">
        <f t="shared" si="41"/>
        <v>0.82027027027027022</v>
      </c>
      <c r="U103">
        <f t="shared" si="42"/>
        <v>0.74160048869883943</v>
      </c>
      <c r="V103">
        <f t="shared" si="43"/>
        <v>1</v>
      </c>
      <c r="W103">
        <f t="shared" si="44"/>
        <v>2.0304568527918783E-3</v>
      </c>
      <c r="X103">
        <f t="shared" si="45"/>
        <v>0.88235294117647056</v>
      </c>
      <c r="Y103">
        <f t="shared" si="46"/>
        <v>0.9375</v>
      </c>
    </row>
    <row r="104" spans="1:25" x14ac:dyDescent="0.25">
      <c r="A104" t="s">
        <v>55</v>
      </c>
      <c r="B104" t="s">
        <v>56</v>
      </c>
      <c r="C104">
        <v>16</v>
      </c>
      <c r="D104" t="s">
        <v>26</v>
      </c>
      <c r="E104" t="s">
        <v>54</v>
      </c>
      <c r="F104" t="s">
        <v>20</v>
      </c>
      <c r="G104">
        <v>9.9009900990098994E-3</v>
      </c>
      <c r="H104">
        <v>607</v>
      </c>
      <c r="I104">
        <v>819301</v>
      </c>
      <c r="J104">
        <v>133</v>
      </c>
      <c r="K104">
        <v>290</v>
      </c>
      <c r="L104">
        <v>30</v>
      </c>
      <c r="M104">
        <v>1966</v>
      </c>
      <c r="N104">
        <v>4</v>
      </c>
      <c r="O104">
        <v>0</v>
      </c>
      <c r="P104">
        <v>470</v>
      </c>
      <c r="R104">
        <f t="shared" si="39"/>
        <v>0.67670011148272013</v>
      </c>
      <c r="S104">
        <f t="shared" si="40"/>
        <v>1.6230715347422732E-4</v>
      </c>
      <c r="T104">
        <f t="shared" si="41"/>
        <v>0.82027027027027022</v>
      </c>
      <c r="U104">
        <f t="shared" si="42"/>
        <v>0.74160048869883943</v>
      </c>
      <c r="V104">
        <f t="shared" si="43"/>
        <v>1</v>
      </c>
      <c r="W104">
        <f t="shared" si="44"/>
        <v>2.0304568527918783E-3</v>
      </c>
      <c r="X104">
        <f t="shared" si="45"/>
        <v>0.88235294117647056</v>
      </c>
      <c r="Y104">
        <f t="shared" si="46"/>
        <v>0.9375</v>
      </c>
    </row>
    <row r="105" spans="1:25" x14ac:dyDescent="0.25">
      <c r="A105" t="s">
        <v>55</v>
      </c>
      <c r="B105" t="s">
        <v>56</v>
      </c>
      <c r="C105">
        <v>16</v>
      </c>
      <c r="D105" t="s">
        <v>26</v>
      </c>
      <c r="E105" t="s">
        <v>54</v>
      </c>
      <c r="F105" t="s">
        <v>20</v>
      </c>
      <c r="G105">
        <v>9.9009900990098994E-3</v>
      </c>
      <c r="H105">
        <v>607</v>
      </c>
      <c r="I105">
        <v>819301</v>
      </c>
      <c r="J105">
        <v>133</v>
      </c>
      <c r="K105">
        <v>290</v>
      </c>
      <c r="L105">
        <v>30</v>
      </c>
      <c r="M105">
        <v>1966</v>
      </c>
      <c r="N105">
        <v>4</v>
      </c>
      <c r="O105">
        <v>0</v>
      </c>
      <c r="P105">
        <v>468</v>
      </c>
      <c r="R105">
        <f t="shared" si="39"/>
        <v>0.67670011148272013</v>
      </c>
      <c r="S105">
        <f t="shared" si="40"/>
        <v>1.6230715347422732E-4</v>
      </c>
      <c r="T105">
        <f t="shared" si="41"/>
        <v>0.82027027027027022</v>
      </c>
      <c r="U105">
        <f t="shared" si="42"/>
        <v>0.74160048869883943</v>
      </c>
      <c r="V105">
        <f t="shared" si="43"/>
        <v>1</v>
      </c>
      <c r="W105">
        <f t="shared" si="44"/>
        <v>2.0304568527918783E-3</v>
      </c>
      <c r="X105">
        <f t="shared" si="45"/>
        <v>0.88235294117647056</v>
      </c>
      <c r="Y105">
        <f t="shared" si="46"/>
        <v>0.9375</v>
      </c>
    </row>
    <row r="106" spans="1:25" x14ac:dyDescent="0.25">
      <c r="A106" t="s">
        <v>55</v>
      </c>
      <c r="B106" t="s">
        <v>56</v>
      </c>
      <c r="C106">
        <v>16</v>
      </c>
      <c r="D106" t="s">
        <v>26</v>
      </c>
      <c r="E106" t="s">
        <v>54</v>
      </c>
      <c r="F106" t="s">
        <v>20</v>
      </c>
      <c r="G106">
        <v>9.9009900990098994E-3</v>
      </c>
      <c r="H106">
        <v>607</v>
      </c>
      <c r="I106">
        <v>819301</v>
      </c>
      <c r="J106">
        <v>133</v>
      </c>
      <c r="K106">
        <v>290</v>
      </c>
      <c r="L106">
        <v>30</v>
      </c>
      <c r="M106">
        <v>1966</v>
      </c>
      <c r="N106">
        <v>4</v>
      </c>
      <c r="O106">
        <v>0</v>
      </c>
      <c r="P106">
        <v>472</v>
      </c>
      <c r="R106">
        <f t="shared" si="39"/>
        <v>0.67670011148272013</v>
      </c>
      <c r="S106">
        <f t="shared" si="40"/>
        <v>1.6230715347422732E-4</v>
      </c>
      <c r="T106">
        <f t="shared" si="41"/>
        <v>0.82027027027027022</v>
      </c>
      <c r="U106">
        <f t="shared" si="42"/>
        <v>0.74160048869883943</v>
      </c>
      <c r="V106">
        <f t="shared" si="43"/>
        <v>1</v>
      </c>
      <c r="W106">
        <f t="shared" si="44"/>
        <v>2.0304568527918783E-3</v>
      </c>
      <c r="X106">
        <f t="shared" si="45"/>
        <v>0.88235294117647056</v>
      </c>
      <c r="Y106">
        <f t="shared" si="46"/>
        <v>0.9375</v>
      </c>
    </row>
    <row r="107" spans="1:25" x14ac:dyDescent="0.25">
      <c r="A107" t="s">
        <v>55</v>
      </c>
      <c r="B107" t="s">
        <v>56</v>
      </c>
      <c r="C107">
        <v>16</v>
      </c>
      <c r="D107" t="s">
        <v>26</v>
      </c>
      <c r="E107" t="s">
        <v>54</v>
      </c>
      <c r="F107" t="s">
        <v>20</v>
      </c>
      <c r="G107">
        <v>9.9009900990098994E-3</v>
      </c>
      <c r="H107">
        <v>607</v>
      </c>
      <c r="I107">
        <v>819301</v>
      </c>
      <c r="J107">
        <v>133</v>
      </c>
      <c r="K107">
        <v>290</v>
      </c>
      <c r="L107">
        <v>30</v>
      </c>
      <c r="M107">
        <v>1966</v>
      </c>
      <c r="N107">
        <v>4</v>
      </c>
      <c r="O107">
        <v>0</v>
      </c>
      <c r="P107">
        <v>472</v>
      </c>
      <c r="R107">
        <f t="shared" si="39"/>
        <v>0.67670011148272013</v>
      </c>
      <c r="S107">
        <f t="shared" si="40"/>
        <v>1.6230715347422732E-4</v>
      </c>
      <c r="T107">
        <f t="shared" si="41"/>
        <v>0.82027027027027022</v>
      </c>
      <c r="U107">
        <f t="shared" si="42"/>
        <v>0.74160048869883943</v>
      </c>
      <c r="V107">
        <f t="shared" si="43"/>
        <v>1</v>
      </c>
      <c r="W107">
        <f t="shared" si="44"/>
        <v>2.0304568527918783E-3</v>
      </c>
      <c r="X107">
        <f t="shared" si="45"/>
        <v>0.88235294117647056</v>
      </c>
      <c r="Y107">
        <f t="shared" si="46"/>
        <v>0.9375</v>
      </c>
    </row>
    <row r="108" spans="1:25" x14ac:dyDescent="0.25">
      <c r="A108" t="s">
        <v>55</v>
      </c>
      <c r="B108" t="s">
        <v>56</v>
      </c>
      <c r="C108">
        <v>16</v>
      </c>
      <c r="D108" t="s">
        <v>26</v>
      </c>
      <c r="E108" t="s">
        <v>54</v>
      </c>
      <c r="F108" t="s">
        <v>20</v>
      </c>
      <c r="G108">
        <v>9.9009900990098994E-3</v>
      </c>
      <c r="H108">
        <v>607</v>
      </c>
      <c r="I108">
        <v>819301</v>
      </c>
      <c r="J108">
        <v>133</v>
      </c>
      <c r="K108">
        <v>290</v>
      </c>
      <c r="L108">
        <v>30</v>
      </c>
      <c r="M108">
        <v>1966</v>
      </c>
      <c r="N108">
        <v>4</v>
      </c>
      <c r="O108">
        <v>0</v>
      </c>
      <c r="P108">
        <v>491</v>
      </c>
      <c r="R108">
        <f t="shared" si="39"/>
        <v>0.67670011148272013</v>
      </c>
      <c r="S108">
        <f t="shared" si="40"/>
        <v>1.6230715347422732E-4</v>
      </c>
      <c r="T108">
        <f t="shared" si="41"/>
        <v>0.82027027027027022</v>
      </c>
      <c r="U108">
        <f t="shared" si="42"/>
        <v>0.74160048869883943</v>
      </c>
      <c r="V108">
        <f t="shared" si="43"/>
        <v>1</v>
      </c>
      <c r="W108">
        <f t="shared" si="44"/>
        <v>2.0304568527918783E-3</v>
      </c>
      <c r="X108">
        <f t="shared" si="45"/>
        <v>0.88235294117647056</v>
      </c>
      <c r="Y108">
        <f t="shared" si="46"/>
        <v>0.9375</v>
      </c>
    </row>
    <row r="110" spans="1:25" x14ac:dyDescent="0.25">
      <c r="Q110" t="s">
        <v>36</v>
      </c>
      <c r="R110">
        <f>IFERROR(AVERAGE(R89:R108), 0)</f>
        <v>0.67670011148272013</v>
      </c>
      <c r="S110">
        <f>IFERROR(AVERAGE(S89:S108), 0)</f>
        <v>1.6230715347422729E-4</v>
      </c>
      <c r="T110">
        <f>IFERROR(AVERAGE(T89:T108), 0)</f>
        <v>0.82027027027027055</v>
      </c>
      <c r="U110">
        <f t="shared" ref="U110:Y110" si="47">IFERROR(AVERAGE(U89:U108), 0)</f>
        <v>0.74160048869883954</v>
      </c>
      <c r="V110">
        <f t="shared" si="47"/>
        <v>1</v>
      </c>
      <c r="W110">
        <f t="shared" si="47"/>
        <v>2.0304568527918783E-3</v>
      </c>
      <c r="X110">
        <f t="shared" si="47"/>
        <v>0.88235294117647078</v>
      </c>
      <c r="Y110">
        <f t="shared" si="47"/>
        <v>0.9375</v>
      </c>
    </row>
    <row r="111" spans="1:25" x14ac:dyDescent="0.25">
      <c r="Q111" t="s">
        <v>39</v>
      </c>
      <c r="R111">
        <f t="shared" ref="R111:Y111" si="48">t_19__0.975*STDEV(R89:R108)/SQRT(20)</f>
        <v>0</v>
      </c>
      <c r="S111">
        <f t="shared" si="48"/>
        <v>1.3014956164416673E-20</v>
      </c>
      <c r="T111">
        <f t="shared" si="48"/>
        <v>1.5992778134835207E-16</v>
      </c>
      <c r="U111">
        <f t="shared" si="48"/>
        <v>5.3309260449450692E-17</v>
      </c>
      <c r="V111">
        <f t="shared" si="48"/>
        <v>0</v>
      </c>
      <c r="W111">
        <f t="shared" si="48"/>
        <v>0</v>
      </c>
      <c r="X111">
        <f t="shared" si="48"/>
        <v>1.0661852089890138E-16</v>
      </c>
      <c r="Y111">
        <f t="shared" si="48"/>
        <v>0</v>
      </c>
    </row>
    <row r="112" spans="1:25" x14ac:dyDescent="0.25">
      <c r="Q112" t="s">
        <v>40</v>
      </c>
      <c r="R112">
        <f t="shared" ref="R112:Y112" si="49">t_19_0.995*STDEV(R89:R108)/SQRT(20)</f>
        <v>0</v>
      </c>
      <c r="S112">
        <f t="shared" si="49"/>
        <v>1.7790630476061206E-20</v>
      </c>
      <c r="T112">
        <f t="shared" si="49"/>
        <v>2.1861126728984009E-16</v>
      </c>
      <c r="U112">
        <f t="shared" si="49"/>
        <v>7.2870422429946698E-17</v>
      </c>
      <c r="V112">
        <f t="shared" si="49"/>
        <v>0</v>
      </c>
      <c r="W112">
        <f t="shared" si="49"/>
        <v>0</v>
      </c>
      <c r="X112">
        <f t="shared" si="49"/>
        <v>1.457408448598934E-16</v>
      </c>
      <c r="Y112">
        <f t="shared" si="49"/>
        <v>0</v>
      </c>
    </row>
    <row r="113" spans="6:25" x14ac:dyDescent="0.25">
      <c r="Q113" t="s">
        <v>41</v>
      </c>
      <c r="R113">
        <f>R110+R111</f>
        <v>0.67670011148272013</v>
      </c>
      <c r="S113">
        <f t="shared" ref="S113:Y113" si="50">S110+S111</f>
        <v>1.6230715347422729E-4</v>
      </c>
      <c r="T113">
        <f t="shared" si="50"/>
        <v>0.82027027027027066</v>
      </c>
      <c r="U113">
        <f t="shared" si="50"/>
        <v>0.74160048869883954</v>
      </c>
      <c r="V113">
        <f t="shared" si="50"/>
        <v>1</v>
      </c>
      <c r="W113">
        <f t="shared" si="50"/>
        <v>2.0304568527918783E-3</v>
      </c>
      <c r="X113">
        <f t="shared" si="50"/>
        <v>0.8823529411764709</v>
      </c>
      <c r="Y113">
        <f t="shared" si="50"/>
        <v>0.9375</v>
      </c>
    </row>
    <row r="114" spans="6:25" x14ac:dyDescent="0.25">
      <c r="Q114" t="s">
        <v>42</v>
      </c>
      <c r="R114">
        <f>R110+R112</f>
        <v>0.67670011148272013</v>
      </c>
      <c r="S114">
        <f t="shared" ref="S114:Y114" si="51">S110+S112</f>
        <v>1.6230715347422732E-4</v>
      </c>
      <c r="T114">
        <f t="shared" si="51"/>
        <v>0.82027027027027077</v>
      </c>
      <c r="U114">
        <f t="shared" si="51"/>
        <v>0.74160048869883965</v>
      </c>
      <c r="V114">
        <f t="shared" si="51"/>
        <v>1</v>
      </c>
      <c r="W114">
        <f t="shared" si="51"/>
        <v>2.0304568527918783E-3</v>
      </c>
      <c r="X114">
        <f t="shared" si="51"/>
        <v>0.8823529411764709</v>
      </c>
      <c r="Y114">
        <f t="shared" si="51"/>
        <v>0.9375</v>
      </c>
    </row>
    <row r="120" spans="6:25" x14ac:dyDescent="0.25">
      <c r="F120" s="9" t="s">
        <v>44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6:25" x14ac:dyDescent="0.25">
      <c r="G121" s="10" t="s">
        <v>43</v>
      </c>
      <c r="H121" s="10"/>
      <c r="I121" s="10"/>
      <c r="J121" s="10" t="s">
        <v>45</v>
      </c>
      <c r="K121" s="10"/>
      <c r="L121" s="10"/>
      <c r="M121" s="10" t="s">
        <v>46</v>
      </c>
      <c r="N121" s="10"/>
      <c r="O121" s="10"/>
      <c r="P121" s="10" t="s">
        <v>47</v>
      </c>
      <c r="Q121" s="10"/>
      <c r="R121" s="10"/>
      <c r="S121" s="10" t="s">
        <v>29</v>
      </c>
      <c r="T121" s="10"/>
      <c r="U121" s="10"/>
      <c r="V121" s="10"/>
    </row>
    <row r="122" spans="6:25" x14ac:dyDescent="0.25">
      <c r="G122" t="s">
        <v>28</v>
      </c>
      <c r="H122" t="s">
        <v>30</v>
      </c>
      <c r="I122" t="s">
        <v>31</v>
      </c>
      <c r="J122" t="s">
        <v>28</v>
      </c>
      <c r="K122" t="s">
        <v>30</v>
      </c>
      <c r="L122" t="s">
        <v>31</v>
      </c>
      <c r="M122" t="s">
        <v>28</v>
      </c>
      <c r="N122" t="s">
        <v>30</v>
      </c>
      <c r="O122" t="s">
        <v>31</v>
      </c>
      <c r="P122" t="s">
        <v>28</v>
      </c>
      <c r="Q122" t="s">
        <v>30</v>
      </c>
      <c r="R122" t="s">
        <v>31</v>
      </c>
      <c r="S122" t="s">
        <v>43</v>
      </c>
      <c r="T122" t="s">
        <v>45</v>
      </c>
      <c r="U122" t="s">
        <v>46</v>
      </c>
      <c r="V122" t="s">
        <v>47</v>
      </c>
    </row>
    <row r="123" spans="6:25" x14ac:dyDescent="0.25">
      <c r="F123" t="s">
        <v>36</v>
      </c>
      <c r="G123">
        <f>R23</f>
        <v>0.31711259754738019</v>
      </c>
      <c r="H123">
        <f t="shared" ref="H123:I125" si="52">T23</f>
        <v>0.67864600715806644</v>
      </c>
      <c r="I123">
        <f t="shared" si="52"/>
        <v>0.43224638742669219</v>
      </c>
      <c r="J123">
        <f>R52</f>
        <v>0.55072463768115942</v>
      </c>
      <c r="K123">
        <f t="shared" ref="K123:L125" si="53">T52</f>
        <v>0.6350949114730563</v>
      </c>
      <c r="L123">
        <f t="shared" si="53"/>
        <v>0.58559356870395729</v>
      </c>
      <c r="M123">
        <f>R81</f>
        <v>0.52435897435897416</v>
      </c>
      <c r="N123">
        <f t="shared" ref="N123:O125" si="54">T81</f>
        <v>0.63471151967880357</v>
      </c>
      <c r="O123">
        <f t="shared" si="54"/>
        <v>0.57124791351828463</v>
      </c>
      <c r="P123">
        <f>R110</f>
        <v>0.67670011148272013</v>
      </c>
      <c r="Q123">
        <f t="shared" ref="Q123:R125" si="55">T110</f>
        <v>0.82027027027027055</v>
      </c>
      <c r="R123">
        <f t="shared" si="55"/>
        <v>0.74160048869883954</v>
      </c>
      <c r="S123">
        <f>100*S23</f>
        <v>1.6438175618780769E-2</v>
      </c>
      <c r="T123">
        <f>100*S52</f>
        <v>3.5432993993414971E-2</v>
      </c>
      <c r="U123">
        <f>100*S81</f>
        <v>3.3578055096566653E-2</v>
      </c>
      <c r="V123">
        <f>100*S110</f>
        <v>1.6230715347422729E-2</v>
      </c>
    </row>
    <row r="124" spans="6:25" x14ac:dyDescent="0.25">
      <c r="F124" t="s">
        <v>39</v>
      </c>
      <c r="G124">
        <f>R24</f>
        <v>2.6631006858844299E-4</v>
      </c>
      <c r="H124">
        <f t="shared" si="52"/>
        <v>1.4608764614170247E-3</v>
      </c>
      <c r="I124">
        <f t="shared" si="52"/>
        <v>4.8246317692840284E-4</v>
      </c>
      <c r="J124">
        <f>R53</f>
        <v>3.1363936156485125E-2</v>
      </c>
      <c r="K124">
        <f t="shared" si="53"/>
        <v>1.8145324994757545E-2</v>
      </c>
      <c r="L124">
        <f t="shared" si="53"/>
        <v>1.5267181174935956E-2</v>
      </c>
      <c r="M124">
        <f>R82</f>
        <v>2.7095169883102611E-2</v>
      </c>
      <c r="N124">
        <f t="shared" si="54"/>
        <v>1.4927103868996153E-2</v>
      </c>
      <c r="O124">
        <f t="shared" si="54"/>
        <v>1.265567991471208E-2</v>
      </c>
      <c r="P124">
        <f>R111</f>
        <v>0</v>
      </c>
      <c r="Q124">
        <f t="shared" si="55"/>
        <v>1.5992778134835207E-16</v>
      </c>
      <c r="R124">
        <f t="shared" si="55"/>
        <v>5.3309260449450692E-17</v>
      </c>
      <c r="S124">
        <f>100*S24</f>
        <v>1.0333766465188133E-4</v>
      </c>
      <c r="T124">
        <f>100*S53</f>
        <v>3.9453197399816446E-3</v>
      </c>
      <c r="U124">
        <f>100*S82</f>
        <v>3.4902262080158458E-3</v>
      </c>
      <c r="V124">
        <f>100*S111</f>
        <v>1.3014956164416673E-18</v>
      </c>
    </row>
    <row r="125" spans="6:25" x14ac:dyDescent="0.25">
      <c r="F125" t="s">
        <v>40</v>
      </c>
      <c r="G125">
        <f>R25</f>
        <v>3.6402919552390607E-4</v>
      </c>
      <c r="H125">
        <f t="shared" si="52"/>
        <v>1.9969266871065973E-3</v>
      </c>
      <c r="I125">
        <f t="shared" si="52"/>
        <v>6.5949696569142892E-4</v>
      </c>
      <c r="J125">
        <f>R54</f>
        <v>4.2872537670188234E-2</v>
      </c>
      <c r="K125">
        <f t="shared" si="53"/>
        <v>2.4803523559484637E-2</v>
      </c>
      <c r="L125">
        <f t="shared" si="53"/>
        <v>2.0869281099613845E-2</v>
      </c>
      <c r="M125">
        <f>R83</f>
        <v>3.7037401354780973E-2</v>
      </c>
      <c r="N125">
        <f t="shared" si="54"/>
        <v>2.0404416707691352E-2</v>
      </c>
      <c r="O125">
        <f t="shared" si="54"/>
        <v>1.7299522329666157E-2</v>
      </c>
      <c r="P125">
        <f>R112</f>
        <v>0</v>
      </c>
      <c r="Q125">
        <f t="shared" si="55"/>
        <v>2.1861126728984009E-16</v>
      </c>
      <c r="R125">
        <f t="shared" si="55"/>
        <v>7.2870422429946698E-17</v>
      </c>
      <c r="S125">
        <f>100*S25</f>
        <v>1.4125611971764574E-4</v>
      </c>
      <c r="T125">
        <f>100*S54</f>
        <v>5.3930051486323401E-3</v>
      </c>
      <c r="U125">
        <f>100*S83</f>
        <v>4.7709207745500887E-3</v>
      </c>
      <c r="V125">
        <f>100*S112</f>
        <v>1.7790630476061205E-18</v>
      </c>
    </row>
    <row r="145" spans="6:22" x14ac:dyDescent="0.25">
      <c r="F145" s="9" t="s">
        <v>48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6:22" x14ac:dyDescent="0.25">
      <c r="G146" s="10" t="s">
        <v>43</v>
      </c>
      <c r="H146" s="10"/>
      <c r="I146" s="10"/>
      <c r="J146" s="10" t="s">
        <v>45</v>
      </c>
      <c r="K146" s="10"/>
      <c r="L146" s="10"/>
      <c r="M146" s="10" t="s">
        <v>46</v>
      </c>
      <c r="N146" s="10"/>
      <c r="O146" s="10"/>
      <c r="P146" s="10" t="s">
        <v>47</v>
      </c>
      <c r="Q146" s="10"/>
      <c r="R146" s="10"/>
      <c r="S146" s="10" t="s">
        <v>29</v>
      </c>
      <c r="T146" s="10"/>
      <c r="U146" s="10"/>
      <c r="V146" s="10"/>
    </row>
    <row r="147" spans="6:22" x14ac:dyDescent="0.25">
      <c r="G147" t="s">
        <v>28</v>
      </c>
      <c r="H147" t="s">
        <v>30</v>
      </c>
      <c r="I147" t="s">
        <v>31</v>
      </c>
      <c r="J147" t="s">
        <v>28</v>
      </c>
      <c r="K147" t="s">
        <v>30</v>
      </c>
      <c r="L147" t="s">
        <v>31</v>
      </c>
      <c r="M147" t="s">
        <v>28</v>
      </c>
      <c r="N147" t="s">
        <v>30</v>
      </c>
      <c r="O147" t="s">
        <v>31</v>
      </c>
      <c r="P147" t="s">
        <v>28</v>
      </c>
      <c r="Q147" t="s">
        <v>30</v>
      </c>
      <c r="R147" t="s">
        <v>31</v>
      </c>
      <c r="S147" t="s">
        <v>43</v>
      </c>
      <c r="T147" t="s">
        <v>45</v>
      </c>
      <c r="U147" t="s">
        <v>46</v>
      </c>
      <c r="V147" t="s">
        <v>47</v>
      </c>
    </row>
    <row r="148" spans="6:22" x14ac:dyDescent="0.25">
      <c r="F148" t="s">
        <v>36</v>
      </c>
      <c r="G148">
        <f>V23</f>
        <v>0.96666666666666645</v>
      </c>
      <c r="H148">
        <f t="shared" ref="H148:I150" si="56">X23</f>
        <v>0.89284202317290551</v>
      </c>
      <c r="I148">
        <f t="shared" si="56"/>
        <v>0.92815220174091129</v>
      </c>
      <c r="J148">
        <f>V52</f>
        <v>1</v>
      </c>
      <c r="K148">
        <f t="shared" ref="K148:L150" si="57">X52</f>
        <v>0.52042630526266864</v>
      </c>
      <c r="L148">
        <f t="shared" si="57"/>
        <v>0.68333325259805544</v>
      </c>
      <c r="M148">
        <f>V81</f>
        <v>1</v>
      </c>
      <c r="N148">
        <f t="shared" ref="N148:O150" si="58">X81</f>
        <v>0.55098035287626645</v>
      </c>
      <c r="O148">
        <f t="shared" si="58"/>
        <v>0.70961043966362192</v>
      </c>
      <c r="P148">
        <f>V110</f>
        <v>1</v>
      </c>
      <c r="Q148">
        <f t="shared" ref="Q148:R150" si="59">X110</f>
        <v>0.88235294117647078</v>
      </c>
      <c r="R148">
        <f t="shared" si="59"/>
        <v>0.9375</v>
      </c>
      <c r="S148">
        <f>100*W23</f>
        <v>0.17766497461928935</v>
      </c>
      <c r="T148">
        <f>100*W52</f>
        <v>1.4263959390862941</v>
      </c>
      <c r="U148">
        <f>100*W81</f>
        <v>1.2563451776649743</v>
      </c>
      <c r="V148">
        <f>100*W110</f>
        <v>0.20304568527918782</v>
      </c>
    </row>
    <row r="149" spans="6:22" x14ac:dyDescent="0.25">
      <c r="F149" t="s">
        <v>39</v>
      </c>
      <c r="G149">
        <f>V24</f>
        <v>1.0661852089890138E-16</v>
      </c>
      <c r="H149">
        <f t="shared" si="56"/>
        <v>1.0343217974454985E-2</v>
      </c>
      <c r="I149">
        <f t="shared" si="56"/>
        <v>5.6655570971935387E-3</v>
      </c>
      <c r="J149">
        <f>V53</f>
        <v>0</v>
      </c>
      <c r="K149">
        <f t="shared" si="57"/>
        <v>2.2691210226052607E-2</v>
      </c>
      <c r="L149">
        <f t="shared" si="57"/>
        <v>1.9264767076953144E-2</v>
      </c>
      <c r="M149">
        <f>V82</f>
        <v>0</v>
      </c>
      <c r="N149">
        <f t="shared" si="58"/>
        <v>1.9407582716501844E-2</v>
      </c>
      <c r="O149">
        <f t="shared" si="58"/>
        <v>1.6266946085320321E-2</v>
      </c>
      <c r="P149">
        <f>V111</f>
        <v>0</v>
      </c>
      <c r="Q149">
        <f t="shared" si="59"/>
        <v>1.0661852089890138E-16</v>
      </c>
      <c r="R149">
        <f t="shared" si="59"/>
        <v>0</v>
      </c>
      <c r="S149">
        <f>100*W24</f>
        <v>1.9650919656401852E-2</v>
      </c>
      <c r="T149">
        <f>100*W53</f>
        <v>0.12281673623400498</v>
      </c>
      <c r="U149">
        <f>100*W82</f>
        <v>0.10045948248521626</v>
      </c>
      <c r="V149">
        <f>100*W111</f>
        <v>0</v>
      </c>
    </row>
    <row r="150" spans="6:22" x14ac:dyDescent="0.25">
      <c r="F150" t="s">
        <v>40</v>
      </c>
      <c r="G150">
        <f>V25</f>
        <v>1.457408448598934E-16</v>
      </c>
      <c r="H150">
        <f t="shared" si="56"/>
        <v>1.4138531593366321E-2</v>
      </c>
      <c r="I150">
        <f t="shared" si="56"/>
        <v>7.744461946999865E-3</v>
      </c>
      <c r="J150">
        <f>V54</f>
        <v>0</v>
      </c>
      <c r="K150">
        <f t="shared" si="57"/>
        <v>3.1017464145597952E-2</v>
      </c>
      <c r="L150">
        <f t="shared" si="57"/>
        <v>2.6333730820431417E-2</v>
      </c>
      <c r="M150">
        <f>V83</f>
        <v>0</v>
      </c>
      <c r="N150">
        <f t="shared" si="58"/>
        <v>2.6528950860922971E-2</v>
      </c>
      <c r="O150">
        <f t="shared" si="58"/>
        <v>2.2235897157239105E-2</v>
      </c>
      <c r="P150">
        <f>V112</f>
        <v>0</v>
      </c>
      <c r="Q150">
        <f t="shared" si="59"/>
        <v>1.457408448598934E-16</v>
      </c>
      <c r="R150">
        <f t="shared" si="59"/>
        <v>0</v>
      </c>
      <c r="S150">
        <f>100*W25</f>
        <v>2.6861577227408361E-2</v>
      </c>
      <c r="T150">
        <f>100*W54</f>
        <v>0.1678827913834153</v>
      </c>
      <c r="U150">
        <f>100*W83</f>
        <v>0.13732182484004005</v>
      </c>
      <c r="V150">
        <f>100*W112</f>
        <v>0</v>
      </c>
    </row>
    <row r="171" spans="6:22" x14ac:dyDescent="0.25">
      <c r="F171" s="9" t="s">
        <v>62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3" spans="6:22" x14ac:dyDescent="0.25">
      <c r="F173" s="11" t="s">
        <v>28</v>
      </c>
      <c r="G173" t="s">
        <v>43</v>
      </c>
      <c r="H173">
        <f>100*R23</f>
        <v>31.71125975473802</v>
      </c>
      <c r="I173">
        <f>100*R24</f>
        <v>2.66310068588443E-2</v>
      </c>
      <c r="J173">
        <f>100*R25</f>
        <v>3.6402919552390604E-2</v>
      </c>
    </row>
    <row r="174" spans="6:22" x14ac:dyDescent="0.25">
      <c r="F174" s="11"/>
      <c r="G174" t="s">
        <v>45</v>
      </c>
      <c r="H174">
        <f>100*R52</f>
        <v>55.072463768115945</v>
      </c>
      <c r="I174">
        <f>100*R53</f>
        <v>3.1363936156485126</v>
      </c>
      <c r="J174">
        <f>100*R54</f>
        <v>4.2872537670188233</v>
      </c>
    </row>
    <row r="175" spans="6:22" x14ac:dyDescent="0.25">
      <c r="F175" s="11"/>
      <c r="G175" t="s">
        <v>46</v>
      </c>
      <c r="H175">
        <f>100*R81</f>
        <v>52.435897435897417</v>
      </c>
      <c r="I175">
        <f>100*R82</f>
        <v>2.709516988310261</v>
      </c>
      <c r="J175">
        <f>100*R83</f>
        <v>3.7037401354780974</v>
      </c>
    </row>
    <row r="176" spans="6:22" x14ac:dyDescent="0.25">
      <c r="F176" s="11"/>
      <c r="G176" t="s">
        <v>47</v>
      </c>
      <c r="H176">
        <f>100*R110</f>
        <v>67.67001114827201</v>
      </c>
      <c r="I176">
        <f>100*R111</f>
        <v>0</v>
      </c>
      <c r="J176">
        <f>100*R112</f>
        <v>0</v>
      </c>
    </row>
    <row r="177" spans="6:22" x14ac:dyDescent="0.25">
      <c r="F177" s="11" t="s">
        <v>30</v>
      </c>
      <c r="G177" t="s">
        <v>43</v>
      </c>
      <c r="H177">
        <f>100*T23</f>
        <v>67.864600715806645</v>
      </c>
      <c r="I177">
        <f>100*T24</f>
        <v>0.14608764614170247</v>
      </c>
      <c r="J177">
        <f>100*T25</f>
        <v>0.19969266871065974</v>
      </c>
    </row>
    <row r="178" spans="6:22" x14ac:dyDescent="0.25">
      <c r="F178" s="11"/>
      <c r="G178" t="s">
        <v>45</v>
      </c>
      <c r="H178">
        <f>100*T52</f>
        <v>63.509491147305631</v>
      </c>
      <c r="I178">
        <f>100*T53</f>
        <v>1.8145324994757543</v>
      </c>
      <c r="J178">
        <f>100*T54</f>
        <v>2.4803523559484635</v>
      </c>
    </row>
    <row r="179" spans="6:22" x14ac:dyDescent="0.25">
      <c r="F179" s="11"/>
      <c r="G179" t="s">
        <v>46</v>
      </c>
      <c r="H179">
        <f>100*T81</f>
        <v>63.47115196788036</v>
      </c>
      <c r="I179">
        <f>100*T82</f>
        <v>1.4927103868996154</v>
      </c>
      <c r="J179">
        <f>100*T83</f>
        <v>2.0404416707691353</v>
      </c>
    </row>
    <row r="180" spans="6:22" x14ac:dyDescent="0.25">
      <c r="F180" s="11"/>
      <c r="G180" t="s">
        <v>47</v>
      </c>
      <c r="H180">
        <f>100*T110</f>
        <v>82.02702702702706</v>
      </c>
      <c r="I180">
        <f>100*T111</f>
        <v>1.5992778134835206E-14</v>
      </c>
      <c r="J180">
        <f>100*T112</f>
        <v>2.1861126728984009E-14</v>
      </c>
    </row>
    <row r="181" spans="6:22" x14ac:dyDescent="0.25">
      <c r="F181" s="11" t="s">
        <v>31</v>
      </c>
      <c r="G181" t="s">
        <v>43</v>
      </c>
      <c r="H181">
        <f>100*U23</f>
        <v>43.224638742669221</v>
      </c>
      <c r="I181">
        <f>100*U24</f>
        <v>4.8246317692840282E-2</v>
      </c>
      <c r="J181">
        <f>100*U25</f>
        <v>6.5949696569142888E-2</v>
      </c>
    </row>
    <row r="182" spans="6:22" x14ac:dyDescent="0.25">
      <c r="F182" s="11"/>
      <c r="G182" t="s">
        <v>45</v>
      </c>
      <c r="H182">
        <f>100*U52</f>
        <v>58.559356870395732</v>
      </c>
      <c r="I182">
        <f>100*U53</f>
        <v>1.5267181174935955</v>
      </c>
      <c r="J182">
        <f>100*U54</f>
        <v>2.0869281099613843</v>
      </c>
    </row>
    <row r="183" spans="6:22" x14ac:dyDescent="0.25">
      <c r="F183" s="11"/>
      <c r="G183" t="s">
        <v>46</v>
      </c>
      <c r="H183">
        <f>100*U81</f>
        <v>57.124791351828463</v>
      </c>
      <c r="I183">
        <f>100*U82</f>
        <v>1.2655679914712079</v>
      </c>
      <c r="J183">
        <f>100*U83</f>
        <v>1.7299522329666157</v>
      </c>
    </row>
    <row r="184" spans="6:22" x14ac:dyDescent="0.25">
      <c r="F184" s="11"/>
      <c r="G184" t="s">
        <v>47</v>
      </c>
      <c r="H184">
        <f>100*U110</f>
        <v>74.160048869883951</v>
      </c>
      <c r="I184">
        <f>100*U111</f>
        <v>5.3309260449450692E-15</v>
      </c>
      <c r="J184">
        <f>100*U112</f>
        <v>7.2870422429946696E-15</v>
      </c>
    </row>
    <row r="185" spans="6:22" x14ac:dyDescent="0.25">
      <c r="F185" s="1"/>
    </row>
    <row r="186" spans="6:22" x14ac:dyDescent="0.25">
      <c r="F186" s="1"/>
    </row>
    <row r="187" spans="6:22" x14ac:dyDescent="0.25">
      <c r="F187" s="1"/>
      <c r="L187" s="12" t="s">
        <v>103</v>
      </c>
      <c r="M187" s="12"/>
      <c r="N187" s="12"/>
      <c r="O187" s="12"/>
      <c r="P187" s="12"/>
    </row>
    <row r="188" spans="6:22" x14ac:dyDescent="0.25">
      <c r="F188" s="1"/>
      <c r="L188" s="12"/>
      <c r="M188" s="12"/>
      <c r="N188" s="12"/>
      <c r="O188" s="12"/>
      <c r="P188" s="12"/>
    </row>
    <row r="191" spans="6:22" x14ac:dyDescent="0.25">
      <c r="F191" s="9" t="s">
        <v>63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3" spans="6:10" x14ac:dyDescent="0.25">
      <c r="F193" s="11" t="s">
        <v>28</v>
      </c>
      <c r="G193" t="s">
        <v>43</v>
      </c>
      <c r="H193">
        <f>100*V23</f>
        <v>96.666666666666643</v>
      </c>
      <c r="I193">
        <f>100*V24</f>
        <v>1.0661852089890138E-14</v>
      </c>
      <c r="J193">
        <f>100*V25</f>
        <v>1.4574084485989339E-14</v>
      </c>
    </row>
    <row r="194" spans="6:10" x14ac:dyDescent="0.25">
      <c r="F194" s="11"/>
      <c r="G194" t="s">
        <v>45</v>
      </c>
      <c r="H194">
        <f>100*V52</f>
        <v>100</v>
      </c>
      <c r="I194">
        <f>100*V53</f>
        <v>0</v>
      </c>
      <c r="J194">
        <f>100*V54</f>
        <v>0</v>
      </c>
    </row>
    <row r="195" spans="6:10" x14ac:dyDescent="0.25">
      <c r="F195" s="11"/>
      <c r="G195" t="s">
        <v>46</v>
      </c>
      <c r="H195">
        <f>100*V81</f>
        <v>100</v>
      </c>
      <c r="I195">
        <f>100*V82</f>
        <v>0</v>
      </c>
      <c r="J195">
        <f>100*V83</f>
        <v>0</v>
      </c>
    </row>
    <row r="196" spans="6:10" x14ac:dyDescent="0.25">
      <c r="F196" s="11"/>
      <c r="G196" t="s">
        <v>47</v>
      </c>
      <c r="H196">
        <f>100*V110</f>
        <v>100</v>
      </c>
      <c r="I196">
        <f>100*V111</f>
        <v>0</v>
      </c>
      <c r="J196">
        <f>100*V112</f>
        <v>0</v>
      </c>
    </row>
    <row r="197" spans="6:10" x14ac:dyDescent="0.25">
      <c r="F197" s="11" t="s">
        <v>30</v>
      </c>
      <c r="G197" t="s">
        <v>43</v>
      </c>
      <c r="H197">
        <f>100*X23</f>
        <v>89.28420231729055</v>
      </c>
      <c r="I197">
        <f>100*X24</f>
        <v>1.0343217974454986</v>
      </c>
      <c r="J197">
        <f>100*X25</f>
        <v>1.4138531593366321</v>
      </c>
    </row>
    <row r="198" spans="6:10" x14ac:dyDescent="0.25">
      <c r="F198" s="11"/>
      <c r="G198" t="s">
        <v>45</v>
      </c>
      <c r="H198">
        <f>100*X52</f>
        <v>52.042630526266862</v>
      </c>
      <c r="I198">
        <f>100*X53</f>
        <v>2.2691210226052605</v>
      </c>
      <c r="J198">
        <f>100*X54</f>
        <v>3.1017464145597953</v>
      </c>
    </row>
    <row r="199" spans="6:10" x14ac:dyDescent="0.25">
      <c r="F199" s="11"/>
      <c r="G199" t="s">
        <v>46</v>
      </c>
      <c r="H199">
        <f>100*X81</f>
        <v>55.098035287626644</v>
      </c>
      <c r="I199">
        <f>100*X82</f>
        <v>1.9407582716501843</v>
      </c>
      <c r="J199">
        <f>100*X83</f>
        <v>2.6528950860922973</v>
      </c>
    </row>
    <row r="200" spans="6:10" x14ac:dyDescent="0.25">
      <c r="F200" s="11"/>
      <c r="G200" t="s">
        <v>47</v>
      </c>
      <c r="H200">
        <f>100*X110</f>
        <v>88.235294117647072</v>
      </c>
      <c r="I200">
        <f>100*X111</f>
        <v>1.0661852089890138E-14</v>
      </c>
      <c r="J200">
        <f>100*X112</f>
        <v>1.4574084485989339E-14</v>
      </c>
    </row>
    <row r="201" spans="6:10" x14ac:dyDescent="0.25">
      <c r="F201" s="11" t="s">
        <v>31</v>
      </c>
      <c r="G201" t="s">
        <v>43</v>
      </c>
      <c r="H201">
        <f>100*Y23</f>
        <v>92.815220174091124</v>
      </c>
      <c r="I201">
        <f>100*Y24</f>
        <v>0.56655570971935387</v>
      </c>
      <c r="J201">
        <f>100*Y25</f>
        <v>0.77444619469998655</v>
      </c>
    </row>
    <row r="202" spans="6:10" x14ac:dyDescent="0.25">
      <c r="F202" s="11"/>
      <c r="G202" t="s">
        <v>45</v>
      </c>
      <c r="H202">
        <f>100*Y52</f>
        <v>68.333325259805548</v>
      </c>
      <c r="I202">
        <f>100*Y53</f>
        <v>1.9264767076953144</v>
      </c>
      <c r="J202">
        <f>100*Y54</f>
        <v>2.6333730820431418</v>
      </c>
    </row>
    <row r="203" spans="6:10" x14ac:dyDescent="0.25">
      <c r="F203" s="11"/>
      <c r="G203" t="s">
        <v>46</v>
      </c>
      <c r="H203">
        <f>100*Y81</f>
        <v>70.961043966362197</v>
      </c>
      <c r="I203">
        <f>100*Y82</f>
        <v>1.6266946085320322</v>
      </c>
      <c r="J203">
        <f>100*Y83</f>
        <v>2.2235897157239104</v>
      </c>
    </row>
    <row r="204" spans="6:10" x14ac:dyDescent="0.25">
      <c r="F204" s="11"/>
      <c r="G204" t="s">
        <v>47</v>
      </c>
      <c r="H204">
        <f>100*Y110</f>
        <v>93.75</v>
      </c>
      <c r="I204">
        <f>100*Y111</f>
        <v>0</v>
      </c>
      <c r="J204">
        <f>100*Y112</f>
        <v>0</v>
      </c>
    </row>
    <row r="205" spans="6:10" x14ac:dyDescent="0.25">
      <c r="F205" s="1"/>
    </row>
    <row r="206" spans="6:10" x14ac:dyDescent="0.25">
      <c r="F206" s="1"/>
    </row>
    <row r="207" spans="6:10" x14ac:dyDescent="0.25">
      <c r="F207" s="1"/>
    </row>
    <row r="208" spans="6:10" x14ac:dyDescent="0.25">
      <c r="F208" s="1"/>
    </row>
  </sheetData>
  <mergeCells count="21">
    <mergeCell ref="F171:V171"/>
    <mergeCell ref="F173:F176"/>
    <mergeCell ref="F177:F180"/>
    <mergeCell ref="F145:V145"/>
    <mergeCell ref="G146:I146"/>
    <mergeCell ref="J146:L146"/>
    <mergeCell ref="M146:O146"/>
    <mergeCell ref="P146:R146"/>
    <mergeCell ref="S146:V146"/>
    <mergeCell ref="F120:V120"/>
    <mergeCell ref="G121:I121"/>
    <mergeCell ref="J121:L121"/>
    <mergeCell ref="M121:O121"/>
    <mergeCell ref="P121:R121"/>
    <mergeCell ref="S121:V121"/>
    <mergeCell ref="F201:F204"/>
    <mergeCell ref="F181:F184"/>
    <mergeCell ref="F191:V191"/>
    <mergeCell ref="F193:F196"/>
    <mergeCell ref="F197:F200"/>
    <mergeCell ref="L187:P188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"/>
  <sheetViews>
    <sheetView topLeftCell="H1" zoomScale="75" zoomScaleNormal="75" workbookViewId="0">
      <pane ySplit="1" topLeftCell="A170" activePane="bottomLeft" state="frozen"/>
      <selection pane="bottomLeft" activeCell="U167" sqref="U167"/>
    </sheetView>
  </sheetViews>
  <sheetFormatPr defaultRowHeight="15" x14ac:dyDescent="0.25"/>
  <cols>
    <col min="5" max="5" width="49" customWidth="1"/>
    <col min="6" max="6" width="17.7109375" customWidth="1"/>
    <col min="7" max="7" width="9" bestFit="1" customWidth="1"/>
    <col min="8" max="10" width="12.42578125" bestFit="1" customWidth="1"/>
    <col min="11" max="16" width="9" bestFit="1" customWidth="1"/>
    <col min="17" max="17" width="30.28515625" customWidth="1"/>
    <col min="18" max="22" width="12.42578125" bestFit="1" customWidth="1"/>
    <col min="23" max="25" width="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5">
      <c r="A2" t="s">
        <v>59</v>
      </c>
      <c r="B2" t="s">
        <v>56</v>
      </c>
      <c r="C2">
        <v>10</v>
      </c>
      <c r="D2" t="s">
        <v>18</v>
      </c>
      <c r="E2" t="s">
        <v>58</v>
      </c>
      <c r="F2" t="s">
        <v>20</v>
      </c>
      <c r="G2">
        <v>9.9009900990098994E-3</v>
      </c>
      <c r="H2">
        <v>30</v>
      </c>
      <c r="I2">
        <v>820291</v>
      </c>
      <c r="J2">
        <v>10</v>
      </c>
      <c r="K2">
        <v>0</v>
      </c>
      <c r="L2">
        <v>10</v>
      </c>
      <c r="M2">
        <v>1987</v>
      </c>
      <c r="N2">
        <v>3</v>
      </c>
      <c r="O2">
        <v>0</v>
      </c>
      <c r="P2">
        <v>84</v>
      </c>
      <c r="R2">
        <f>IFERROR(H2/(H2+K2), 0)</f>
        <v>1</v>
      </c>
      <c r="S2">
        <f>IFERROR(J2/(J2+I2), 0)</f>
        <v>1.2190647091738276E-5</v>
      </c>
      <c r="T2">
        <f>IFERROR(H2/(H2+J2), 0)</f>
        <v>0.75</v>
      </c>
      <c r="U2">
        <f>IFERROR(2/(1/R2+1/T2),0)</f>
        <v>0.85714285714285721</v>
      </c>
      <c r="V2">
        <f>IFERROR(L2/(L2+O2),0)</f>
        <v>1</v>
      </c>
      <c r="W2">
        <f>IFERROR(N2/(N2+M2),0)</f>
        <v>1.507537688442211E-3</v>
      </c>
      <c r="X2">
        <f>IFERROR(L2/(L2+N2),0)</f>
        <v>0.76923076923076927</v>
      </c>
      <c r="Y2">
        <f>IFERROR(2/(1/X2+1/V2),0)</f>
        <v>0.86956521739130443</v>
      </c>
    </row>
    <row r="3" spans="1:25" x14ac:dyDescent="0.25">
      <c r="A3" t="s">
        <v>59</v>
      </c>
      <c r="B3" t="s">
        <v>56</v>
      </c>
      <c r="C3">
        <v>10</v>
      </c>
      <c r="D3" t="s">
        <v>18</v>
      </c>
      <c r="E3" t="s">
        <v>58</v>
      </c>
      <c r="F3" t="s">
        <v>20</v>
      </c>
      <c r="G3">
        <v>9.9009900990098994E-3</v>
      </c>
      <c r="H3">
        <v>30</v>
      </c>
      <c r="I3">
        <v>820301</v>
      </c>
      <c r="J3">
        <v>0</v>
      </c>
      <c r="K3">
        <v>0</v>
      </c>
      <c r="L3">
        <v>10</v>
      </c>
      <c r="M3">
        <v>1990</v>
      </c>
      <c r="N3">
        <v>0</v>
      </c>
      <c r="O3">
        <v>0</v>
      </c>
      <c r="P3">
        <v>85</v>
      </c>
      <c r="R3">
        <f t="shared" ref="R3:R21" si="0">IFERROR(H3/(H3+K3), 0)</f>
        <v>1</v>
      </c>
      <c r="S3">
        <f t="shared" ref="S3:S21" si="1">IFERROR(J3/(J3+I3), 0)</f>
        <v>0</v>
      </c>
      <c r="T3">
        <f t="shared" ref="T3:T21" si="2">IFERROR(H3/(H3+J3), 0)</f>
        <v>1</v>
      </c>
      <c r="U3">
        <f t="shared" ref="U3:U21" si="3">IFERROR(2/(1/R3+1/T3),0)</f>
        <v>1</v>
      </c>
      <c r="V3">
        <f t="shared" ref="V3:V21" si="4">IFERROR(L3/(L3+O3),0)</f>
        <v>1</v>
      </c>
      <c r="W3">
        <f t="shared" ref="W3:W21" si="5">IFERROR(N3/(N3+M3),0)</f>
        <v>0</v>
      </c>
      <c r="X3">
        <f t="shared" ref="X3:X21" si="6">IFERROR(L3/(L3+N3),0)</f>
        <v>1</v>
      </c>
      <c r="Y3">
        <f t="shared" ref="Y3:Y21" si="7">IFERROR(2/(1/X3+1/V3),0)</f>
        <v>1</v>
      </c>
    </row>
    <row r="4" spans="1:25" x14ac:dyDescent="0.25">
      <c r="A4" t="s">
        <v>59</v>
      </c>
      <c r="B4" t="s">
        <v>56</v>
      </c>
      <c r="C4">
        <v>10</v>
      </c>
      <c r="D4" t="s">
        <v>18</v>
      </c>
      <c r="E4" t="s">
        <v>58</v>
      </c>
      <c r="F4" t="s">
        <v>20</v>
      </c>
      <c r="G4">
        <v>9.9009900990098994E-3</v>
      </c>
      <c r="H4">
        <v>30</v>
      </c>
      <c r="I4">
        <v>820291</v>
      </c>
      <c r="J4">
        <v>10</v>
      </c>
      <c r="K4">
        <v>0</v>
      </c>
      <c r="L4">
        <v>10</v>
      </c>
      <c r="M4">
        <v>1987</v>
      </c>
      <c r="N4">
        <v>3</v>
      </c>
      <c r="O4">
        <v>0</v>
      </c>
      <c r="P4">
        <v>87</v>
      </c>
      <c r="R4">
        <f t="shared" si="0"/>
        <v>1</v>
      </c>
      <c r="S4">
        <f t="shared" si="1"/>
        <v>1.2190647091738276E-5</v>
      </c>
      <c r="T4">
        <f t="shared" si="2"/>
        <v>0.75</v>
      </c>
      <c r="U4">
        <f t="shared" si="3"/>
        <v>0.85714285714285721</v>
      </c>
      <c r="V4">
        <f t="shared" si="4"/>
        <v>1</v>
      </c>
      <c r="W4">
        <f t="shared" si="5"/>
        <v>1.507537688442211E-3</v>
      </c>
      <c r="X4">
        <f t="shared" si="6"/>
        <v>0.76923076923076927</v>
      </c>
      <c r="Y4">
        <f t="shared" si="7"/>
        <v>0.86956521739130443</v>
      </c>
    </row>
    <row r="5" spans="1:25" x14ac:dyDescent="0.25">
      <c r="A5" t="s">
        <v>59</v>
      </c>
      <c r="B5" t="s">
        <v>56</v>
      </c>
      <c r="C5">
        <v>10</v>
      </c>
      <c r="D5" t="s">
        <v>18</v>
      </c>
      <c r="E5" t="s">
        <v>58</v>
      </c>
      <c r="F5" t="s">
        <v>20</v>
      </c>
      <c r="G5">
        <v>9.9009900990098994E-3</v>
      </c>
      <c r="H5">
        <v>30</v>
      </c>
      <c r="I5">
        <v>820301</v>
      </c>
      <c r="J5">
        <v>0</v>
      </c>
      <c r="K5">
        <v>0</v>
      </c>
      <c r="L5">
        <v>10</v>
      </c>
      <c r="M5">
        <v>1990</v>
      </c>
      <c r="N5">
        <v>0</v>
      </c>
      <c r="O5">
        <v>0</v>
      </c>
      <c r="P5">
        <v>80</v>
      </c>
      <c r="R5">
        <f t="shared" si="0"/>
        <v>1</v>
      </c>
      <c r="S5">
        <f t="shared" si="1"/>
        <v>0</v>
      </c>
      <c r="T5">
        <f t="shared" si="2"/>
        <v>1</v>
      </c>
      <c r="U5">
        <f t="shared" si="3"/>
        <v>1</v>
      </c>
      <c r="V5">
        <f t="shared" si="4"/>
        <v>1</v>
      </c>
      <c r="W5">
        <f t="shared" si="5"/>
        <v>0</v>
      </c>
      <c r="X5">
        <f t="shared" si="6"/>
        <v>1</v>
      </c>
      <c r="Y5">
        <f t="shared" si="7"/>
        <v>1</v>
      </c>
    </row>
    <row r="6" spans="1:25" x14ac:dyDescent="0.25">
      <c r="A6" t="s">
        <v>59</v>
      </c>
      <c r="B6" t="s">
        <v>56</v>
      </c>
      <c r="C6">
        <v>10</v>
      </c>
      <c r="D6" t="s">
        <v>18</v>
      </c>
      <c r="E6" t="s">
        <v>58</v>
      </c>
      <c r="F6" t="s">
        <v>20</v>
      </c>
      <c r="G6">
        <v>9.9009900990098994E-3</v>
      </c>
      <c r="H6">
        <v>30</v>
      </c>
      <c r="I6">
        <v>820301</v>
      </c>
      <c r="J6">
        <v>0</v>
      </c>
      <c r="K6">
        <v>0</v>
      </c>
      <c r="L6">
        <v>10</v>
      </c>
      <c r="M6">
        <v>1990</v>
      </c>
      <c r="N6">
        <v>0</v>
      </c>
      <c r="O6">
        <v>0</v>
      </c>
      <c r="P6">
        <v>84</v>
      </c>
      <c r="R6">
        <f t="shared" si="0"/>
        <v>1</v>
      </c>
      <c r="S6">
        <f t="shared" si="1"/>
        <v>0</v>
      </c>
      <c r="T6">
        <f t="shared" si="2"/>
        <v>1</v>
      </c>
      <c r="U6">
        <f t="shared" si="3"/>
        <v>1</v>
      </c>
      <c r="V6">
        <f t="shared" si="4"/>
        <v>1</v>
      </c>
      <c r="W6">
        <f t="shared" si="5"/>
        <v>0</v>
      </c>
      <c r="X6">
        <f t="shared" si="6"/>
        <v>1</v>
      </c>
      <c r="Y6">
        <f t="shared" si="7"/>
        <v>1</v>
      </c>
    </row>
    <row r="7" spans="1:25" x14ac:dyDescent="0.25">
      <c r="A7" t="s">
        <v>59</v>
      </c>
      <c r="B7" t="s">
        <v>56</v>
      </c>
      <c r="C7">
        <v>10</v>
      </c>
      <c r="D7" t="s">
        <v>18</v>
      </c>
      <c r="E7" t="s">
        <v>58</v>
      </c>
      <c r="F7" t="s">
        <v>20</v>
      </c>
      <c r="G7">
        <v>9.9009900990098994E-3</v>
      </c>
      <c r="H7">
        <v>30</v>
      </c>
      <c r="I7">
        <v>820301</v>
      </c>
      <c r="J7">
        <v>0</v>
      </c>
      <c r="K7">
        <v>0</v>
      </c>
      <c r="L7">
        <v>10</v>
      </c>
      <c r="M7">
        <v>1990</v>
      </c>
      <c r="N7">
        <v>0</v>
      </c>
      <c r="O7">
        <v>0</v>
      </c>
      <c r="P7">
        <v>89</v>
      </c>
      <c r="R7">
        <f t="shared" si="0"/>
        <v>1</v>
      </c>
      <c r="S7">
        <f t="shared" si="1"/>
        <v>0</v>
      </c>
      <c r="T7">
        <f t="shared" si="2"/>
        <v>1</v>
      </c>
      <c r="U7">
        <f t="shared" si="3"/>
        <v>1</v>
      </c>
      <c r="V7">
        <f t="shared" si="4"/>
        <v>1</v>
      </c>
      <c r="W7">
        <f t="shared" si="5"/>
        <v>0</v>
      </c>
      <c r="X7">
        <f t="shared" si="6"/>
        <v>1</v>
      </c>
      <c r="Y7">
        <f t="shared" si="7"/>
        <v>1</v>
      </c>
    </row>
    <row r="8" spans="1:25" x14ac:dyDescent="0.25">
      <c r="A8" t="s">
        <v>59</v>
      </c>
      <c r="B8" t="s">
        <v>56</v>
      </c>
      <c r="C8">
        <v>10</v>
      </c>
      <c r="D8" t="s">
        <v>18</v>
      </c>
      <c r="E8" t="s">
        <v>58</v>
      </c>
      <c r="F8" t="s">
        <v>20</v>
      </c>
      <c r="G8">
        <v>9.9009900990098994E-3</v>
      </c>
      <c r="H8">
        <v>30</v>
      </c>
      <c r="I8">
        <v>820301</v>
      </c>
      <c r="J8">
        <v>0</v>
      </c>
      <c r="K8">
        <v>0</v>
      </c>
      <c r="L8">
        <v>10</v>
      </c>
      <c r="M8">
        <v>1990</v>
      </c>
      <c r="N8">
        <v>0</v>
      </c>
      <c r="O8">
        <v>0</v>
      </c>
      <c r="P8">
        <v>87</v>
      </c>
      <c r="R8">
        <f t="shared" si="0"/>
        <v>1</v>
      </c>
      <c r="S8">
        <f t="shared" si="1"/>
        <v>0</v>
      </c>
      <c r="T8">
        <f t="shared" si="2"/>
        <v>1</v>
      </c>
      <c r="U8">
        <f t="shared" si="3"/>
        <v>1</v>
      </c>
      <c r="V8">
        <f t="shared" si="4"/>
        <v>1</v>
      </c>
      <c r="W8">
        <f t="shared" si="5"/>
        <v>0</v>
      </c>
      <c r="X8">
        <f t="shared" si="6"/>
        <v>1</v>
      </c>
      <c r="Y8">
        <f t="shared" si="7"/>
        <v>1</v>
      </c>
    </row>
    <row r="9" spans="1:25" x14ac:dyDescent="0.25">
      <c r="A9" t="s">
        <v>59</v>
      </c>
      <c r="B9" t="s">
        <v>56</v>
      </c>
      <c r="C9">
        <v>10</v>
      </c>
      <c r="D9" t="s">
        <v>18</v>
      </c>
      <c r="E9" t="s">
        <v>58</v>
      </c>
      <c r="F9" t="s">
        <v>20</v>
      </c>
      <c r="G9">
        <v>9.9009900990098994E-3</v>
      </c>
      <c r="H9">
        <v>30</v>
      </c>
      <c r="I9">
        <v>820291</v>
      </c>
      <c r="J9">
        <v>10</v>
      </c>
      <c r="K9">
        <v>0</v>
      </c>
      <c r="L9">
        <v>10</v>
      </c>
      <c r="M9">
        <v>1987</v>
      </c>
      <c r="N9">
        <v>3</v>
      </c>
      <c r="O9">
        <v>0</v>
      </c>
      <c r="P9">
        <v>88</v>
      </c>
      <c r="R9">
        <f t="shared" si="0"/>
        <v>1</v>
      </c>
      <c r="S9">
        <f t="shared" si="1"/>
        <v>1.2190647091738276E-5</v>
      </c>
      <c r="T9">
        <f t="shared" si="2"/>
        <v>0.75</v>
      </c>
      <c r="U9">
        <f t="shared" si="3"/>
        <v>0.85714285714285721</v>
      </c>
      <c r="V9">
        <f t="shared" si="4"/>
        <v>1</v>
      </c>
      <c r="W9">
        <f t="shared" si="5"/>
        <v>1.507537688442211E-3</v>
      </c>
      <c r="X9">
        <f t="shared" si="6"/>
        <v>0.76923076923076927</v>
      </c>
      <c r="Y9">
        <f t="shared" si="7"/>
        <v>0.86956521739130443</v>
      </c>
    </row>
    <row r="10" spans="1:25" x14ac:dyDescent="0.25">
      <c r="A10" t="s">
        <v>59</v>
      </c>
      <c r="B10" t="s">
        <v>56</v>
      </c>
      <c r="C10">
        <v>10</v>
      </c>
      <c r="D10" t="s">
        <v>18</v>
      </c>
      <c r="E10" t="s">
        <v>58</v>
      </c>
      <c r="F10" t="s">
        <v>20</v>
      </c>
      <c r="G10">
        <v>9.9009900990098994E-3</v>
      </c>
      <c r="H10">
        <v>30</v>
      </c>
      <c r="I10">
        <v>820301</v>
      </c>
      <c r="J10">
        <v>0</v>
      </c>
      <c r="K10">
        <v>0</v>
      </c>
      <c r="L10">
        <v>10</v>
      </c>
      <c r="M10">
        <v>1990</v>
      </c>
      <c r="N10">
        <v>0</v>
      </c>
      <c r="O10">
        <v>0</v>
      </c>
      <c r="P10">
        <v>89</v>
      </c>
      <c r="R10">
        <f t="shared" si="0"/>
        <v>1</v>
      </c>
      <c r="S10">
        <f t="shared" si="1"/>
        <v>0</v>
      </c>
      <c r="T10">
        <f t="shared" si="2"/>
        <v>1</v>
      </c>
      <c r="U10">
        <f t="shared" si="3"/>
        <v>1</v>
      </c>
      <c r="V10">
        <f t="shared" si="4"/>
        <v>1</v>
      </c>
      <c r="W10">
        <f t="shared" si="5"/>
        <v>0</v>
      </c>
      <c r="X10">
        <f t="shared" si="6"/>
        <v>1</v>
      </c>
      <c r="Y10">
        <f t="shared" si="7"/>
        <v>1</v>
      </c>
    </row>
    <row r="11" spans="1:25" x14ac:dyDescent="0.25">
      <c r="A11" t="s">
        <v>59</v>
      </c>
      <c r="B11" t="s">
        <v>56</v>
      </c>
      <c r="C11">
        <v>10</v>
      </c>
      <c r="D11" t="s">
        <v>18</v>
      </c>
      <c r="E11" t="s">
        <v>58</v>
      </c>
      <c r="F11" t="s">
        <v>20</v>
      </c>
      <c r="G11">
        <v>9.9009900990098994E-3</v>
      </c>
      <c r="H11">
        <v>30</v>
      </c>
      <c r="I11">
        <v>820291</v>
      </c>
      <c r="J11">
        <v>10</v>
      </c>
      <c r="K11">
        <v>0</v>
      </c>
      <c r="L11">
        <v>10</v>
      </c>
      <c r="M11">
        <v>1987</v>
      </c>
      <c r="N11">
        <v>3</v>
      </c>
      <c r="O11">
        <v>0</v>
      </c>
      <c r="P11">
        <v>89</v>
      </c>
      <c r="R11">
        <f t="shared" si="0"/>
        <v>1</v>
      </c>
      <c r="S11">
        <f t="shared" si="1"/>
        <v>1.2190647091738276E-5</v>
      </c>
      <c r="T11">
        <f t="shared" si="2"/>
        <v>0.75</v>
      </c>
      <c r="U11">
        <f t="shared" si="3"/>
        <v>0.85714285714285721</v>
      </c>
      <c r="V11">
        <f t="shared" si="4"/>
        <v>1</v>
      </c>
      <c r="W11">
        <f t="shared" si="5"/>
        <v>1.507537688442211E-3</v>
      </c>
      <c r="X11">
        <f t="shared" si="6"/>
        <v>0.76923076923076927</v>
      </c>
      <c r="Y11">
        <f t="shared" si="7"/>
        <v>0.86956521739130443</v>
      </c>
    </row>
    <row r="12" spans="1:25" x14ac:dyDescent="0.25">
      <c r="A12" t="s">
        <v>59</v>
      </c>
      <c r="B12" t="s">
        <v>56</v>
      </c>
      <c r="C12">
        <v>10</v>
      </c>
      <c r="D12" t="s">
        <v>18</v>
      </c>
      <c r="E12" t="s">
        <v>58</v>
      </c>
      <c r="F12" t="s">
        <v>20</v>
      </c>
      <c r="G12">
        <v>9.9009900990098994E-3</v>
      </c>
      <c r="H12">
        <v>30</v>
      </c>
      <c r="I12">
        <v>820301</v>
      </c>
      <c r="J12">
        <v>0</v>
      </c>
      <c r="K12">
        <v>0</v>
      </c>
      <c r="L12">
        <v>10</v>
      </c>
      <c r="M12">
        <v>1990</v>
      </c>
      <c r="N12">
        <v>0</v>
      </c>
      <c r="O12">
        <v>0</v>
      </c>
      <c r="P12">
        <v>87</v>
      </c>
      <c r="R12">
        <f t="shared" si="0"/>
        <v>1</v>
      </c>
      <c r="S12">
        <f t="shared" si="1"/>
        <v>0</v>
      </c>
      <c r="T12">
        <f t="shared" si="2"/>
        <v>1</v>
      </c>
      <c r="U12">
        <f t="shared" si="3"/>
        <v>1</v>
      </c>
      <c r="V12">
        <f t="shared" si="4"/>
        <v>1</v>
      </c>
      <c r="W12">
        <f t="shared" si="5"/>
        <v>0</v>
      </c>
      <c r="X12">
        <f t="shared" si="6"/>
        <v>1</v>
      </c>
      <c r="Y12">
        <f t="shared" si="7"/>
        <v>1</v>
      </c>
    </row>
    <row r="13" spans="1:25" x14ac:dyDescent="0.25">
      <c r="A13" t="s">
        <v>59</v>
      </c>
      <c r="B13" t="s">
        <v>56</v>
      </c>
      <c r="C13">
        <v>10</v>
      </c>
      <c r="D13" t="s">
        <v>18</v>
      </c>
      <c r="E13" t="s">
        <v>58</v>
      </c>
      <c r="F13" t="s">
        <v>20</v>
      </c>
      <c r="G13">
        <v>9.9009900990098994E-3</v>
      </c>
      <c r="H13">
        <v>30</v>
      </c>
      <c r="I13">
        <v>820291</v>
      </c>
      <c r="J13">
        <v>10</v>
      </c>
      <c r="K13">
        <v>0</v>
      </c>
      <c r="L13">
        <v>10</v>
      </c>
      <c r="M13">
        <v>1987</v>
      </c>
      <c r="N13">
        <v>3</v>
      </c>
      <c r="O13">
        <v>0</v>
      </c>
      <c r="P13">
        <v>88</v>
      </c>
      <c r="R13">
        <f t="shared" si="0"/>
        <v>1</v>
      </c>
      <c r="S13">
        <f t="shared" si="1"/>
        <v>1.2190647091738276E-5</v>
      </c>
      <c r="T13">
        <f t="shared" si="2"/>
        <v>0.75</v>
      </c>
      <c r="U13">
        <f t="shared" si="3"/>
        <v>0.85714285714285721</v>
      </c>
      <c r="V13">
        <f t="shared" si="4"/>
        <v>1</v>
      </c>
      <c r="W13">
        <f t="shared" si="5"/>
        <v>1.507537688442211E-3</v>
      </c>
      <c r="X13">
        <f t="shared" si="6"/>
        <v>0.76923076923076927</v>
      </c>
      <c r="Y13">
        <f t="shared" si="7"/>
        <v>0.86956521739130443</v>
      </c>
    </row>
    <row r="14" spans="1:25" x14ac:dyDescent="0.25">
      <c r="A14" t="s">
        <v>59</v>
      </c>
      <c r="B14" t="s">
        <v>56</v>
      </c>
      <c r="C14">
        <v>10</v>
      </c>
      <c r="D14" t="s">
        <v>18</v>
      </c>
      <c r="E14" t="s">
        <v>58</v>
      </c>
      <c r="F14" t="s">
        <v>20</v>
      </c>
      <c r="G14">
        <v>9.9009900990098994E-3</v>
      </c>
      <c r="H14">
        <v>30</v>
      </c>
      <c r="I14">
        <v>820301</v>
      </c>
      <c r="J14">
        <v>0</v>
      </c>
      <c r="K14">
        <v>0</v>
      </c>
      <c r="L14">
        <v>10</v>
      </c>
      <c r="M14">
        <v>1990</v>
      </c>
      <c r="N14">
        <v>0</v>
      </c>
      <c r="O14">
        <v>0</v>
      </c>
      <c r="P14">
        <v>87</v>
      </c>
      <c r="R14">
        <f t="shared" si="0"/>
        <v>1</v>
      </c>
      <c r="S14">
        <f t="shared" si="1"/>
        <v>0</v>
      </c>
      <c r="T14">
        <f t="shared" si="2"/>
        <v>1</v>
      </c>
      <c r="U14">
        <f t="shared" si="3"/>
        <v>1</v>
      </c>
      <c r="V14">
        <f t="shared" si="4"/>
        <v>1</v>
      </c>
      <c r="W14">
        <f t="shared" si="5"/>
        <v>0</v>
      </c>
      <c r="X14">
        <f t="shared" si="6"/>
        <v>1</v>
      </c>
      <c r="Y14">
        <f t="shared" si="7"/>
        <v>1</v>
      </c>
    </row>
    <row r="15" spans="1:25" x14ac:dyDescent="0.25">
      <c r="A15" t="s">
        <v>59</v>
      </c>
      <c r="B15" t="s">
        <v>56</v>
      </c>
      <c r="C15">
        <v>10</v>
      </c>
      <c r="D15" t="s">
        <v>18</v>
      </c>
      <c r="E15" t="s">
        <v>58</v>
      </c>
      <c r="F15" t="s">
        <v>20</v>
      </c>
      <c r="G15">
        <v>9.9009900990098994E-3</v>
      </c>
      <c r="H15">
        <v>30</v>
      </c>
      <c r="I15">
        <v>820301</v>
      </c>
      <c r="J15">
        <v>0</v>
      </c>
      <c r="K15">
        <v>0</v>
      </c>
      <c r="L15">
        <v>10</v>
      </c>
      <c r="M15">
        <v>1990</v>
      </c>
      <c r="N15">
        <v>0</v>
      </c>
      <c r="O15">
        <v>0</v>
      </c>
      <c r="P15">
        <v>87</v>
      </c>
      <c r="R15">
        <f t="shared" si="0"/>
        <v>1</v>
      </c>
      <c r="S15">
        <f t="shared" si="1"/>
        <v>0</v>
      </c>
      <c r="T15">
        <f t="shared" si="2"/>
        <v>1</v>
      </c>
      <c r="U15">
        <f t="shared" si="3"/>
        <v>1</v>
      </c>
      <c r="V15">
        <f t="shared" si="4"/>
        <v>1</v>
      </c>
      <c r="W15">
        <f t="shared" si="5"/>
        <v>0</v>
      </c>
      <c r="X15">
        <f t="shared" si="6"/>
        <v>1</v>
      </c>
      <c r="Y15">
        <f t="shared" si="7"/>
        <v>1</v>
      </c>
    </row>
    <row r="16" spans="1:25" x14ac:dyDescent="0.25">
      <c r="A16" t="s">
        <v>59</v>
      </c>
      <c r="B16" t="s">
        <v>56</v>
      </c>
      <c r="C16">
        <v>10</v>
      </c>
      <c r="D16" t="s">
        <v>18</v>
      </c>
      <c r="E16" t="s">
        <v>58</v>
      </c>
      <c r="F16" t="s">
        <v>20</v>
      </c>
      <c r="G16">
        <v>9.9009900990098994E-3</v>
      </c>
      <c r="H16">
        <v>30</v>
      </c>
      <c r="I16">
        <v>820291</v>
      </c>
      <c r="J16">
        <v>10</v>
      </c>
      <c r="K16">
        <v>0</v>
      </c>
      <c r="L16">
        <v>10</v>
      </c>
      <c r="M16">
        <v>1987</v>
      </c>
      <c r="N16">
        <v>3</v>
      </c>
      <c r="O16">
        <v>0</v>
      </c>
      <c r="P16">
        <v>88</v>
      </c>
      <c r="R16">
        <f t="shared" si="0"/>
        <v>1</v>
      </c>
      <c r="S16">
        <f t="shared" si="1"/>
        <v>1.2190647091738276E-5</v>
      </c>
      <c r="T16">
        <f t="shared" si="2"/>
        <v>0.75</v>
      </c>
      <c r="U16">
        <f t="shared" si="3"/>
        <v>0.85714285714285721</v>
      </c>
      <c r="V16">
        <f t="shared" si="4"/>
        <v>1</v>
      </c>
      <c r="W16">
        <f t="shared" si="5"/>
        <v>1.507537688442211E-3</v>
      </c>
      <c r="X16">
        <f t="shared" si="6"/>
        <v>0.76923076923076927</v>
      </c>
      <c r="Y16">
        <f t="shared" si="7"/>
        <v>0.86956521739130443</v>
      </c>
    </row>
    <row r="17" spans="1:25" x14ac:dyDescent="0.25">
      <c r="A17" t="s">
        <v>59</v>
      </c>
      <c r="B17" t="s">
        <v>56</v>
      </c>
      <c r="C17">
        <v>10</v>
      </c>
      <c r="D17" t="s">
        <v>18</v>
      </c>
      <c r="E17" t="s">
        <v>58</v>
      </c>
      <c r="F17" t="s">
        <v>20</v>
      </c>
      <c r="G17">
        <v>9.9009900990098994E-3</v>
      </c>
      <c r="H17">
        <v>30</v>
      </c>
      <c r="I17">
        <v>820301</v>
      </c>
      <c r="J17">
        <v>0</v>
      </c>
      <c r="K17">
        <v>0</v>
      </c>
      <c r="L17">
        <v>10</v>
      </c>
      <c r="M17">
        <v>1990</v>
      </c>
      <c r="N17">
        <v>0</v>
      </c>
      <c r="O17">
        <v>0</v>
      </c>
      <c r="P17">
        <v>87</v>
      </c>
      <c r="R17">
        <f t="shared" si="0"/>
        <v>1</v>
      </c>
      <c r="S17">
        <f t="shared" si="1"/>
        <v>0</v>
      </c>
      <c r="T17">
        <f t="shared" si="2"/>
        <v>1</v>
      </c>
      <c r="U17">
        <f t="shared" si="3"/>
        <v>1</v>
      </c>
      <c r="V17">
        <f t="shared" si="4"/>
        <v>1</v>
      </c>
      <c r="W17">
        <f t="shared" si="5"/>
        <v>0</v>
      </c>
      <c r="X17">
        <f t="shared" si="6"/>
        <v>1</v>
      </c>
      <c r="Y17">
        <f t="shared" si="7"/>
        <v>1</v>
      </c>
    </row>
    <row r="18" spans="1:25" x14ac:dyDescent="0.25">
      <c r="A18" t="s">
        <v>59</v>
      </c>
      <c r="B18" t="s">
        <v>56</v>
      </c>
      <c r="C18">
        <v>10</v>
      </c>
      <c r="D18" t="s">
        <v>18</v>
      </c>
      <c r="E18" t="s">
        <v>58</v>
      </c>
      <c r="F18" t="s">
        <v>20</v>
      </c>
      <c r="G18">
        <v>9.9009900990098994E-3</v>
      </c>
      <c r="H18">
        <v>30</v>
      </c>
      <c r="I18">
        <v>820301</v>
      </c>
      <c r="J18">
        <v>0</v>
      </c>
      <c r="K18">
        <v>0</v>
      </c>
      <c r="L18">
        <v>10</v>
      </c>
      <c r="M18">
        <v>1990</v>
      </c>
      <c r="N18">
        <v>0</v>
      </c>
      <c r="O18">
        <v>0</v>
      </c>
      <c r="P18">
        <v>87</v>
      </c>
      <c r="R18">
        <f t="shared" si="0"/>
        <v>1</v>
      </c>
      <c r="S18">
        <f t="shared" si="1"/>
        <v>0</v>
      </c>
      <c r="T18">
        <f t="shared" si="2"/>
        <v>1</v>
      </c>
      <c r="U18">
        <f t="shared" si="3"/>
        <v>1</v>
      </c>
      <c r="V18">
        <f t="shared" si="4"/>
        <v>1</v>
      </c>
      <c r="W18">
        <f t="shared" si="5"/>
        <v>0</v>
      </c>
      <c r="X18">
        <f t="shared" si="6"/>
        <v>1</v>
      </c>
      <c r="Y18">
        <f t="shared" si="7"/>
        <v>1</v>
      </c>
    </row>
    <row r="19" spans="1:25" x14ac:dyDescent="0.25">
      <c r="A19" t="s">
        <v>59</v>
      </c>
      <c r="B19" t="s">
        <v>56</v>
      </c>
      <c r="C19">
        <v>10</v>
      </c>
      <c r="D19" t="s">
        <v>18</v>
      </c>
      <c r="E19" t="s">
        <v>58</v>
      </c>
      <c r="F19" t="s">
        <v>20</v>
      </c>
      <c r="G19">
        <v>9.9009900990098994E-3</v>
      </c>
      <c r="H19">
        <v>30</v>
      </c>
      <c r="I19">
        <v>820301</v>
      </c>
      <c r="J19">
        <v>0</v>
      </c>
      <c r="K19">
        <v>0</v>
      </c>
      <c r="L19">
        <v>10</v>
      </c>
      <c r="M19">
        <v>1990</v>
      </c>
      <c r="N19">
        <v>0</v>
      </c>
      <c r="O19">
        <v>0</v>
      </c>
      <c r="P19">
        <v>87</v>
      </c>
      <c r="R19">
        <f t="shared" si="0"/>
        <v>1</v>
      </c>
      <c r="S19">
        <f t="shared" si="1"/>
        <v>0</v>
      </c>
      <c r="T19">
        <f t="shared" si="2"/>
        <v>1</v>
      </c>
      <c r="U19">
        <f t="shared" si="3"/>
        <v>1</v>
      </c>
      <c r="V19">
        <f t="shared" si="4"/>
        <v>1</v>
      </c>
      <c r="W19">
        <f t="shared" si="5"/>
        <v>0</v>
      </c>
      <c r="X19">
        <f t="shared" si="6"/>
        <v>1</v>
      </c>
      <c r="Y19">
        <f t="shared" si="7"/>
        <v>1</v>
      </c>
    </row>
    <row r="20" spans="1:25" x14ac:dyDescent="0.25">
      <c r="A20" t="s">
        <v>59</v>
      </c>
      <c r="B20" t="s">
        <v>56</v>
      </c>
      <c r="C20">
        <v>10</v>
      </c>
      <c r="D20" t="s">
        <v>18</v>
      </c>
      <c r="E20" t="s">
        <v>58</v>
      </c>
      <c r="F20" t="s">
        <v>20</v>
      </c>
      <c r="G20">
        <v>9.9009900990098994E-3</v>
      </c>
      <c r="H20">
        <v>30</v>
      </c>
      <c r="I20">
        <v>820301</v>
      </c>
      <c r="J20">
        <v>0</v>
      </c>
      <c r="K20">
        <v>0</v>
      </c>
      <c r="L20">
        <v>10</v>
      </c>
      <c r="M20">
        <v>1990</v>
      </c>
      <c r="N20">
        <v>0</v>
      </c>
      <c r="O20">
        <v>0</v>
      </c>
      <c r="P20">
        <v>88</v>
      </c>
      <c r="R20">
        <f t="shared" si="0"/>
        <v>1</v>
      </c>
      <c r="S20">
        <f t="shared" si="1"/>
        <v>0</v>
      </c>
      <c r="T20">
        <f t="shared" si="2"/>
        <v>1</v>
      </c>
      <c r="U20">
        <f t="shared" si="3"/>
        <v>1</v>
      </c>
      <c r="V20">
        <f t="shared" si="4"/>
        <v>1</v>
      </c>
      <c r="W20">
        <f t="shared" si="5"/>
        <v>0</v>
      </c>
      <c r="X20">
        <f t="shared" si="6"/>
        <v>1</v>
      </c>
      <c r="Y20">
        <f t="shared" si="7"/>
        <v>1</v>
      </c>
    </row>
    <row r="21" spans="1:25" x14ac:dyDescent="0.25">
      <c r="A21" t="s">
        <v>59</v>
      </c>
      <c r="B21" t="s">
        <v>56</v>
      </c>
      <c r="C21">
        <v>10</v>
      </c>
      <c r="D21" t="s">
        <v>18</v>
      </c>
      <c r="E21" t="s">
        <v>58</v>
      </c>
      <c r="F21" t="s">
        <v>20</v>
      </c>
      <c r="G21">
        <v>9.9009900990098994E-3</v>
      </c>
      <c r="H21">
        <v>30</v>
      </c>
      <c r="I21">
        <v>820301</v>
      </c>
      <c r="J21">
        <v>0</v>
      </c>
      <c r="K21">
        <v>0</v>
      </c>
      <c r="L21">
        <v>10</v>
      </c>
      <c r="M21">
        <v>1990</v>
      </c>
      <c r="N21">
        <v>0</v>
      </c>
      <c r="O21">
        <v>0</v>
      </c>
      <c r="P21">
        <v>91</v>
      </c>
      <c r="R21">
        <f t="shared" si="0"/>
        <v>1</v>
      </c>
      <c r="S21">
        <f t="shared" si="1"/>
        <v>0</v>
      </c>
      <c r="T21">
        <f t="shared" si="2"/>
        <v>1</v>
      </c>
      <c r="U21">
        <f t="shared" si="3"/>
        <v>1</v>
      </c>
      <c r="V21">
        <f t="shared" si="4"/>
        <v>1</v>
      </c>
      <c r="W21">
        <f t="shared" si="5"/>
        <v>0</v>
      </c>
      <c r="X21">
        <f t="shared" si="6"/>
        <v>1</v>
      </c>
      <c r="Y21">
        <f t="shared" si="7"/>
        <v>1</v>
      </c>
    </row>
    <row r="23" spans="1:25" x14ac:dyDescent="0.25">
      <c r="Q23" t="s">
        <v>36</v>
      </c>
      <c r="R23">
        <f>IFERROR(AVERAGE(R2:R21), 0)</f>
        <v>1</v>
      </c>
      <c r="S23">
        <f>IFERROR(AVERAGE(S2:S21), 0)</f>
        <v>3.6571941275214829E-6</v>
      </c>
      <c r="T23">
        <f>IFERROR(AVERAGE(T2:T21), 0)</f>
        <v>0.92500000000000004</v>
      </c>
      <c r="U23">
        <f t="shared" ref="U23:Y23" si="8">IFERROR(AVERAGE(U2:U21), 0)</f>
        <v>0.9571428571428573</v>
      </c>
      <c r="V23">
        <f t="shared" si="8"/>
        <v>1</v>
      </c>
      <c r="W23">
        <f t="shared" si="8"/>
        <v>4.5226130653266332E-4</v>
      </c>
      <c r="X23">
        <f t="shared" si="8"/>
        <v>0.93076923076923079</v>
      </c>
      <c r="Y23">
        <f t="shared" si="8"/>
        <v>0.96086956521739142</v>
      </c>
    </row>
    <row r="24" spans="1:25" x14ac:dyDescent="0.25">
      <c r="Q24" t="s">
        <v>39</v>
      </c>
      <c r="R24">
        <f t="shared" ref="R24:Y24" si="9">t_19__0.975*STDEV(R2:R21)/SQRT(20)</f>
        <v>0</v>
      </c>
      <c r="S24">
        <f>IF(S23 - t_19__0.975*STDEV(S2:S21)/SQRT(20)&lt; 0, S23, t_19__0.975*STDEV(S2:S21)/SQRT(20))</f>
        <v>2.6824326972616483E-6</v>
      </c>
      <c r="T24">
        <f t="shared" si="9"/>
        <v>5.5010055599910596E-2</v>
      </c>
      <c r="U24">
        <f t="shared" si="9"/>
        <v>3.1434317485663221E-2</v>
      </c>
      <c r="V24">
        <f t="shared" si="9"/>
        <v>0</v>
      </c>
      <c r="W24">
        <f>IF(W23 - t_19__0.975*STDEV(W2:W21)/SQRT(20) &lt; 0, W23, t_19__0.975*STDEV(W2:W21)/SQRT(20))</f>
        <v>3.3171892824066733E-4</v>
      </c>
      <c r="X24">
        <f t="shared" si="9"/>
        <v>5.0778512861456036E-2</v>
      </c>
      <c r="Y24">
        <f t="shared" si="9"/>
        <v>2.8700898573866419E-2</v>
      </c>
    </row>
    <row r="25" spans="1:25" x14ac:dyDescent="0.25">
      <c r="Q25" t="s">
        <v>40</v>
      </c>
      <c r="R25">
        <f t="shared" ref="R25:Y25" si="10">t_19_0.995*STDEV(R2:R21)/SQRT(20)</f>
        <v>0</v>
      </c>
      <c r="S25">
        <f>IF(S23 - t_19_0.995*STDEV(S2:S21)/SQRT(20) &lt; 0, S23, t_19_0.995*STDEV(S2:S21)/SQRT(20))</f>
        <v>3.6571941275214829E-6</v>
      </c>
      <c r="T25">
        <f t="shared" si="10"/>
        <v>7.5195302948563886E-2</v>
      </c>
      <c r="U25">
        <f t="shared" si="10"/>
        <v>4.2968744542036544E-2</v>
      </c>
      <c r="V25">
        <f t="shared" si="10"/>
        <v>0</v>
      </c>
      <c r="W25">
        <f>IF(W23 - t_19_0.995*STDEV(W2:W21)/SQRT(20) &lt; 0, W23, t_19_0.995*STDEV(W2:W21)/SQRT(20))</f>
        <v>4.5226130653266332E-4</v>
      </c>
      <c r="X25">
        <f t="shared" si="10"/>
        <v>6.941104887559757E-2</v>
      </c>
      <c r="Y25">
        <f t="shared" si="10"/>
        <v>3.9232331973163802E-2</v>
      </c>
    </row>
    <row r="26" spans="1:25" x14ac:dyDescent="0.25">
      <c r="Q26" t="s">
        <v>41</v>
      </c>
      <c r="R26">
        <f>R23+R24</f>
        <v>1</v>
      </c>
      <c r="S26">
        <f t="shared" ref="S26:Y26" si="11">S23+S24</f>
        <v>6.3396268247831312E-6</v>
      </c>
      <c r="T26">
        <f t="shared" si="11"/>
        <v>0.98001005559991061</v>
      </c>
      <c r="U26">
        <f t="shared" si="11"/>
        <v>0.98857717462852057</v>
      </c>
      <c r="V26">
        <f t="shared" si="11"/>
        <v>1</v>
      </c>
      <c r="W26">
        <f t="shared" si="11"/>
        <v>7.8398023477333064E-4</v>
      </c>
      <c r="X26">
        <f t="shared" si="11"/>
        <v>0.98154774363068686</v>
      </c>
      <c r="Y26">
        <f t="shared" si="11"/>
        <v>0.98957046379125779</v>
      </c>
    </row>
    <row r="27" spans="1:25" x14ac:dyDescent="0.25">
      <c r="P27" s="2"/>
      <c r="Q27" t="s">
        <v>42</v>
      </c>
      <c r="R27">
        <f>R23+R25</f>
        <v>1</v>
      </c>
      <c r="S27">
        <f t="shared" ref="S27:Y27" si="12">S23+S25</f>
        <v>7.3143882550429658E-6</v>
      </c>
      <c r="T27" s="2">
        <f t="shared" si="12"/>
        <v>1.000195302948564</v>
      </c>
      <c r="U27" s="2">
        <f t="shared" si="12"/>
        <v>1.0001116016848939</v>
      </c>
      <c r="V27">
        <f t="shared" si="12"/>
        <v>1</v>
      </c>
      <c r="W27">
        <f t="shared" si="12"/>
        <v>9.0452261306532664E-4</v>
      </c>
      <c r="X27" s="2">
        <f t="shared" si="12"/>
        <v>1.0001802796448285</v>
      </c>
      <c r="Y27" s="2">
        <f t="shared" si="12"/>
        <v>1.0001018971905553</v>
      </c>
    </row>
    <row r="31" spans="1:25" x14ac:dyDescent="0.25">
      <c r="A31" t="s">
        <v>59</v>
      </c>
      <c r="B31" t="s">
        <v>56</v>
      </c>
      <c r="C31">
        <v>10</v>
      </c>
      <c r="D31" t="s">
        <v>21</v>
      </c>
      <c r="E31" t="s">
        <v>23</v>
      </c>
      <c r="F31" t="s">
        <v>20</v>
      </c>
      <c r="G31">
        <v>9.9009900990098994E-3</v>
      </c>
      <c r="H31">
        <v>30</v>
      </c>
      <c r="I31">
        <v>820301</v>
      </c>
      <c r="J31">
        <v>0</v>
      </c>
      <c r="K31">
        <v>0</v>
      </c>
      <c r="L31">
        <v>10</v>
      </c>
      <c r="M31">
        <v>1990</v>
      </c>
      <c r="N31">
        <v>0</v>
      </c>
      <c r="O31">
        <v>0</v>
      </c>
      <c r="P31">
        <v>148</v>
      </c>
      <c r="R31">
        <f t="shared" ref="R31:R50" si="13">IFERROR(H31/(H31+K31), 0)</f>
        <v>1</v>
      </c>
      <c r="S31">
        <f t="shared" ref="S31:S50" si="14">IFERROR(J31/(J31+I31), 0)</f>
        <v>0</v>
      </c>
      <c r="T31">
        <f t="shared" ref="T31:T50" si="15">IFERROR(H31/(H31+J31), 0)</f>
        <v>1</v>
      </c>
      <c r="U31">
        <f t="shared" ref="U31:U50" si="16">IFERROR(2/(1/R31+1/T31),0)</f>
        <v>1</v>
      </c>
      <c r="V31">
        <f t="shared" ref="V31:V50" si="17">IFERROR(L31/(L31+O31),0)</f>
        <v>1</v>
      </c>
      <c r="W31">
        <f t="shared" ref="W31:W50" si="18">IFERROR(N31/(N31+M31),0)</f>
        <v>0</v>
      </c>
      <c r="X31">
        <f t="shared" ref="X31:X50" si="19">IFERROR(L31/(L31+N31),0)</f>
        <v>1</v>
      </c>
      <c r="Y31">
        <f t="shared" ref="Y31:Y50" si="20">IFERROR(2/(1/X31+1/V31),0)</f>
        <v>1</v>
      </c>
    </row>
    <row r="32" spans="1:25" x14ac:dyDescent="0.25">
      <c r="A32" t="s">
        <v>59</v>
      </c>
      <c r="B32" t="s">
        <v>56</v>
      </c>
      <c r="C32">
        <v>10</v>
      </c>
      <c r="D32" t="s">
        <v>21</v>
      </c>
      <c r="E32" t="s">
        <v>23</v>
      </c>
      <c r="F32" t="s">
        <v>20</v>
      </c>
      <c r="G32">
        <v>9.9009900990098994E-3</v>
      </c>
      <c r="H32">
        <v>30</v>
      </c>
      <c r="I32">
        <v>820283</v>
      </c>
      <c r="J32">
        <v>18</v>
      </c>
      <c r="K32">
        <v>0</v>
      </c>
      <c r="L32">
        <v>10</v>
      </c>
      <c r="M32">
        <v>1987</v>
      </c>
      <c r="N32">
        <v>3</v>
      </c>
      <c r="O32">
        <v>0</v>
      </c>
      <c r="P32">
        <v>162</v>
      </c>
      <c r="R32">
        <f t="shared" si="13"/>
        <v>1</v>
      </c>
      <c r="S32">
        <f t="shared" si="14"/>
        <v>2.1943164765128898E-5</v>
      </c>
      <c r="T32">
        <f t="shared" si="15"/>
        <v>0.625</v>
      </c>
      <c r="U32">
        <f t="shared" si="16"/>
        <v>0.76923076923076916</v>
      </c>
      <c r="V32">
        <f t="shared" si="17"/>
        <v>1</v>
      </c>
      <c r="W32">
        <f t="shared" si="18"/>
        <v>1.507537688442211E-3</v>
      </c>
      <c r="X32">
        <f t="shared" si="19"/>
        <v>0.76923076923076927</v>
      </c>
      <c r="Y32">
        <f t="shared" si="20"/>
        <v>0.86956521739130443</v>
      </c>
    </row>
    <row r="33" spans="1:25" x14ac:dyDescent="0.25">
      <c r="A33" t="s">
        <v>59</v>
      </c>
      <c r="B33" t="s">
        <v>56</v>
      </c>
      <c r="C33">
        <v>10</v>
      </c>
      <c r="D33" t="s">
        <v>21</v>
      </c>
      <c r="E33" t="s">
        <v>23</v>
      </c>
      <c r="F33" t="s">
        <v>20</v>
      </c>
      <c r="G33">
        <v>9.9009900990098994E-3</v>
      </c>
      <c r="H33">
        <v>29</v>
      </c>
      <c r="I33">
        <v>820293</v>
      </c>
      <c r="J33">
        <v>8</v>
      </c>
      <c r="K33">
        <v>1</v>
      </c>
      <c r="L33">
        <v>10</v>
      </c>
      <c r="M33">
        <v>1990</v>
      </c>
      <c r="N33">
        <v>0</v>
      </c>
      <c r="O33">
        <v>0</v>
      </c>
      <c r="P33">
        <v>172</v>
      </c>
      <c r="R33">
        <f t="shared" si="13"/>
        <v>0.96666666666666667</v>
      </c>
      <c r="S33">
        <f t="shared" si="14"/>
        <v>9.7525176733906205E-6</v>
      </c>
      <c r="T33">
        <f t="shared" si="15"/>
        <v>0.78378378378378377</v>
      </c>
      <c r="U33">
        <f t="shared" si="16"/>
        <v>0.86567164179104461</v>
      </c>
      <c r="V33">
        <f t="shared" si="17"/>
        <v>1</v>
      </c>
      <c r="W33">
        <f t="shared" si="18"/>
        <v>0</v>
      </c>
      <c r="X33">
        <f t="shared" si="19"/>
        <v>1</v>
      </c>
      <c r="Y33">
        <f t="shared" si="20"/>
        <v>1</v>
      </c>
    </row>
    <row r="34" spans="1:25" x14ac:dyDescent="0.25">
      <c r="A34" t="s">
        <v>59</v>
      </c>
      <c r="B34" t="s">
        <v>56</v>
      </c>
      <c r="C34">
        <v>10</v>
      </c>
      <c r="D34" t="s">
        <v>21</v>
      </c>
      <c r="E34" t="s">
        <v>23</v>
      </c>
      <c r="F34" t="s">
        <v>20</v>
      </c>
      <c r="G34">
        <v>9.9009900990098994E-3</v>
      </c>
      <c r="H34">
        <v>30</v>
      </c>
      <c r="I34">
        <v>820283</v>
      </c>
      <c r="J34">
        <v>18</v>
      </c>
      <c r="K34">
        <v>0</v>
      </c>
      <c r="L34">
        <v>10</v>
      </c>
      <c r="M34">
        <v>1987</v>
      </c>
      <c r="N34">
        <v>3</v>
      </c>
      <c r="O34">
        <v>0</v>
      </c>
      <c r="P34">
        <v>151</v>
      </c>
      <c r="R34">
        <f t="shared" si="13"/>
        <v>1</v>
      </c>
      <c r="S34">
        <f t="shared" si="14"/>
        <v>2.1943164765128898E-5</v>
      </c>
      <c r="T34">
        <f t="shared" si="15"/>
        <v>0.625</v>
      </c>
      <c r="U34">
        <f t="shared" si="16"/>
        <v>0.76923076923076916</v>
      </c>
      <c r="V34">
        <f t="shared" si="17"/>
        <v>1</v>
      </c>
      <c r="W34">
        <f t="shared" si="18"/>
        <v>1.507537688442211E-3</v>
      </c>
      <c r="X34">
        <f t="shared" si="19"/>
        <v>0.76923076923076927</v>
      </c>
      <c r="Y34">
        <f t="shared" si="20"/>
        <v>0.86956521739130443</v>
      </c>
    </row>
    <row r="35" spans="1:25" x14ac:dyDescent="0.25">
      <c r="A35" t="s">
        <v>59</v>
      </c>
      <c r="B35" t="s">
        <v>56</v>
      </c>
      <c r="C35">
        <v>10</v>
      </c>
      <c r="D35" t="s">
        <v>21</v>
      </c>
      <c r="E35" t="s">
        <v>23</v>
      </c>
      <c r="F35" t="s">
        <v>20</v>
      </c>
      <c r="G35">
        <v>9.9009900990098994E-3</v>
      </c>
      <c r="H35">
        <v>30</v>
      </c>
      <c r="I35">
        <v>820296</v>
      </c>
      <c r="J35">
        <v>5</v>
      </c>
      <c r="K35">
        <v>0</v>
      </c>
      <c r="L35">
        <v>10</v>
      </c>
      <c r="M35">
        <v>1988</v>
      </c>
      <c r="N35">
        <v>2</v>
      </c>
      <c r="O35">
        <v>0</v>
      </c>
      <c r="P35">
        <v>150</v>
      </c>
      <c r="R35">
        <f t="shared" si="13"/>
        <v>1</v>
      </c>
      <c r="S35">
        <f t="shared" si="14"/>
        <v>6.095323545869138E-6</v>
      </c>
      <c r="T35">
        <f t="shared" si="15"/>
        <v>0.8571428571428571</v>
      </c>
      <c r="U35">
        <f t="shared" si="16"/>
        <v>0.92307692307692291</v>
      </c>
      <c r="V35">
        <f t="shared" si="17"/>
        <v>1</v>
      </c>
      <c r="W35">
        <f t="shared" si="18"/>
        <v>1.0050251256281408E-3</v>
      </c>
      <c r="X35">
        <f t="shared" si="19"/>
        <v>0.83333333333333337</v>
      </c>
      <c r="Y35">
        <f t="shared" si="20"/>
        <v>0.90909090909090906</v>
      </c>
    </row>
    <row r="36" spans="1:25" x14ac:dyDescent="0.25">
      <c r="A36" t="s">
        <v>59</v>
      </c>
      <c r="B36" t="s">
        <v>56</v>
      </c>
      <c r="C36">
        <v>10</v>
      </c>
      <c r="D36" t="s">
        <v>21</v>
      </c>
      <c r="E36" t="s">
        <v>23</v>
      </c>
      <c r="F36" t="s">
        <v>20</v>
      </c>
      <c r="G36">
        <v>9.9009900990098994E-3</v>
      </c>
      <c r="H36">
        <v>30</v>
      </c>
      <c r="I36">
        <v>820299</v>
      </c>
      <c r="J36">
        <v>2</v>
      </c>
      <c r="K36">
        <v>0</v>
      </c>
      <c r="L36">
        <v>10</v>
      </c>
      <c r="M36">
        <v>1988</v>
      </c>
      <c r="N36">
        <v>2</v>
      </c>
      <c r="O36">
        <v>0</v>
      </c>
      <c r="P36">
        <v>151</v>
      </c>
      <c r="R36">
        <f t="shared" si="13"/>
        <v>1</v>
      </c>
      <c r="S36">
        <f t="shared" si="14"/>
        <v>2.4381294183476551E-6</v>
      </c>
      <c r="T36">
        <f t="shared" si="15"/>
        <v>0.9375</v>
      </c>
      <c r="U36">
        <f t="shared" si="16"/>
        <v>0.96774193548387111</v>
      </c>
      <c r="V36">
        <f t="shared" si="17"/>
        <v>1</v>
      </c>
      <c r="W36">
        <f t="shared" si="18"/>
        <v>1.0050251256281408E-3</v>
      </c>
      <c r="X36">
        <f t="shared" si="19"/>
        <v>0.83333333333333337</v>
      </c>
      <c r="Y36">
        <f t="shared" si="20"/>
        <v>0.90909090909090906</v>
      </c>
    </row>
    <row r="37" spans="1:25" x14ac:dyDescent="0.25">
      <c r="A37" t="s">
        <v>59</v>
      </c>
      <c r="B37" t="s">
        <v>56</v>
      </c>
      <c r="C37">
        <v>10</v>
      </c>
      <c r="D37" t="s">
        <v>21</v>
      </c>
      <c r="E37" t="s">
        <v>23</v>
      </c>
      <c r="F37" t="s">
        <v>20</v>
      </c>
      <c r="G37">
        <v>9.9009900990098994E-3</v>
      </c>
      <c r="H37">
        <v>30</v>
      </c>
      <c r="I37">
        <v>820262</v>
      </c>
      <c r="J37">
        <v>39</v>
      </c>
      <c r="K37">
        <v>0</v>
      </c>
      <c r="L37">
        <v>10</v>
      </c>
      <c r="M37">
        <v>1987</v>
      </c>
      <c r="N37">
        <v>3</v>
      </c>
      <c r="O37">
        <v>0</v>
      </c>
      <c r="P37">
        <v>154</v>
      </c>
      <c r="R37">
        <f t="shared" si="13"/>
        <v>1</v>
      </c>
      <c r="S37">
        <f t="shared" si="14"/>
        <v>4.7543523657779277E-5</v>
      </c>
      <c r="T37">
        <f t="shared" si="15"/>
        <v>0.43478260869565216</v>
      </c>
      <c r="U37">
        <f t="shared" si="16"/>
        <v>0.60606060606060597</v>
      </c>
      <c r="V37">
        <f t="shared" si="17"/>
        <v>1</v>
      </c>
      <c r="W37">
        <f t="shared" si="18"/>
        <v>1.507537688442211E-3</v>
      </c>
      <c r="X37">
        <f t="shared" si="19"/>
        <v>0.76923076923076927</v>
      </c>
      <c r="Y37">
        <f t="shared" si="20"/>
        <v>0.86956521739130443</v>
      </c>
    </row>
    <row r="38" spans="1:25" x14ac:dyDescent="0.25">
      <c r="A38" t="s">
        <v>59</v>
      </c>
      <c r="B38" t="s">
        <v>56</v>
      </c>
      <c r="C38">
        <v>10</v>
      </c>
      <c r="D38" t="s">
        <v>21</v>
      </c>
      <c r="E38" t="s">
        <v>23</v>
      </c>
      <c r="F38" t="s">
        <v>20</v>
      </c>
      <c r="G38">
        <v>9.9009900990098994E-3</v>
      </c>
      <c r="H38">
        <v>30</v>
      </c>
      <c r="I38">
        <v>820301</v>
      </c>
      <c r="J38">
        <v>0</v>
      </c>
      <c r="K38">
        <v>0</v>
      </c>
      <c r="L38">
        <v>10</v>
      </c>
      <c r="M38">
        <v>1990</v>
      </c>
      <c r="N38">
        <v>0</v>
      </c>
      <c r="O38">
        <v>0</v>
      </c>
      <c r="P38">
        <v>152</v>
      </c>
      <c r="R38">
        <f t="shared" si="13"/>
        <v>1</v>
      </c>
      <c r="S38">
        <f t="shared" si="14"/>
        <v>0</v>
      </c>
      <c r="T38">
        <f t="shared" si="15"/>
        <v>1</v>
      </c>
      <c r="U38">
        <f t="shared" si="16"/>
        <v>1</v>
      </c>
      <c r="V38">
        <f t="shared" si="17"/>
        <v>1</v>
      </c>
      <c r="W38">
        <f t="shared" si="18"/>
        <v>0</v>
      </c>
      <c r="X38">
        <f t="shared" si="19"/>
        <v>1</v>
      </c>
      <c r="Y38">
        <f t="shared" si="20"/>
        <v>1</v>
      </c>
    </row>
    <row r="39" spans="1:25" x14ac:dyDescent="0.25">
      <c r="A39" t="s">
        <v>59</v>
      </c>
      <c r="B39" t="s">
        <v>56</v>
      </c>
      <c r="C39">
        <v>10</v>
      </c>
      <c r="D39" t="s">
        <v>21</v>
      </c>
      <c r="E39" t="s">
        <v>23</v>
      </c>
      <c r="F39" t="s">
        <v>20</v>
      </c>
      <c r="G39">
        <v>9.9009900990098994E-3</v>
      </c>
      <c r="H39">
        <v>30</v>
      </c>
      <c r="I39">
        <v>820283</v>
      </c>
      <c r="J39">
        <v>18</v>
      </c>
      <c r="K39">
        <v>0</v>
      </c>
      <c r="L39">
        <v>10</v>
      </c>
      <c r="M39">
        <v>1987</v>
      </c>
      <c r="N39">
        <v>3</v>
      </c>
      <c r="O39">
        <v>0</v>
      </c>
      <c r="P39">
        <v>157</v>
      </c>
      <c r="R39">
        <f t="shared" si="13"/>
        <v>1</v>
      </c>
      <c r="S39">
        <f t="shared" si="14"/>
        <v>2.1943164765128898E-5</v>
      </c>
      <c r="T39">
        <f t="shared" si="15"/>
        <v>0.625</v>
      </c>
      <c r="U39">
        <f t="shared" si="16"/>
        <v>0.76923076923076916</v>
      </c>
      <c r="V39">
        <f t="shared" si="17"/>
        <v>1</v>
      </c>
      <c r="W39">
        <f t="shared" si="18"/>
        <v>1.507537688442211E-3</v>
      </c>
      <c r="X39">
        <f t="shared" si="19"/>
        <v>0.76923076923076927</v>
      </c>
      <c r="Y39">
        <f t="shared" si="20"/>
        <v>0.86956521739130443</v>
      </c>
    </row>
    <row r="40" spans="1:25" x14ac:dyDescent="0.25">
      <c r="A40" t="s">
        <v>59</v>
      </c>
      <c r="B40" t="s">
        <v>56</v>
      </c>
      <c r="C40">
        <v>10</v>
      </c>
      <c r="D40" t="s">
        <v>21</v>
      </c>
      <c r="E40" t="s">
        <v>23</v>
      </c>
      <c r="F40" t="s">
        <v>20</v>
      </c>
      <c r="G40">
        <v>9.9009900990098994E-3</v>
      </c>
      <c r="H40">
        <v>30</v>
      </c>
      <c r="I40">
        <v>820293</v>
      </c>
      <c r="J40">
        <v>8</v>
      </c>
      <c r="K40">
        <v>0</v>
      </c>
      <c r="L40">
        <v>10</v>
      </c>
      <c r="M40">
        <v>1990</v>
      </c>
      <c r="N40">
        <v>0</v>
      </c>
      <c r="O40">
        <v>0</v>
      </c>
      <c r="P40">
        <v>151</v>
      </c>
      <c r="R40">
        <f t="shared" si="13"/>
        <v>1</v>
      </c>
      <c r="S40">
        <f t="shared" si="14"/>
        <v>9.7525176733906205E-6</v>
      </c>
      <c r="T40">
        <f t="shared" si="15"/>
        <v>0.78947368421052633</v>
      </c>
      <c r="U40">
        <f t="shared" si="16"/>
        <v>0.88235294117647056</v>
      </c>
      <c r="V40">
        <f t="shared" si="17"/>
        <v>1</v>
      </c>
      <c r="W40">
        <f t="shared" si="18"/>
        <v>0</v>
      </c>
      <c r="X40">
        <f t="shared" si="19"/>
        <v>1</v>
      </c>
      <c r="Y40">
        <f t="shared" si="20"/>
        <v>1</v>
      </c>
    </row>
    <row r="41" spans="1:25" x14ac:dyDescent="0.25">
      <c r="A41" t="s">
        <v>59</v>
      </c>
      <c r="B41" t="s">
        <v>56</v>
      </c>
      <c r="C41">
        <v>10</v>
      </c>
      <c r="D41" t="s">
        <v>21</v>
      </c>
      <c r="E41" t="s">
        <v>23</v>
      </c>
      <c r="F41" t="s">
        <v>20</v>
      </c>
      <c r="G41">
        <v>9.9009900990098994E-3</v>
      </c>
      <c r="H41">
        <v>30</v>
      </c>
      <c r="I41">
        <v>820221</v>
      </c>
      <c r="J41">
        <v>80</v>
      </c>
      <c r="K41">
        <v>0</v>
      </c>
      <c r="L41">
        <v>10</v>
      </c>
      <c r="M41">
        <v>1987</v>
      </c>
      <c r="N41">
        <v>3</v>
      </c>
      <c r="O41">
        <v>0</v>
      </c>
      <c r="P41">
        <v>153</v>
      </c>
      <c r="R41">
        <f t="shared" si="13"/>
        <v>1</v>
      </c>
      <c r="S41">
        <f t="shared" si="14"/>
        <v>9.7525176733906209E-5</v>
      </c>
      <c r="T41">
        <f t="shared" si="15"/>
        <v>0.27272727272727271</v>
      </c>
      <c r="U41">
        <f t="shared" si="16"/>
        <v>0.42857142857142855</v>
      </c>
      <c r="V41">
        <f t="shared" si="17"/>
        <v>1</v>
      </c>
      <c r="W41">
        <f t="shared" si="18"/>
        <v>1.507537688442211E-3</v>
      </c>
      <c r="X41">
        <f t="shared" si="19"/>
        <v>0.76923076923076927</v>
      </c>
      <c r="Y41">
        <f t="shared" si="20"/>
        <v>0.86956521739130443</v>
      </c>
    </row>
    <row r="42" spans="1:25" x14ac:dyDescent="0.25">
      <c r="A42" t="s">
        <v>59</v>
      </c>
      <c r="B42" t="s">
        <v>56</v>
      </c>
      <c r="C42">
        <v>10</v>
      </c>
      <c r="D42" t="s">
        <v>21</v>
      </c>
      <c r="E42" t="s">
        <v>23</v>
      </c>
      <c r="F42" t="s">
        <v>20</v>
      </c>
      <c r="G42">
        <v>9.9009900990098994E-3</v>
      </c>
      <c r="H42">
        <v>30</v>
      </c>
      <c r="I42">
        <v>820299</v>
      </c>
      <c r="J42">
        <v>2</v>
      </c>
      <c r="K42">
        <v>0</v>
      </c>
      <c r="L42">
        <v>10</v>
      </c>
      <c r="M42">
        <v>1988</v>
      </c>
      <c r="N42">
        <v>2</v>
      </c>
      <c r="O42">
        <v>0</v>
      </c>
      <c r="P42">
        <v>151</v>
      </c>
      <c r="R42">
        <f t="shared" si="13"/>
        <v>1</v>
      </c>
      <c r="S42">
        <f t="shared" si="14"/>
        <v>2.4381294183476551E-6</v>
      </c>
      <c r="T42">
        <f t="shared" si="15"/>
        <v>0.9375</v>
      </c>
      <c r="U42">
        <f t="shared" si="16"/>
        <v>0.96774193548387111</v>
      </c>
      <c r="V42">
        <f t="shared" si="17"/>
        <v>1</v>
      </c>
      <c r="W42">
        <f t="shared" si="18"/>
        <v>1.0050251256281408E-3</v>
      </c>
      <c r="X42">
        <f t="shared" si="19"/>
        <v>0.83333333333333337</v>
      </c>
      <c r="Y42">
        <f t="shared" si="20"/>
        <v>0.90909090909090906</v>
      </c>
    </row>
    <row r="43" spans="1:25" x14ac:dyDescent="0.25">
      <c r="A43" t="s">
        <v>59</v>
      </c>
      <c r="B43" t="s">
        <v>56</v>
      </c>
      <c r="C43">
        <v>10</v>
      </c>
      <c r="D43" t="s">
        <v>21</v>
      </c>
      <c r="E43" t="s">
        <v>23</v>
      </c>
      <c r="F43" t="s">
        <v>20</v>
      </c>
      <c r="G43">
        <v>9.9009900990098994E-3</v>
      </c>
      <c r="H43">
        <v>30</v>
      </c>
      <c r="I43">
        <v>820283</v>
      </c>
      <c r="J43">
        <v>18</v>
      </c>
      <c r="K43">
        <v>0</v>
      </c>
      <c r="L43">
        <v>10</v>
      </c>
      <c r="M43">
        <v>1987</v>
      </c>
      <c r="N43">
        <v>3</v>
      </c>
      <c r="O43">
        <v>0</v>
      </c>
      <c r="P43">
        <v>151</v>
      </c>
      <c r="R43">
        <f t="shared" si="13"/>
        <v>1</v>
      </c>
      <c r="S43">
        <f t="shared" si="14"/>
        <v>2.1943164765128898E-5</v>
      </c>
      <c r="T43">
        <f t="shared" si="15"/>
        <v>0.625</v>
      </c>
      <c r="U43">
        <f t="shared" si="16"/>
        <v>0.76923076923076916</v>
      </c>
      <c r="V43">
        <f t="shared" si="17"/>
        <v>1</v>
      </c>
      <c r="W43">
        <f t="shared" si="18"/>
        <v>1.507537688442211E-3</v>
      </c>
      <c r="X43">
        <f t="shared" si="19"/>
        <v>0.76923076923076927</v>
      </c>
      <c r="Y43">
        <f t="shared" si="20"/>
        <v>0.86956521739130443</v>
      </c>
    </row>
    <row r="44" spans="1:25" x14ac:dyDescent="0.25">
      <c r="A44" t="s">
        <v>59</v>
      </c>
      <c r="B44" t="s">
        <v>56</v>
      </c>
      <c r="C44">
        <v>10</v>
      </c>
      <c r="D44" t="s">
        <v>21</v>
      </c>
      <c r="E44" t="s">
        <v>23</v>
      </c>
      <c r="F44" t="s">
        <v>20</v>
      </c>
      <c r="G44">
        <v>9.9009900990098994E-3</v>
      </c>
      <c r="H44">
        <v>28</v>
      </c>
      <c r="I44">
        <v>820301</v>
      </c>
      <c r="J44">
        <v>0</v>
      </c>
      <c r="K44">
        <v>2</v>
      </c>
      <c r="L44">
        <v>10</v>
      </c>
      <c r="M44">
        <v>1990</v>
      </c>
      <c r="N44">
        <v>0</v>
      </c>
      <c r="O44">
        <v>0</v>
      </c>
      <c r="P44">
        <v>153</v>
      </c>
      <c r="R44">
        <f t="shared" si="13"/>
        <v>0.93333333333333335</v>
      </c>
      <c r="S44">
        <f t="shared" si="14"/>
        <v>0</v>
      </c>
      <c r="T44">
        <f t="shared" si="15"/>
        <v>1</v>
      </c>
      <c r="U44">
        <f t="shared" si="16"/>
        <v>0.9655172413793105</v>
      </c>
      <c r="V44">
        <f t="shared" si="17"/>
        <v>1</v>
      </c>
      <c r="W44">
        <f t="shared" si="18"/>
        <v>0</v>
      </c>
      <c r="X44">
        <f t="shared" si="19"/>
        <v>1</v>
      </c>
      <c r="Y44">
        <f t="shared" si="20"/>
        <v>1</v>
      </c>
    </row>
    <row r="45" spans="1:25" x14ac:dyDescent="0.25">
      <c r="A45" t="s">
        <v>59</v>
      </c>
      <c r="B45" t="s">
        <v>56</v>
      </c>
      <c r="C45">
        <v>10</v>
      </c>
      <c r="D45" t="s">
        <v>21</v>
      </c>
      <c r="E45" t="s">
        <v>23</v>
      </c>
      <c r="F45" t="s">
        <v>20</v>
      </c>
      <c r="G45">
        <v>9.9009900990098994E-3</v>
      </c>
      <c r="H45">
        <v>30</v>
      </c>
      <c r="I45">
        <v>820291</v>
      </c>
      <c r="J45">
        <v>10</v>
      </c>
      <c r="K45">
        <v>0</v>
      </c>
      <c r="L45">
        <v>10</v>
      </c>
      <c r="M45">
        <v>1987</v>
      </c>
      <c r="N45">
        <v>3</v>
      </c>
      <c r="O45">
        <v>0</v>
      </c>
      <c r="P45">
        <v>149</v>
      </c>
      <c r="R45">
        <f t="shared" si="13"/>
        <v>1</v>
      </c>
      <c r="S45">
        <f t="shared" si="14"/>
        <v>1.2190647091738276E-5</v>
      </c>
      <c r="T45">
        <f t="shared" si="15"/>
        <v>0.75</v>
      </c>
      <c r="U45">
        <f t="shared" si="16"/>
        <v>0.85714285714285721</v>
      </c>
      <c r="V45">
        <f t="shared" si="17"/>
        <v>1</v>
      </c>
      <c r="W45">
        <f t="shared" si="18"/>
        <v>1.507537688442211E-3</v>
      </c>
      <c r="X45">
        <f t="shared" si="19"/>
        <v>0.76923076923076927</v>
      </c>
      <c r="Y45">
        <f t="shared" si="20"/>
        <v>0.86956521739130443</v>
      </c>
    </row>
    <row r="46" spans="1:25" x14ac:dyDescent="0.25">
      <c r="A46" t="s">
        <v>59</v>
      </c>
      <c r="B46" t="s">
        <v>56</v>
      </c>
      <c r="C46">
        <v>10</v>
      </c>
      <c r="D46" t="s">
        <v>21</v>
      </c>
      <c r="E46" t="s">
        <v>23</v>
      </c>
      <c r="F46" t="s">
        <v>20</v>
      </c>
      <c r="G46">
        <v>9.9009900990098994E-3</v>
      </c>
      <c r="H46">
        <v>30</v>
      </c>
      <c r="I46">
        <v>820283</v>
      </c>
      <c r="J46">
        <v>18</v>
      </c>
      <c r="K46">
        <v>0</v>
      </c>
      <c r="L46">
        <v>10</v>
      </c>
      <c r="M46">
        <v>1987</v>
      </c>
      <c r="N46">
        <v>3</v>
      </c>
      <c r="O46">
        <v>0</v>
      </c>
      <c r="P46">
        <v>154</v>
      </c>
      <c r="R46">
        <f t="shared" si="13"/>
        <v>1</v>
      </c>
      <c r="S46">
        <f t="shared" si="14"/>
        <v>2.1943164765128898E-5</v>
      </c>
      <c r="T46">
        <f t="shared" si="15"/>
        <v>0.625</v>
      </c>
      <c r="U46">
        <f t="shared" si="16"/>
        <v>0.76923076923076916</v>
      </c>
      <c r="V46">
        <f t="shared" si="17"/>
        <v>1</v>
      </c>
      <c r="W46">
        <f t="shared" si="18"/>
        <v>1.507537688442211E-3</v>
      </c>
      <c r="X46">
        <f t="shared" si="19"/>
        <v>0.76923076923076927</v>
      </c>
      <c r="Y46">
        <f t="shared" si="20"/>
        <v>0.86956521739130443</v>
      </c>
    </row>
    <row r="47" spans="1:25" x14ac:dyDescent="0.25">
      <c r="A47" t="s">
        <v>59</v>
      </c>
      <c r="B47" t="s">
        <v>56</v>
      </c>
      <c r="C47">
        <v>10</v>
      </c>
      <c r="D47" t="s">
        <v>21</v>
      </c>
      <c r="E47" t="s">
        <v>23</v>
      </c>
      <c r="F47" t="s">
        <v>20</v>
      </c>
      <c r="G47">
        <v>9.9009900990098994E-3</v>
      </c>
      <c r="H47">
        <v>30</v>
      </c>
      <c r="I47">
        <v>820283</v>
      </c>
      <c r="J47">
        <v>18</v>
      </c>
      <c r="K47">
        <v>0</v>
      </c>
      <c r="L47">
        <v>10</v>
      </c>
      <c r="M47">
        <v>1987</v>
      </c>
      <c r="N47">
        <v>3</v>
      </c>
      <c r="O47">
        <v>0</v>
      </c>
      <c r="P47">
        <v>155</v>
      </c>
      <c r="R47">
        <f t="shared" si="13"/>
        <v>1</v>
      </c>
      <c r="S47">
        <f t="shared" si="14"/>
        <v>2.1943164765128898E-5</v>
      </c>
      <c r="T47">
        <f t="shared" si="15"/>
        <v>0.625</v>
      </c>
      <c r="U47">
        <f t="shared" si="16"/>
        <v>0.76923076923076916</v>
      </c>
      <c r="V47">
        <f t="shared" si="17"/>
        <v>1</v>
      </c>
      <c r="W47">
        <f t="shared" si="18"/>
        <v>1.507537688442211E-3</v>
      </c>
      <c r="X47">
        <f t="shared" si="19"/>
        <v>0.76923076923076927</v>
      </c>
      <c r="Y47">
        <f t="shared" si="20"/>
        <v>0.86956521739130443</v>
      </c>
    </row>
    <row r="48" spans="1:25" x14ac:dyDescent="0.25">
      <c r="A48" t="s">
        <v>59</v>
      </c>
      <c r="B48" t="s">
        <v>56</v>
      </c>
      <c r="C48">
        <v>10</v>
      </c>
      <c r="D48" t="s">
        <v>21</v>
      </c>
      <c r="E48" t="s">
        <v>23</v>
      </c>
      <c r="F48" t="s">
        <v>20</v>
      </c>
      <c r="G48">
        <v>9.9009900990098994E-3</v>
      </c>
      <c r="H48">
        <v>30</v>
      </c>
      <c r="I48">
        <v>820291</v>
      </c>
      <c r="J48">
        <v>10</v>
      </c>
      <c r="K48">
        <v>0</v>
      </c>
      <c r="L48">
        <v>10</v>
      </c>
      <c r="M48">
        <v>1987</v>
      </c>
      <c r="N48">
        <v>3</v>
      </c>
      <c r="O48">
        <v>0</v>
      </c>
      <c r="P48">
        <v>156</v>
      </c>
      <c r="R48">
        <f t="shared" si="13"/>
        <v>1</v>
      </c>
      <c r="S48">
        <f t="shared" si="14"/>
        <v>1.2190647091738276E-5</v>
      </c>
      <c r="T48">
        <f t="shared" si="15"/>
        <v>0.75</v>
      </c>
      <c r="U48">
        <f t="shared" si="16"/>
        <v>0.85714285714285721</v>
      </c>
      <c r="V48">
        <f t="shared" si="17"/>
        <v>1</v>
      </c>
      <c r="W48">
        <f t="shared" si="18"/>
        <v>1.507537688442211E-3</v>
      </c>
      <c r="X48">
        <f t="shared" si="19"/>
        <v>0.76923076923076927</v>
      </c>
      <c r="Y48">
        <f t="shared" si="20"/>
        <v>0.86956521739130443</v>
      </c>
    </row>
    <row r="49" spans="1:25" x14ac:dyDescent="0.25">
      <c r="A49" t="s">
        <v>59</v>
      </c>
      <c r="B49" t="s">
        <v>56</v>
      </c>
      <c r="C49">
        <v>10</v>
      </c>
      <c r="D49" t="s">
        <v>21</v>
      </c>
      <c r="E49" t="s">
        <v>23</v>
      </c>
      <c r="F49" t="s">
        <v>20</v>
      </c>
      <c r="G49">
        <v>9.9009900990098994E-3</v>
      </c>
      <c r="H49">
        <v>30</v>
      </c>
      <c r="I49">
        <v>820283</v>
      </c>
      <c r="J49">
        <v>18</v>
      </c>
      <c r="K49">
        <v>0</v>
      </c>
      <c r="L49">
        <v>10</v>
      </c>
      <c r="M49">
        <v>1987</v>
      </c>
      <c r="N49">
        <v>3</v>
      </c>
      <c r="O49">
        <v>0</v>
      </c>
      <c r="P49">
        <v>161</v>
      </c>
      <c r="R49">
        <f t="shared" si="13"/>
        <v>1</v>
      </c>
      <c r="S49">
        <f t="shared" si="14"/>
        <v>2.1943164765128898E-5</v>
      </c>
      <c r="T49">
        <f t="shared" si="15"/>
        <v>0.625</v>
      </c>
      <c r="U49">
        <f t="shared" si="16"/>
        <v>0.76923076923076916</v>
      </c>
      <c r="V49">
        <f t="shared" si="17"/>
        <v>1</v>
      </c>
      <c r="W49">
        <f t="shared" si="18"/>
        <v>1.507537688442211E-3</v>
      </c>
      <c r="X49">
        <f t="shared" si="19"/>
        <v>0.76923076923076927</v>
      </c>
      <c r="Y49">
        <f t="shared" si="20"/>
        <v>0.86956521739130443</v>
      </c>
    </row>
    <row r="50" spans="1:25" x14ac:dyDescent="0.25">
      <c r="A50" t="s">
        <v>59</v>
      </c>
      <c r="B50" t="s">
        <v>56</v>
      </c>
      <c r="C50">
        <v>10</v>
      </c>
      <c r="D50" t="s">
        <v>21</v>
      </c>
      <c r="E50" t="s">
        <v>23</v>
      </c>
      <c r="F50" t="s">
        <v>20</v>
      </c>
      <c r="G50">
        <v>9.9009900990098994E-3</v>
      </c>
      <c r="H50">
        <v>30</v>
      </c>
      <c r="I50">
        <v>820299</v>
      </c>
      <c r="J50">
        <v>2</v>
      </c>
      <c r="K50">
        <v>0</v>
      </c>
      <c r="L50">
        <v>10</v>
      </c>
      <c r="M50">
        <v>1988</v>
      </c>
      <c r="N50">
        <v>2</v>
      </c>
      <c r="O50">
        <v>0</v>
      </c>
      <c r="P50">
        <v>156</v>
      </c>
      <c r="R50">
        <f t="shared" si="13"/>
        <v>1</v>
      </c>
      <c r="S50">
        <f t="shared" si="14"/>
        <v>2.4381294183476551E-6</v>
      </c>
      <c r="T50">
        <f t="shared" si="15"/>
        <v>0.9375</v>
      </c>
      <c r="U50">
        <f t="shared" si="16"/>
        <v>0.96774193548387111</v>
      </c>
      <c r="V50">
        <f t="shared" si="17"/>
        <v>1</v>
      </c>
      <c r="W50">
        <f t="shared" si="18"/>
        <v>1.0050251256281408E-3</v>
      </c>
      <c r="X50">
        <f t="shared" si="19"/>
        <v>0.83333333333333337</v>
      </c>
      <c r="Y50">
        <f t="shared" si="20"/>
        <v>0.90909090909090906</v>
      </c>
    </row>
    <row r="52" spans="1:25" x14ac:dyDescent="0.25">
      <c r="Q52" t="s">
        <v>36</v>
      </c>
      <c r="R52">
        <f>IFERROR(AVERAGE(R31:R50), 0)</f>
        <v>0.99499999999999988</v>
      </c>
      <c r="S52">
        <f>IFERROR(AVERAGE(S31:S50), 0)</f>
        <v>1.7798344753937889E-5</v>
      </c>
      <c r="T52">
        <f>IFERROR(AVERAGE(T31:T50), 0)</f>
        <v>0.74127051032800462</v>
      </c>
      <c r="U52">
        <f t="shared" ref="U52:Y52" si="21">IFERROR(AVERAGE(U31:U50), 0)</f>
        <v>0.83366888437042497</v>
      </c>
      <c r="V52">
        <f t="shared" si="21"/>
        <v>1</v>
      </c>
      <c r="W52">
        <f t="shared" si="21"/>
        <v>1.0301507537688441E-3</v>
      </c>
      <c r="X52">
        <f t="shared" si="21"/>
        <v>0.83974358974358998</v>
      </c>
      <c r="Y52">
        <f t="shared" si="21"/>
        <v>0.9100790513833994</v>
      </c>
    </row>
    <row r="53" spans="1:25" x14ac:dyDescent="0.25">
      <c r="Q53" t="s">
        <v>39</v>
      </c>
      <c r="R53">
        <f t="shared" ref="R53:Y53" si="22">t_19__0.975*STDEV(R31:R50)/SQRT(20)</f>
        <v>7.6341708247383722E-3</v>
      </c>
      <c r="S53">
        <f t="shared" si="22"/>
        <v>1.0381428760855192E-5</v>
      </c>
      <c r="T53">
        <f t="shared" si="22"/>
        <v>9.2496071338734429E-2</v>
      </c>
      <c r="U53">
        <f t="shared" si="22"/>
        <v>6.6543295894759685E-2</v>
      </c>
      <c r="V53">
        <f t="shared" si="22"/>
        <v>0</v>
      </c>
      <c r="W53">
        <f t="shared" si="22"/>
        <v>3.0016128801838672E-4</v>
      </c>
      <c r="X53">
        <f t="shared" si="22"/>
        <v>4.5964258775654007E-2</v>
      </c>
      <c r="Y53">
        <f t="shared" si="22"/>
        <v>2.5966315446026213E-2</v>
      </c>
    </row>
    <row r="54" spans="1:25" x14ac:dyDescent="0.25">
      <c r="Q54" t="s">
        <v>40</v>
      </c>
      <c r="R54">
        <f t="shared" ref="R54:Y54" si="23">t_19_0.995*STDEV(R31:R50)/SQRT(20)</f>
        <v>1.0435433697838741E-2</v>
      </c>
      <c r="S54">
        <f t="shared" si="23"/>
        <v>1.4190763346778169E-5</v>
      </c>
      <c r="T54">
        <f t="shared" si="23"/>
        <v>0.12643634022939285</v>
      </c>
      <c r="U54">
        <f t="shared" si="23"/>
        <v>9.0960520570906575E-2</v>
      </c>
      <c r="V54">
        <f t="shared" si="23"/>
        <v>0</v>
      </c>
      <c r="W54">
        <f t="shared" si="23"/>
        <v>4.1030169375088602E-4</v>
      </c>
      <c r="X54">
        <f t="shared" si="23"/>
        <v>6.2830264862468288E-2</v>
      </c>
      <c r="Y54">
        <f t="shared" si="23"/>
        <v>3.5494327993827512E-2</v>
      </c>
    </row>
    <row r="55" spans="1:25" x14ac:dyDescent="0.25">
      <c r="P55" s="2"/>
      <c r="Q55" t="s">
        <v>41</v>
      </c>
      <c r="R55" s="2">
        <f>R52+R53</f>
        <v>1.0026341708247382</v>
      </c>
      <c r="S55">
        <f t="shared" ref="S55:Y55" si="24">S52+S53</f>
        <v>2.817977351479308E-5</v>
      </c>
      <c r="T55">
        <f t="shared" si="24"/>
        <v>0.833766581666739</v>
      </c>
      <c r="U55">
        <f t="shared" si="24"/>
        <v>0.90021218026518468</v>
      </c>
      <c r="V55">
        <f t="shared" si="24"/>
        <v>1</v>
      </c>
      <c r="W55">
        <f t="shared" si="24"/>
        <v>1.3303120417872307E-3</v>
      </c>
      <c r="X55">
        <f t="shared" si="24"/>
        <v>0.885707848519244</v>
      </c>
      <c r="Y55">
        <f t="shared" si="24"/>
        <v>0.93604536682942563</v>
      </c>
    </row>
    <row r="56" spans="1:25" x14ac:dyDescent="0.25">
      <c r="P56" s="2"/>
      <c r="Q56" t="s">
        <v>42</v>
      </c>
      <c r="R56" s="2">
        <f>R52+R54</f>
        <v>1.0054354336978386</v>
      </c>
      <c r="S56">
        <f t="shared" ref="S56:Y56" si="25">S52+S54</f>
        <v>3.1989108100716056E-5</v>
      </c>
      <c r="T56">
        <f t="shared" si="25"/>
        <v>0.86770685055739749</v>
      </c>
      <c r="U56">
        <f t="shared" si="25"/>
        <v>0.9246294049413315</v>
      </c>
      <c r="V56">
        <f t="shared" si="25"/>
        <v>1</v>
      </c>
      <c r="W56">
        <f t="shared" si="25"/>
        <v>1.4404524475197301E-3</v>
      </c>
      <c r="X56">
        <f t="shared" si="25"/>
        <v>0.90257385460605821</v>
      </c>
      <c r="Y56">
        <f t="shared" si="25"/>
        <v>0.94557337937722696</v>
      </c>
    </row>
    <row r="60" spans="1:25" x14ac:dyDescent="0.25">
      <c r="A60" t="s">
        <v>59</v>
      </c>
      <c r="B60" t="s">
        <v>56</v>
      </c>
      <c r="C60">
        <v>10</v>
      </c>
      <c r="D60" t="s">
        <v>24</v>
      </c>
      <c r="E60" t="s">
        <v>61</v>
      </c>
      <c r="F60" t="s">
        <v>20</v>
      </c>
      <c r="G60">
        <v>9.9009900990098994E-3</v>
      </c>
      <c r="H60">
        <v>30</v>
      </c>
      <c r="I60">
        <v>820248</v>
      </c>
      <c r="J60">
        <v>53</v>
      </c>
      <c r="K60">
        <v>0</v>
      </c>
      <c r="L60">
        <v>10</v>
      </c>
      <c r="M60">
        <v>1987</v>
      </c>
      <c r="N60">
        <v>3</v>
      </c>
      <c r="O60">
        <v>0</v>
      </c>
      <c r="P60">
        <v>1929</v>
      </c>
      <c r="R60">
        <f t="shared" ref="R60:R79" si="26">IFERROR(H60/(H60+K60), 0)</f>
        <v>1</v>
      </c>
      <c r="S60">
        <f t="shared" ref="S60:S79" si="27">IFERROR(J60/(J60+I60), 0)</f>
        <v>6.4610429586212868E-5</v>
      </c>
      <c r="T60">
        <f t="shared" ref="T60:T79" si="28">IFERROR(H60/(H60+J60), 0)</f>
        <v>0.36144578313253012</v>
      </c>
      <c r="U60">
        <f t="shared" ref="U60:U79" si="29">IFERROR(2/(1/R60+1/T60),0)</f>
        <v>0.53097345132743368</v>
      </c>
      <c r="V60">
        <f t="shared" ref="V60:V79" si="30">IFERROR(L60/(L60+O60),0)</f>
        <v>1</v>
      </c>
      <c r="W60">
        <f t="shared" ref="W60:W79" si="31">IFERROR(N60/(N60+M60),0)</f>
        <v>1.507537688442211E-3</v>
      </c>
      <c r="X60">
        <f t="shared" ref="X60:X79" si="32">IFERROR(L60/(L60+N60),0)</f>
        <v>0.76923076923076927</v>
      </c>
      <c r="Y60">
        <f t="shared" ref="Y60:Y79" si="33">IFERROR(2/(1/X60+1/V60),0)</f>
        <v>0.86956521739130443</v>
      </c>
    </row>
    <row r="61" spans="1:25" x14ac:dyDescent="0.25">
      <c r="A61" t="s">
        <v>59</v>
      </c>
      <c r="B61" t="s">
        <v>56</v>
      </c>
      <c r="C61">
        <v>10</v>
      </c>
      <c r="D61" t="s">
        <v>24</v>
      </c>
      <c r="E61" t="s">
        <v>61</v>
      </c>
      <c r="F61" t="s">
        <v>20</v>
      </c>
      <c r="G61">
        <v>9.9009900990098994E-3</v>
      </c>
      <c r="H61">
        <v>30</v>
      </c>
      <c r="I61">
        <v>820253</v>
      </c>
      <c r="J61">
        <v>48</v>
      </c>
      <c r="K61">
        <v>0</v>
      </c>
      <c r="L61">
        <v>10</v>
      </c>
      <c r="M61">
        <v>1990</v>
      </c>
      <c r="N61">
        <v>0</v>
      </c>
      <c r="O61">
        <v>0</v>
      </c>
      <c r="P61">
        <v>1925</v>
      </c>
      <c r="R61">
        <f t="shared" si="26"/>
        <v>1</v>
      </c>
      <c r="S61">
        <f t="shared" si="27"/>
        <v>5.8515106040343727E-5</v>
      </c>
      <c r="T61">
        <f t="shared" si="28"/>
        <v>0.38461538461538464</v>
      </c>
      <c r="U61">
        <f t="shared" si="29"/>
        <v>0.55555555555555558</v>
      </c>
      <c r="V61">
        <f t="shared" si="30"/>
        <v>1</v>
      </c>
      <c r="W61">
        <f t="shared" si="31"/>
        <v>0</v>
      </c>
      <c r="X61">
        <f t="shared" si="32"/>
        <v>1</v>
      </c>
      <c r="Y61">
        <f t="shared" si="33"/>
        <v>1</v>
      </c>
    </row>
    <row r="62" spans="1:25" x14ac:dyDescent="0.25">
      <c r="A62" t="s">
        <v>59</v>
      </c>
      <c r="B62" t="s">
        <v>56</v>
      </c>
      <c r="C62">
        <v>10</v>
      </c>
      <c r="D62" t="s">
        <v>24</v>
      </c>
      <c r="E62" t="s">
        <v>61</v>
      </c>
      <c r="F62" t="s">
        <v>20</v>
      </c>
      <c r="G62">
        <v>9.9009900990098994E-3</v>
      </c>
      <c r="H62">
        <v>30</v>
      </c>
      <c r="I62">
        <v>820221</v>
      </c>
      <c r="J62">
        <v>80</v>
      </c>
      <c r="K62">
        <v>0</v>
      </c>
      <c r="L62">
        <v>10</v>
      </c>
      <c r="M62">
        <v>1987</v>
      </c>
      <c r="N62">
        <v>3</v>
      </c>
      <c r="O62">
        <v>0</v>
      </c>
      <c r="P62">
        <v>1913</v>
      </c>
      <c r="R62">
        <f t="shared" si="26"/>
        <v>1</v>
      </c>
      <c r="S62">
        <f t="shared" si="27"/>
        <v>9.7525176733906209E-5</v>
      </c>
      <c r="T62">
        <f t="shared" si="28"/>
        <v>0.27272727272727271</v>
      </c>
      <c r="U62">
        <f t="shared" si="29"/>
        <v>0.42857142857142855</v>
      </c>
      <c r="V62">
        <f t="shared" si="30"/>
        <v>1</v>
      </c>
      <c r="W62">
        <f t="shared" si="31"/>
        <v>1.507537688442211E-3</v>
      </c>
      <c r="X62">
        <f t="shared" si="32"/>
        <v>0.76923076923076927</v>
      </c>
      <c r="Y62">
        <f t="shared" si="33"/>
        <v>0.86956521739130443</v>
      </c>
    </row>
    <row r="63" spans="1:25" x14ac:dyDescent="0.25">
      <c r="A63" t="s">
        <v>59</v>
      </c>
      <c r="B63" t="s">
        <v>56</v>
      </c>
      <c r="C63">
        <v>10</v>
      </c>
      <c r="D63" t="s">
        <v>24</v>
      </c>
      <c r="E63" t="s">
        <v>61</v>
      </c>
      <c r="F63" t="s">
        <v>20</v>
      </c>
      <c r="G63">
        <v>9.9009900990098994E-3</v>
      </c>
      <c r="H63">
        <v>30</v>
      </c>
      <c r="I63">
        <v>820221</v>
      </c>
      <c r="J63">
        <v>80</v>
      </c>
      <c r="K63">
        <v>0</v>
      </c>
      <c r="L63">
        <v>10</v>
      </c>
      <c r="M63">
        <v>1987</v>
      </c>
      <c r="N63">
        <v>3</v>
      </c>
      <c r="O63">
        <v>0</v>
      </c>
      <c r="P63">
        <v>1914</v>
      </c>
      <c r="R63">
        <f t="shared" si="26"/>
        <v>1</v>
      </c>
      <c r="S63">
        <f t="shared" si="27"/>
        <v>9.7525176733906209E-5</v>
      </c>
      <c r="T63">
        <f t="shared" si="28"/>
        <v>0.27272727272727271</v>
      </c>
      <c r="U63">
        <f t="shared" si="29"/>
        <v>0.42857142857142855</v>
      </c>
      <c r="V63">
        <f t="shared" si="30"/>
        <v>1</v>
      </c>
      <c r="W63">
        <f t="shared" si="31"/>
        <v>1.507537688442211E-3</v>
      </c>
      <c r="X63">
        <f t="shared" si="32"/>
        <v>0.76923076923076927</v>
      </c>
      <c r="Y63">
        <f t="shared" si="33"/>
        <v>0.86956521739130443</v>
      </c>
    </row>
    <row r="64" spans="1:25" x14ac:dyDescent="0.25">
      <c r="A64" t="s">
        <v>59</v>
      </c>
      <c r="B64" t="s">
        <v>56</v>
      </c>
      <c r="C64">
        <v>10</v>
      </c>
      <c r="D64" t="s">
        <v>24</v>
      </c>
      <c r="E64" t="s">
        <v>61</v>
      </c>
      <c r="F64" t="s">
        <v>20</v>
      </c>
      <c r="G64">
        <v>9.9009900990098994E-3</v>
      </c>
      <c r="H64">
        <v>30</v>
      </c>
      <c r="I64">
        <v>820253</v>
      </c>
      <c r="J64">
        <v>48</v>
      </c>
      <c r="K64">
        <v>0</v>
      </c>
      <c r="L64">
        <v>10</v>
      </c>
      <c r="M64">
        <v>1990</v>
      </c>
      <c r="N64">
        <v>0</v>
      </c>
      <c r="O64">
        <v>0</v>
      </c>
      <c r="P64">
        <v>2033</v>
      </c>
      <c r="R64">
        <f t="shared" si="26"/>
        <v>1</v>
      </c>
      <c r="S64">
        <f t="shared" si="27"/>
        <v>5.8515106040343727E-5</v>
      </c>
      <c r="T64">
        <f t="shared" si="28"/>
        <v>0.38461538461538464</v>
      </c>
      <c r="U64">
        <f t="shared" si="29"/>
        <v>0.55555555555555558</v>
      </c>
      <c r="V64">
        <f t="shared" si="30"/>
        <v>1</v>
      </c>
      <c r="W64">
        <f t="shared" si="31"/>
        <v>0</v>
      </c>
      <c r="X64">
        <f t="shared" si="32"/>
        <v>1</v>
      </c>
      <c r="Y64">
        <f t="shared" si="33"/>
        <v>1</v>
      </c>
    </row>
    <row r="65" spans="1:25" x14ac:dyDescent="0.25">
      <c r="A65" t="s">
        <v>59</v>
      </c>
      <c r="B65" t="s">
        <v>56</v>
      </c>
      <c r="C65">
        <v>10</v>
      </c>
      <c r="D65" t="s">
        <v>24</v>
      </c>
      <c r="E65" t="s">
        <v>61</v>
      </c>
      <c r="F65" t="s">
        <v>20</v>
      </c>
      <c r="G65">
        <v>9.9009900990098994E-3</v>
      </c>
      <c r="H65">
        <v>30</v>
      </c>
      <c r="I65">
        <v>820301</v>
      </c>
      <c r="J65">
        <v>0</v>
      </c>
      <c r="K65">
        <v>0</v>
      </c>
      <c r="L65">
        <v>10</v>
      </c>
      <c r="M65">
        <v>1990</v>
      </c>
      <c r="N65">
        <v>0</v>
      </c>
      <c r="O65">
        <v>0</v>
      </c>
      <c r="P65">
        <v>1948</v>
      </c>
      <c r="R65">
        <f t="shared" si="26"/>
        <v>1</v>
      </c>
      <c r="S65">
        <f t="shared" si="27"/>
        <v>0</v>
      </c>
      <c r="T65">
        <f t="shared" si="28"/>
        <v>1</v>
      </c>
      <c r="U65">
        <f t="shared" si="29"/>
        <v>1</v>
      </c>
      <c r="V65">
        <f t="shared" si="30"/>
        <v>1</v>
      </c>
      <c r="W65">
        <f t="shared" si="31"/>
        <v>0</v>
      </c>
      <c r="X65">
        <f t="shared" si="32"/>
        <v>1</v>
      </c>
      <c r="Y65">
        <f t="shared" si="33"/>
        <v>1</v>
      </c>
    </row>
    <row r="66" spans="1:25" x14ac:dyDescent="0.25">
      <c r="A66" t="s">
        <v>59</v>
      </c>
      <c r="B66" t="s">
        <v>56</v>
      </c>
      <c r="C66">
        <v>10</v>
      </c>
      <c r="D66" t="s">
        <v>24</v>
      </c>
      <c r="E66" t="s">
        <v>61</v>
      </c>
      <c r="F66" t="s">
        <v>20</v>
      </c>
      <c r="G66">
        <v>9.9009900990098994E-3</v>
      </c>
      <c r="H66">
        <v>30</v>
      </c>
      <c r="I66">
        <v>820247</v>
      </c>
      <c r="J66">
        <v>54</v>
      </c>
      <c r="K66">
        <v>0</v>
      </c>
      <c r="L66">
        <v>10</v>
      </c>
      <c r="M66">
        <v>1987</v>
      </c>
      <c r="N66">
        <v>3</v>
      </c>
      <c r="O66">
        <v>0</v>
      </c>
      <c r="P66">
        <v>1984</v>
      </c>
      <c r="R66">
        <f t="shared" si="26"/>
        <v>1</v>
      </c>
      <c r="S66">
        <f t="shared" si="27"/>
        <v>6.5829494295386695E-5</v>
      </c>
      <c r="T66">
        <f t="shared" si="28"/>
        <v>0.35714285714285715</v>
      </c>
      <c r="U66">
        <f t="shared" si="29"/>
        <v>0.52631578947368418</v>
      </c>
      <c r="V66">
        <f t="shared" si="30"/>
        <v>1</v>
      </c>
      <c r="W66">
        <f t="shared" si="31"/>
        <v>1.507537688442211E-3</v>
      </c>
      <c r="X66">
        <f t="shared" si="32"/>
        <v>0.76923076923076927</v>
      </c>
      <c r="Y66">
        <f t="shared" si="33"/>
        <v>0.86956521739130443</v>
      </c>
    </row>
    <row r="67" spans="1:25" x14ac:dyDescent="0.25">
      <c r="A67" t="s">
        <v>59</v>
      </c>
      <c r="B67" t="s">
        <v>56</v>
      </c>
      <c r="C67">
        <v>10</v>
      </c>
      <c r="D67" t="s">
        <v>24</v>
      </c>
      <c r="E67" t="s">
        <v>61</v>
      </c>
      <c r="F67" t="s">
        <v>20</v>
      </c>
      <c r="G67">
        <v>9.9009900990098994E-3</v>
      </c>
      <c r="H67">
        <v>29</v>
      </c>
      <c r="I67">
        <v>820231</v>
      </c>
      <c r="J67">
        <v>70</v>
      </c>
      <c r="K67">
        <v>1</v>
      </c>
      <c r="L67">
        <v>10</v>
      </c>
      <c r="M67">
        <v>1990</v>
      </c>
      <c r="N67">
        <v>0</v>
      </c>
      <c r="O67">
        <v>0</v>
      </c>
      <c r="P67">
        <v>2016</v>
      </c>
      <c r="R67">
        <f t="shared" si="26"/>
        <v>0.96666666666666667</v>
      </c>
      <c r="S67">
        <f t="shared" si="27"/>
        <v>8.5334529642167939E-5</v>
      </c>
      <c r="T67">
        <f t="shared" si="28"/>
        <v>0.29292929292929293</v>
      </c>
      <c r="U67">
        <f t="shared" si="29"/>
        <v>0.44961240310077522</v>
      </c>
      <c r="V67">
        <f t="shared" si="30"/>
        <v>1</v>
      </c>
      <c r="W67">
        <f t="shared" si="31"/>
        <v>0</v>
      </c>
      <c r="X67">
        <f t="shared" si="32"/>
        <v>1</v>
      </c>
      <c r="Y67">
        <f t="shared" si="33"/>
        <v>1</v>
      </c>
    </row>
    <row r="68" spans="1:25" x14ac:dyDescent="0.25">
      <c r="A68" t="s">
        <v>59</v>
      </c>
      <c r="B68" t="s">
        <v>56</v>
      </c>
      <c r="C68">
        <v>10</v>
      </c>
      <c r="D68" t="s">
        <v>24</v>
      </c>
      <c r="E68" t="s">
        <v>61</v>
      </c>
      <c r="F68" t="s">
        <v>20</v>
      </c>
      <c r="G68">
        <v>9.9009900990098994E-3</v>
      </c>
      <c r="H68">
        <v>30</v>
      </c>
      <c r="I68">
        <v>820250</v>
      </c>
      <c r="J68">
        <v>51</v>
      </c>
      <c r="K68">
        <v>0</v>
      </c>
      <c r="L68">
        <v>10</v>
      </c>
      <c r="M68">
        <v>1987</v>
      </c>
      <c r="N68">
        <v>3</v>
      </c>
      <c r="O68">
        <v>0</v>
      </c>
      <c r="P68">
        <v>1955</v>
      </c>
      <c r="R68">
        <f t="shared" si="26"/>
        <v>1</v>
      </c>
      <c r="S68">
        <f t="shared" si="27"/>
        <v>6.2172300167865214E-5</v>
      </c>
      <c r="T68">
        <f t="shared" si="28"/>
        <v>0.37037037037037035</v>
      </c>
      <c r="U68">
        <f t="shared" si="29"/>
        <v>0.54054054054054046</v>
      </c>
      <c r="V68">
        <f t="shared" si="30"/>
        <v>1</v>
      </c>
      <c r="W68">
        <f t="shared" si="31"/>
        <v>1.507537688442211E-3</v>
      </c>
      <c r="X68">
        <f t="shared" si="32"/>
        <v>0.76923076923076927</v>
      </c>
      <c r="Y68">
        <f t="shared" si="33"/>
        <v>0.86956521739130443</v>
      </c>
    </row>
    <row r="69" spans="1:25" x14ac:dyDescent="0.25">
      <c r="A69" t="s">
        <v>59</v>
      </c>
      <c r="B69" t="s">
        <v>56</v>
      </c>
      <c r="C69">
        <v>10</v>
      </c>
      <c r="D69" t="s">
        <v>24</v>
      </c>
      <c r="E69" t="s">
        <v>61</v>
      </c>
      <c r="F69" t="s">
        <v>20</v>
      </c>
      <c r="G69">
        <v>9.9009900990098994E-3</v>
      </c>
      <c r="H69">
        <v>30</v>
      </c>
      <c r="I69">
        <v>820247</v>
      </c>
      <c r="J69">
        <v>54</v>
      </c>
      <c r="K69">
        <v>0</v>
      </c>
      <c r="L69">
        <v>10</v>
      </c>
      <c r="M69">
        <v>1987</v>
      </c>
      <c r="N69">
        <v>3</v>
      </c>
      <c r="O69">
        <v>0</v>
      </c>
      <c r="P69">
        <v>1999</v>
      </c>
      <c r="R69">
        <f t="shared" si="26"/>
        <v>1</v>
      </c>
      <c r="S69">
        <f t="shared" si="27"/>
        <v>6.5829494295386695E-5</v>
      </c>
      <c r="T69">
        <f t="shared" si="28"/>
        <v>0.35714285714285715</v>
      </c>
      <c r="U69">
        <f t="shared" si="29"/>
        <v>0.52631578947368418</v>
      </c>
      <c r="V69">
        <f t="shared" si="30"/>
        <v>1</v>
      </c>
      <c r="W69">
        <f t="shared" si="31"/>
        <v>1.507537688442211E-3</v>
      </c>
      <c r="X69">
        <f t="shared" si="32"/>
        <v>0.76923076923076927</v>
      </c>
      <c r="Y69">
        <f t="shared" si="33"/>
        <v>0.86956521739130443</v>
      </c>
    </row>
    <row r="70" spans="1:25" x14ac:dyDescent="0.25">
      <c r="A70" t="s">
        <v>59</v>
      </c>
      <c r="B70" t="s">
        <v>56</v>
      </c>
      <c r="C70">
        <v>10</v>
      </c>
      <c r="D70" t="s">
        <v>24</v>
      </c>
      <c r="E70" t="s">
        <v>61</v>
      </c>
      <c r="F70" t="s">
        <v>20</v>
      </c>
      <c r="G70">
        <v>9.9009900990098994E-3</v>
      </c>
      <c r="H70">
        <v>30</v>
      </c>
      <c r="I70">
        <v>820294</v>
      </c>
      <c r="J70">
        <v>7</v>
      </c>
      <c r="K70">
        <v>0</v>
      </c>
      <c r="L70">
        <v>10</v>
      </c>
      <c r="M70">
        <v>1987</v>
      </c>
      <c r="N70">
        <v>3</v>
      </c>
      <c r="O70">
        <v>0</v>
      </c>
      <c r="P70">
        <v>1974</v>
      </c>
      <c r="R70">
        <f t="shared" si="26"/>
        <v>1</v>
      </c>
      <c r="S70">
        <f t="shared" si="27"/>
        <v>8.5334529642167936E-6</v>
      </c>
      <c r="T70">
        <f t="shared" si="28"/>
        <v>0.81081081081081086</v>
      </c>
      <c r="U70">
        <f t="shared" si="29"/>
        <v>0.89552238805970152</v>
      </c>
      <c r="V70">
        <f t="shared" si="30"/>
        <v>1</v>
      </c>
      <c r="W70">
        <f t="shared" si="31"/>
        <v>1.507537688442211E-3</v>
      </c>
      <c r="X70">
        <f t="shared" si="32"/>
        <v>0.76923076923076927</v>
      </c>
      <c r="Y70">
        <f t="shared" si="33"/>
        <v>0.86956521739130443</v>
      </c>
    </row>
    <row r="71" spans="1:25" x14ac:dyDescent="0.25">
      <c r="A71" t="s">
        <v>59</v>
      </c>
      <c r="B71" t="s">
        <v>56</v>
      </c>
      <c r="C71">
        <v>10</v>
      </c>
      <c r="D71" t="s">
        <v>24</v>
      </c>
      <c r="E71" t="s">
        <v>61</v>
      </c>
      <c r="F71" t="s">
        <v>20</v>
      </c>
      <c r="G71">
        <v>9.9009900990098994E-3</v>
      </c>
      <c r="H71">
        <v>30</v>
      </c>
      <c r="I71">
        <v>820224</v>
      </c>
      <c r="J71">
        <v>77</v>
      </c>
      <c r="K71">
        <v>0</v>
      </c>
      <c r="L71">
        <v>10</v>
      </c>
      <c r="M71">
        <v>1987</v>
      </c>
      <c r="N71">
        <v>3</v>
      </c>
      <c r="O71">
        <v>0</v>
      </c>
      <c r="P71">
        <v>2044</v>
      </c>
      <c r="R71">
        <f t="shared" si="26"/>
        <v>1</v>
      </c>
      <c r="S71">
        <f t="shared" si="27"/>
        <v>9.3867982606384728E-5</v>
      </c>
      <c r="T71">
        <f t="shared" si="28"/>
        <v>0.28037383177570091</v>
      </c>
      <c r="U71">
        <f t="shared" si="29"/>
        <v>0.43795620437956206</v>
      </c>
      <c r="V71">
        <f t="shared" si="30"/>
        <v>1</v>
      </c>
      <c r="W71">
        <f t="shared" si="31"/>
        <v>1.507537688442211E-3</v>
      </c>
      <c r="X71">
        <f t="shared" si="32"/>
        <v>0.76923076923076927</v>
      </c>
      <c r="Y71">
        <f t="shared" si="33"/>
        <v>0.86956521739130443</v>
      </c>
    </row>
    <row r="72" spans="1:25" x14ac:dyDescent="0.25">
      <c r="A72" t="s">
        <v>59</v>
      </c>
      <c r="B72" t="s">
        <v>56</v>
      </c>
      <c r="C72">
        <v>10</v>
      </c>
      <c r="D72" t="s">
        <v>24</v>
      </c>
      <c r="E72" t="s">
        <v>61</v>
      </c>
      <c r="F72" t="s">
        <v>20</v>
      </c>
      <c r="G72">
        <v>9.9009900990098994E-3</v>
      </c>
      <c r="H72">
        <v>30</v>
      </c>
      <c r="I72">
        <v>820253</v>
      </c>
      <c r="J72">
        <v>48</v>
      </c>
      <c r="K72">
        <v>0</v>
      </c>
      <c r="L72">
        <v>10</v>
      </c>
      <c r="M72">
        <v>1990</v>
      </c>
      <c r="N72">
        <v>0</v>
      </c>
      <c r="O72">
        <v>0</v>
      </c>
      <c r="P72">
        <v>1960</v>
      </c>
      <c r="R72">
        <f t="shared" si="26"/>
        <v>1</v>
      </c>
      <c r="S72">
        <f t="shared" si="27"/>
        <v>5.8515106040343727E-5</v>
      </c>
      <c r="T72">
        <f t="shared" si="28"/>
        <v>0.38461538461538464</v>
      </c>
      <c r="U72">
        <f t="shared" si="29"/>
        <v>0.55555555555555558</v>
      </c>
      <c r="V72">
        <f t="shared" si="30"/>
        <v>1</v>
      </c>
      <c r="W72">
        <f t="shared" si="31"/>
        <v>0</v>
      </c>
      <c r="X72">
        <f t="shared" si="32"/>
        <v>1</v>
      </c>
      <c r="Y72">
        <f t="shared" si="33"/>
        <v>1</v>
      </c>
    </row>
    <row r="73" spans="1:25" x14ac:dyDescent="0.25">
      <c r="A73" t="s">
        <v>59</v>
      </c>
      <c r="B73" t="s">
        <v>56</v>
      </c>
      <c r="C73">
        <v>10</v>
      </c>
      <c r="D73" t="s">
        <v>24</v>
      </c>
      <c r="E73" t="s">
        <v>61</v>
      </c>
      <c r="F73" t="s">
        <v>20</v>
      </c>
      <c r="G73">
        <v>9.9009900990098994E-3</v>
      </c>
      <c r="H73">
        <v>30</v>
      </c>
      <c r="I73">
        <v>820243</v>
      </c>
      <c r="J73">
        <v>58</v>
      </c>
      <c r="K73">
        <v>0</v>
      </c>
      <c r="L73">
        <v>10</v>
      </c>
      <c r="M73">
        <v>1987</v>
      </c>
      <c r="N73">
        <v>3</v>
      </c>
      <c r="O73">
        <v>0</v>
      </c>
      <c r="P73">
        <v>1975</v>
      </c>
      <c r="R73">
        <f t="shared" si="26"/>
        <v>1</v>
      </c>
      <c r="S73">
        <f t="shared" si="27"/>
        <v>7.0705753132082003E-5</v>
      </c>
      <c r="T73">
        <f t="shared" si="28"/>
        <v>0.34090909090909088</v>
      </c>
      <c r="U73">
        <f t="shared" si="29"/>
        <v>0.50847457627118642</v>
      </c>
      <c r="V73">
        <f t="shared" si="30"/>
        <v>1</v>
      </c>
      <c r="W73">
        <f t="shared" si="31"/>
        <v>1.507537688442211E-3</v>
      </c>
      <c r="X73">
        <f t="shared" si="32"/>
        <v>0.76923076923076927</v>
      </c>
      <c r="Y73">
        <f t="shared" si="33"/>
        <v>0.86956521739130443</v>
      </c>
    </row>
    <row r="74" spans="1:25" x14ac:dyDescent="0.25">
      <c r="A74" t="s">
        <v>59</v>
      </c>
      <c r="B74" t="s">
        <v>56</v>
      </c>
      <c r="C74">
        <v>10</v>
      </c>
      <c r="D74" t="s">
        <v>24</v>
      </c>
      <c r="E74" t="s">
        <v>61</v>
      </c>
      <c r="F74" t="s">
        <v>20</v>
      </c>
      <c r="G74">
        <v>9.9009900990098994E-3</v>
      </c>
      <c r="H74">
        <v>30</v>
      </c>
      <c r="I74">
        <v>820280</v>
      </c>
      <c r="J74">
        <v>21</v>
      </c>
      <c r="K74">
        <v>0</v>
      </c>
      <c r="L74">
        <v>10</v>
      </c>
      <c r="M74">
        <v>1990</v>
      </c>
      <c r="N74">
        <v>0</v>
      </c>
      <c r="O74">
        <v>0</v>
      </c>
      <c r="P74">
        <v>2004</v>
      </c>
      <c r="R74">
        <f t="shared" si="26"/>
        <v>1</v>
      </c>
      <c r="S74">
        <f t="shared" si="27"/>
        <v>2.5600358892650379E-5</v>
      </c>
      <c r="T74">
        <f t="shared" si="28"/>
        <v>0.58823529411764708</v>
      </c>
      <c r="U74">
        <f t="shared" si="29"/>
        <v>0.7407407407407407</v>
      </c>
      <c r="V74">
        <f t="shared" si="30"/>
        <v>1</v>
      </c>
      <c r="W74">
        <f t="shared" si="31"/>
        <v>0</v>
      </c>
      <c r="X74">
        <f t="shared" si="32"/>
        <v>1</v>
      </c>
      <c r="Y74">
        <f t="shared" si="33"/>
        <v>1</v>
      </c>
    </row>
    <row r="75" spans="1:25" x14ac:dyDescent="0.25">
      <c r="A75" t="s">
        <v>59</v>
      </c>
      <c r="B75" t="s">
        <v>56</v>
      </c>
      <c r="C75">
        <v>10</v>
      </c>
      <c r="D75" t="s">
        <v>24</v>
      </c>
      <c r="E75" t="s">
        <v>61</v>
      </c>
      <c r="F75" t="s">
        <v>20</v>
      </c>
      <c r="G75">
        <v>9.9009900990098994E-3</v>
      </c>
      <c r="H75">
        <v>30</v>
      </c>
      <c r="I75">
        <v>820246</v>
      </c>
      <c r="J75">
        <v>55</v>
      </c>
      <c r="K75">
        <v>0</v>
      </c>
      <c r="L75">
        <v>10</v>
      </c>
      <c r="M75">
        <v>1987</v>
      </c>
      <c r="N75">
        <v>3</v>
      </c>
      <c r="O75">
        <v>0</v>
      </c>
      <c r="P75">
        <v>1992</v>
      </c>
      <c r="R75">
        <f t="shared" si="26"/>
        <v>1</v>
      </c>
      <c r="S75">
        <f t="shared" si="27"/>
        <v>6.7048559004560522E-5</v>
      </c>
      <c r="T75">
        <f t="shared" si="28"/>
        <v>0.35294117647058826</v>
      </c>
      <c r="U75">
        <f t="shared" si="29"/>
        <v>0.52173913043478259</v>
      </c>
      <c r="V75">
        <f t="shared" si="30"/>
        <v>1</v>
      </c>
      <c r="W75">
        <f t="shared" si="31"/>
        <v>1.507537688442211E-3</v>
      </c>
      <c r="X75">
        <f t="shared" si="32"/>
        <v>0.76923076923076927</v>
      </c>
      <c r="Y75">
        <f t="shared" si="33"/>
        <v>0.86956521739130443</v>
      </c>
    </row>
    <row r="76" spans="1:25" x14ac:dyDescent="0.25">
      <c r="A76" t="s">
        <v>59</v>
      </c>
      <c r="B76" t="s">
        <v>56</v>
      </c>
      <c r="C76">
        <v>10</v>
      </c>
      <c r="D76" t="s">
        <v>24</v>
      </c>
      <c r="E76" t="s">
        <v>61</v>
      </c>
      <c r="F76" t="s">
        <v>20</v>
      </c>
      <c r="G76">
        <v>9.9009900990098994E-3</v>
      </c>
      <c r="H76">
        <v>30</v>
      </c>
      <c r="I76">
        <v>820253</v>
      </c>
      <c r="J76">
        <v>48</v>
      </c>
      <c r="K76">
        <v>0</v>
      </c>
      <c r="L76">
        <v>10</v>
      </c>
      <c r="M76">
        <v>1990</v>
      </c>
      <c r="N76">
        <v>0</v>
      </c>
      <c r="O76">
        <v>0</v>
      </c>
      <c r="P76">
        <v>2034</v>
      </c>
      <c r="R76">
        <f t="shared" si="26"/>
        <v>1</v>
      </c>
      <c r="S76">
        <f t="shared" si="27"/>
        <v>5.8515106040343727E-5</v>
      </c>
      <c r="T76">
        <f t="shared" si="28"/>
        <v>0.38461538461538464</v>
      </c>
      <c r="U76">
        <f t="shared" si="29"/>
        <v>0.55555555555555558</v>
      </c>
      <c r="V76">
        <f t="shared" si="30"/>
        <v>1</v>
      </c>
      <c r="W76">
        <f t="shared" si="31"/>
        <v>0</v>
      </c>
      <c r="X76">
        <f t="shared" si="32"/>
        <v>1</v>
      </c>
      <c r="Y76">
        <f t="shared" si="33"/>
        <v>1</v>
      </c>
    </row>
    <row r="77" spans="1:25" x14ac:dyDescent="0.25">
      <c r="A77" t="s">
        <v>59</v>
      </c>
      <c r="B77" t="s">
        <v>56</v>
      </c>
      <c r="C77">
        <v>10</v>
      </c>
      <c r="D77" t="s">
        <v>24</v>
      </c>
      <c r="E77" t="s">
        <v>61</v>
      </c>
      <c r="F77" t="s">
        <v>20</v>
      </c>
      <c r="G77">
        <v>9.9009900990098994E-3</v>
      </c>
      <c r="H77">
        <v>30</v>
      </c>
      <c r="I77">
        <v>820294</v>
      </c>
      <c r="J77">
        <v>7</v>
      </c>
      <c r="K77">
        <v>0</v>
      </c>
      <c r="L77">
        <v>10</v>
      </c>
      <c r="M77">
        <v>1987</v>
      </c>
      <c r="N77">
        <v>3</v>
      </c>
      <c r="O77">
        <v>0</v>
      </c>
      <c r="P77">
        <v>2026</v>
      </c>
      <c r="R77">
        <f t="shared" si="26"/>
        <v>1</v>
      </c>
      <c r="S77">
        <f t="shared" si="27"/>
        <v>8.5334529642167936E-6</v>
      </c>
      <c r="T77">
        <f t="shared" si="28"/>
        <v>0.81081081081081086</v>
      </c>
      <c r="U77">
        <f t="shared" si="29"/>
        <v>0.89552238805970152</v>
      </c>
      <c r="V77">
        <f t="shared" si="30"/>
        <v>1</v>
      </c>
      <c r="W77">
        <f t="shared" si="31"/>
        <v>1.507537688442211E-3</v>
      </c>
      <c r="X77">
        <f t="shared" si="32"/>
        <v>0.76923076923076927</v>
      </c>
      <c r="Y77">
        <f t="shared" si="33"/>
        <v>0.86956521739130443</v>
      </c>
    </row>
    <row r="78" spans="1:25" x14ac:dyDescent="0.25">
      <c r="A78" t="s">
        <v>59</v>
      </c>
      <c r="B78" t="s">
        <v>56</v>
      </c>
      <c r="C78">
        <v>10</v>
      </c>
      <c r="D78" t="s">
        <v>24</v>
      </c>
      <c r="E78" t="s">
        <v>61</v>
      </c>
      <c r="F78" t="s">
        <v>20</v>
      </c>
      <c r="G78">
        <v>9.9009900990098994E-3</v>
      </c>
      <c r="H78">
        <v>30</v>
      </c>
      <c r="I78">
        <v>820246</v>
      </c>
      <c r="J78">
        <v>55</v>
      </c>
      <c r="K78">
        <v>0</v>
      </c>
      <c r="L78">
        <v>10</v>
      </c>
      <c r="M78">
        <v>1987</v>
      </c>
      <c r="N78">
        <v>3</v>
      </c>
      <c r="O78">
        <v>0</v>
      </c>
      <c r="P78">
        <v>2099</v>
      </c>
      <c r="R78">
        <f t="shared" si="26"/>
        <v>1</v>
      </c>
      <c r="S78">
        <f t="shared" si="27"/>
        <v>6.7048559004560522E-5</v>
      </c>
      <c r="T78">
        <f t="shared" si="28"/>
        <v>0.35294117647058826</v>
      </c>
      <c r="U78">
        <f t="shared" si="29"/>
        <v>0.52173913043478259</v>
      </c>
      <c r="V78">
        <f t="shared" si="30"/>
        <v>1</v>
      </c>
      <c r="W78">
        <f t="shared" si="31"/>
        <v>1.507537688442211E-3</v>
      </c>
      <c r="X78">
        <f t="shared" si="32"/>
        <v>0.76923076923076927</v>
      </c>
      <c r="Y78">
        <f t="shared" si="33"/>
        <v>0.86956521739130443</v>
      </c>
    </row>
    <row r="79" spans="1:25" x14ac:dyDescent="0.25">
      <c r="A79" t="s">
        <v>59</v>
      </c>
      <c r="B79" t="s">
        <v>56</v>
      </c>
      <c r="C79">
        <v>10</v>
      </c>
      <c r="D79" t="s">
        <v>24</v>
      </c>
      <c r="E79" t="s">
        <v>61</v>
      </c>
      <c r="F79" t="s">
        <v>20</v>
      </c>
      <c r="G79">
        <v>9.9009900990098994E-3</v>
      </c>
      <c r="H79">
        <v>30</v>
      </c>
      <c r="I79">
        <v>820224</v>
      </c>
      <c r="J79">
        <v>77</v>
      </c>
      <c r="K79">
        <v>0</v>
      </c>
      <c r="L79">
        <v>10</v>
      </c>
      <c r="M79">
        <v>1987</v>
      </c>
      <c r="N79">
        <v>3</v>
      </c>
      <c r="O79">
        <v>0</v>
      </c>
      <c r="P79">
        <v>2074</v>
      </c>
      <c r="R79">
        <f t="shared" si="26"/>
        <v>1</v>
      </c>
      <c r="S79">
        <f t="shared" si="27"/>
        <v>9.3867982606384728E-5</v>
      </c>
      <c r="T79">
        <f t="shared" si="28"/>
        <v>0.28037383177570091</v>
      </c>
      <c r="U79">
        <f t="shared" si="29"/>
        <v>0.43795620437956206</v>
      </c>
      <c r="V79">
        <f t="shared" si="30"/>
        <v>1</v>
      </c>
      <c r="W79">
        <f t="shared" si="31"/>
        <v>1.507537688442211E-3</v>
      </c>
      <c r="X79">
        <f t="shared" si="32"/>
        <v>0.76923076923076927</v>
      </c>
      <c r="Y79">
        <f t="shared" si="33"/>
        <v>0.86956521739130443</v>
      </c>
    </row>
    <row r="81" spans="1:25" x14ac:dyDescent="0.25">
      <c r="Q81" t="s">
        <v>36</v>
      </c>
      <c r="R81">
        <f>IFERROR(AVERAGE(R60:R79), 0)</f>
        <v>0.99833333333333341</v>
      </c>
      <c r="S81">
        <f>IFERROR(AVERAGE(S60:S79), 0)</f>
        <v>6.0404656339563156E-5</v>
      </c>
      <c r="T81">
        <f>IFERROR(AVERAGE(T60:T79), 0)</f>
        <v>0.43201716338874652</v>
      </c>
      <c r="U81">
        <f t="shared" ref="U81:Y81" si="34">IFERROR(AVERAGE(U60:U79), 0)</f>
        <v>0.58063869080206076</v>
      </c>
      <c r="V81">
        <f t="shared" si="34"/>
        <v>1</v>
      </c>
      <c r="W81">
        <f t="shared" si="34"/>
        <v>9.798994974874371E-4</v>
      </c>
      <c r="X81">
        <f t="shared" si="34"/>
        <v>0.8500000000000002</v>
      </c>
      <c r="Y81">
        <f t="shared" si="34"/>
        <v>0.91521739130434787</v>
      </c>
    </row>
    <row r="82" spans="1:25" x14ac:dyDescent="0.25">
      <c r="Q82" t="s">
        <v>39</v>
      </c>
      <c r="R82">
        <f t="shared" ref="R82:Y82" si="35">t_19__0.975*STDEV(R60:R79)/SQRT(20)</f>
        <v>3.4883333333333324E-3</v>
      </c>
      <c r="S82">
        <f t="shared" si="35"/>
        <v>1.364325684286781E-5</v>
      </c>
      <c r="T82">
        <f t="shared" si="35"/>
        <v>9.6024340110585665E-2</v>
      </c>
      <c r="U82">
        <f t="shared" si="35"/>
        <v>7.8060210885517178E-2</v>
      </c>
      <c r="V82">
        <f t="shared" si="35"/>
        <v>0</v>
      </c>
      <c r="W82">
        <f t="shared" si="35"/>
        <v>3.4526400714897154E-4</v>
      </c>
      <c r="X82">
        <f t="shared" si="35"/>
        <v>5.285195186357295E-2</v>
      </c>
      <c r="Y82">
        <f t="shared" si="35"/>
        <v>2.9872842357671871E-2</v>
      </c>
    </row>
    <row r="83" spans="1:25" x14ac:dyDescent="0.25">
      <c r="Q83" t="s">
        <v>40</v>
      </c>
      <c r="R83">
        <f t="shared" ref="R83:Y83" si="36">t_19_0.995*STDEV(R60:R79)/SQRT(20)</f>
        <v>4.7683333333333328E-3</v>
      </c>
      <c r="S83">
        <f t="shared" si="36"/>
        <v>1.8649478178425611E-5</v>
      </c>
      <c r="T83">
        <f t="shared" si="36"/>
        <v>0.13125926280763767</v>
      </c>
      <c r="U83">
        <f t="shared" si="36"/>
        <v>0.10670342252435006</v>
      </c>
      <c r="V83">
        <f t="shared" si="36"/>
        <v>0</v>
      </c>
      <c r="W83">
        <f t="shared" si="36"/>
        <v>4.7195428784195303E-4</v>
      </c>
      <c r="X83">
        <f t="shared" si="36"/>
        <v>7.224531021580613E-2</v>
      </c>
      <c r="Y83">
        <f t="shared" si="36"/>
        <v>4.0834305774151571E-2</v>
      </c>
    </row>
    <row r="84" spans="1:25" x14ac:dyDescent="0.25">
      <c r="P84" s="2"/>
      <c r="Q84" t="s">
        <v>41</v>
      </c>
      <c r="R84" s="2">
        <f>R81+R82</f>
        <v>1.0018216666666668</v>
      </c>
      <c r="S84">
        <f t="shared" ref="S84:Y84" si="37">S81+S82</f>
        <v>7.4047913182430963E-5</v>
      </c>
      <c r="T84">
        <f t="shared" si="37"/>
        <v>0.52804150349933221</v>
      </c>
      <c r="U84">
        <f t="shared" si="37"/>
        <v>0.65869890168757794</v>
      </c>
      <c r="V84">
        <f t="shared" si="37"/>
        <v>1</v>
      </c>
      <c r="W84">
        <f t="shared" si="37"/>
        <v>1.3251635046364087E-3</v>
      </c>
      <c r="X84">
        <f t="shared" si="37"/>
        <v>0.90285195186357314</v>
      </c>
      <c r="Y84">
        <f t="shared" si="37"/>
        <v>0.94509023366201972</v>
      </c>
    </row>
    <row r="85" spans="1:25" x14ac:dyDescent="0.25">
      <c r="P85" s="2"/>
      <c r="Q85" t="s">
        <v>42</v>
      </c>
      <c r="R85" s="2">
        <f>R81+R83</f>
        <v>1.0031016666666668</v>
      </c>
      <c r="S85">
        <f t="shared" ref="S85:Y85" si="38">S81+S83</f>
        <v>7.9054134517988768E-5</v>
      </c>
      <c r="T85">
        <f t="shared" si="38"/>
        <v>0.56327642619638418</v>
      </c>
      <c r="U85">
        <f t="shared" si="38"/>
        <v>0.68734211332641082</v>
      </c>
      <c r="V85">
        <f t="shared" si="38"/>
        <v>1</v>
      </c>
      <c r="W85">
        <f t="shared" si="38"/>
        <v>1.4518537853293902E-3</v>
      </c>
      <c r="X85">
        <f t="shared" si="38"/>
        <v>0.92224531021580636</v>
      </c>
      <c r="Y85">
        <f t="shared" si="38"/>
        <v>0.95605169707849946</v>
      </c>
    </row>
    <row r="89" spans="1:25" x14ac:dyDescent="0.25">
      <c r="A89" t="s">
        <v>59</v>
      </c>
      <c r="B89" t="s">
        <v>56</v>
      </c>
      <c r="C89">
        <v>10</v>
      </c>
      <c r="D89" t="s">
        <v>26</v>
      </c>
      <c r="E89" t="s">
        <v>60</v>
      </c>
      <c r="F89" t="s">
        <v>20</v>
      </c>
      <c r="G89">
        <v>9.9009900990098994E-3</v>
      </c>
      <c r="H89">
        <v>30</v>
      </c>
      <c r="I89">
        <v>820215</v>
      </c>
      <c r="J89">
        <v>86</v>
      </c>
      <c r="K89">
        <v>0</v>
      </c>
      <c r="L89">
        <v>10</v>
      </c>
      <c r="M89">
        <v>1987</v>
      </c>
      <c r="N89">
        <v>3</v>
      </c>
      <c r="O89">
        <v>0</v>
      </c>
      <c r="P89">
        <v>434</v>
      </c>
      <c r="R89">
        <f t="shared" ref="R89:R108" si="39">IFERROR(H89/(H89+K89), 0)</f>
        <v>1</v>
      </c>
      <c r="S89">
        <f t="shared" ref="S89:S108" si="40">IFERROR(J89/(J89+I89), 0)</f>
        <v>1.0483956498894918E-4</v>
      </c>
      <c r="T89">
        <f t="shared" ref="T89:T108" si="41">IFERROR(H89/(H89+J89), 0)</f>
        <v>0.25862068965517243</v>
      </c>
      <c r="U89">
        <f t="shared" ref="U89:U108" si="42">IFERROR(2/(1/R89+1/T89),0)</f>
        <v>0.41095890410958907</v>
      </c>
      <c r="V89">
        <f t="shared" ref="V89:V108" si="43">IFERROR(L89/(L89+O89),0)</f>
        <v>1</v>
      </c>
      <c r="W89">
        <f t="shared" ref="W89:W108" si="44">IFERROR(N89/(N89+M89),0)</f>
        <v>1.507537688442211E-3</v>
      </c>
      <c r="X89">
        <f t="shared" ref="X89:X108" si="45">IFERROR(L89/(L89+N89),0)</f>
        <v>0.76923076923076927</v>
      </c>
      <c r="Y89">
        <f t="shared" ref="Y89:Y108" si="46">IFERROR(2/(1/X89+1/V89),0)</f>
        <v>0.86956521739130443</v>
      </c>
    </row>
    <row r="90" spans="1:25" x14ac:dyDescent="0.25">
      <c r="A90" t="s">
        <v>59</v>
      </c>
      <c r="B90" t="s">
        <v>56</v>
      </c>
      <c r="C90">
        <v>10</v>
      </c>
      <c r="D90" t="s">
        <v>26</v>
      </c>
      <c r="E90" t="s">
        <v>60</v>
      </c>
      <c r="F90" t="s">
        <v>20</v>
      </c>
      <c r="G90">
        <v>9.9009900990098994E-3</v>
      </c>
      <c r="H90">
        <v>30</v>
      </c>
      <c r="I90">
        <v>820215</v>
      </c>
      <c r="J90">
        <v>86</v>
      </c>
      <c r="K90">
        <v>0</v>
      </c>
      <c r="L90">
        <v>10</v>
      </c>
      <c r="M90">
        <v>1987</v>
      </c>
      <c r="N90">
        <v>3</v>
      </c>
      <c r="O90">
        <v>0</v>
      </c>
      <c r="P90">
        <v>415</v>
      </c>
      <c r="R90">
        <f t="shared" si="39"/>
        <v>1</v>
      </c>
      <c r="S90">
        <f t="shared" si="40"/>
        <v>1.0483956498894918E-4</v>
      </c>
      <c r="T90">
        <f t="shared" si="41"/>
        <v>0.25862068965517243</v>
      </c>
      <c r="U90">
        <f t="shared" si="42"/>
        <v>0.41095890410958907</v>
      </c>
      <c r="V90">
        <f t="shared" si="43"/>
        <v>1</v>
      </c>
      <c r="W90">
        <f t="shared" si="44"/>
        <v>1.507537688442211E-3</v>
      </c>
      <c r="X90">
        <f t="shared" si="45"/>
        <v>0.76923076923076927</v>
      </c>
      <c r="Y90">
        <f t="shared" si="46"/>
        <v>0.86956521739130443</v>
      </c>
    </row>
    <row r="91" spans="1:25" x14ac:dyDescent="0.25">
      <c r="A91" t="s">
        <v>59</v>
      </c>
      <c r="B91" t="s">
        <v>56</v>
      </c>
      <c r="C91">
        <v>10</v>
      </c>
      <c r="D91" t="s">
        <v>26</v>
      </c>
      <c r="E91" t="s">
        <v>60</v>
      </c>
      <c r="F91" t="s">
        <v>20</v>
      </c>
      <c r="G91">
        <v>9.9009900990098994E-3</v>
      </c>
      <c r="H91">
        <v>30</v>
      </c>
      <c r="I91">
        <v>820215</v>
      </c>
      <c r="J91">
        <v>86</v>
      </c>
      <c r="K91">
        <v>0</v>
      </c>
      <c r="L91">
        <v>10</v>
      </c>
      <c r="M91">
        <v>1987</v>
      </c>
      <c r="N91">
        <v>3</v>
      </c>
      <c r="O91">
        <v>0</v>
      </c>
      <c r="P91">
        <v>410</v>
      </c>
      <c r="R91">
        <f t="shared" si="39"/>
        <v>1</v>
      </c>
      <c r="S91">
        <f t="shared" si="40"/>
        <v>1.0483956498894918E-4</v>
      </c>
      <c r="T91">
        <f t="shared" si="41"/>
        <v>0.25862068965517243</v>
      </c>
      <c r="U91">
        <f t="shared" si="42"/>
        <v>0.41095890410958907</v>
      </c>
      <c r="V91">
        <f t="shared" si="43"/>
        <v>1</v>
      </c>
      <c r="W91">
        <f t="shared" si="44"/>
        <v>1.507537688442211E-3</v>
      </c>
      <c r="X91">
        <f t="shared" si="45"/>
        <v>0.76923076923076927</v>
      </c>
      <c r="Y91">
        <f t="shared" si="46"/>
        <v>0.86956521739130443</v>
      </c>
    </row>
    <row r="92" spans="1:25" x14ac:dyDescent="0.25">
      <c r="A92" t="s">
        <v>59</v>
      </c>
      <c r="B92" t="s">
        <v>56</v>
      </c>
      <c r="C92">
        <v>10</v>
      </c>
      <c r="D92" t="s">
        <v>26</v>
      </c>
      <c r="E92" t="s">
        <v>60</v>
      </c>
      <c r="F92" t="s">
        <v>20</v>
      </c>
      <c r="G92">
        <v>9.9009900990098994E-3</v>
      </c>
      <c r="H92">
        <v>30</v>
      </c>
      <c r="I92">
        <v>820215</v>
      </c>
      <c r="J92">
        <v>86</v>
      </c>
      <c r="K92">
        <v>0</v>
      </c>
      <c r="L92">
        <v>10</v>
      </c>
      <c r="M92">
        <v>1987</v>
      </c>
      <c r="N92">
        <v>3</v>
      </c>
      <c r="O92">
        <v>0</v>
      </c>
      <c r="P92">
        <v>412</v>
      </c>
      <c r="R92">
        <f t="shared" si="39"/>
        <v>1</v>
      </c>
      <c r="S92">
        <f t="shared" si="40"/>
        <v>1.0483956498894918E-4</v>
      </c>
      <c r="T92">
        <f t="shared" si="41"/>
        <v>0.25862068965517243</v>
      </c>
      <c r="U92">
        <f t="shared" si="42"/>
        <v>0.41095890410958907</v>
      </c>
      <c r="V92">
        <f t="shared" si="43"/>
        <v>1</v>
      </c>
      <c r="W92">
        <f t="shared" si="44"/>
        <v>1.507537688442211E-3</v>
      </c>
      <c r="X92">
        <f t="shared" si="45"/>
        <v>0.76923076923076927</v>
      </c>
      <c r="Y92">
        <f t="shared" si="46"/>
        <v>0.86956521739130443</v>
      </c>
    </row>
    <row r="93" spans="1:25" x14ac:dyDescent="0.25">
      <c r="A93" t="s">
        <v>59</v>
      </c>
      <c r="B93" t="s">
        <v>56</v>
      </c>
      <c r="C93">
        <v>10</v>
      </c>
      <c r="D93" t="s">
        <v>26</v>
      </c>
      <c r="E93" t="s">
        <v>60</v>
      </c>
      <c r="F93" t="s">
        <v>20</v>
      </c>
      <c r="G93">
        <v>9.9009900990098994E-3</v>
      </c>
      <c r="H93">
        <v>30</v>
      </c>
      <c r="I93">
        <v>820215</v>
      </c>
      <c r="J93">
        <v>86</v>
      </c>
      <c r="K93">
        <v>0</v>
      </c>
      <c r="L93">
        <v>10</v>
      </c>
      <c r="M93">
        <v>1987</v>
      </c>
      <c r="N93">
        <v>3</v>
      </c>
      <c r="O93">
        <v>0</v>
      </c>
      <c r="P93">
        <v>412</v>
      </c>
      <c r="R93">
        <f t="shared" si="39"/>
        <v>1</v>
      </c>
      <c r="S93">
        <f t="shared" si="40"/>
        <v>1.0483956498894918E-4</v>
      </c>
      <c r="T93">
        <f t="shared" si="41"/>
        <v>0.25862068965517243</v>
      </c>
      <c r="U93">
        <f t="shared" si="42"/>
        <v>0.41095890410958907</v>
      </c>
      <c r="V93">
        <f t="shared" si="43"/>
        <v>1</v>
      </c>
      <c r="W93">
        <f t="shared" si="44"/>
        <v>1.507537688442211E-3</v>
      </c>
      <c r="X93">
        <f t="shared" si="45"/>
        <v>0.76923076923076927</v>
      </c>
      <c r="Y93">
        <f t="shared" si="46"/>
        <v>0.86956521739130443</v>
      </c>
    </row>
    <row r="94" spans="1:25" x14ac:dyDescent="0.25">
      <c r="A94" t="s">
        <v>59</v>
      </c>
      <c r="B94" t="s">
        <v>56</v>
      </c>
      <c r="C94">
        <v>10</v>
      </c>
      <c r="D94" t="s">
        <v>26</v>
      </c>
      <c r="E94" t="s">
        <v>60</v>
      </c>
      <c r="F94" t="s">
        <v>20</v>
      </c>
      <c r="G94">
        <v>9.9009900990098994E-3</v>
      </c>
      <c r="H94">
        <v>30</v>
      </c>
      <c r="I94">
        <v>820215</v>
      </c>
      <c r="J94">
        <v>86</v>
      </c>
      <c r="K94">
        <v>0</v>
      </c>
      <c r="L94">
        <v>10</v>
      </c>
      <c r="M94">
        <v>1987</v>
      </c>
      <c r="N94">
        <v>3</v>
      </c>
      <c r="O94">
        <v>0</v>
      </c>
      <c r="P94">
        <v>412</v>
      </c>
      <c r="R94">
        <f t="shared" si="39"/>
        <v>1</v>
      </c>
      <c r="S94">
        <f t="shared" si="40"/>
        <v>1.0483956498894918E-4</v>
      </c>
      <c r="T94">
        <f t="shared" si="41"/>
        <v>0.25862068965517243</v>
      </c>
      <c r="U94">
        <f t="shared" si="42"/>
        <v>0.41095890410958907</v>
      </c>
      <c r="V94">
        <f t="shared" si="43"/>
        <v>1</v>
      </c>
      <c r="W94">
        <f t="shared" si="44"/>
        <v>1.507537688442211E-3</v>
      </c>
      <c r="X94">
        <f t="shared" si="45"/>
        <v>0.76923076923076927</v>
      </c>
      <c r="Y94">
        <f t="shared" si="46"/>
        <v>0.86956521739130443</v>
      </c>
    </row>
    <row r="95" spans="1:25" x14ac:dyDescent="0.25">
      <c r="A95" t="s">
        <v>59</v>
      </c>
      <c r="B95" t="s">
        <v>56</v>
      </c>
      <c r="C95">
        <v>10</v>
      </c>
      <c r="D95" t="s">
        <v>26</v>
      </c>
      <c r="E95" t="s">
        <v>60</v>
      </c>
      <c r="F95" t="s">
        <v>20</v>
      </c>
      <c r="G95">
        <v>9.9009900990098994E-3</v>
      </c>
      <c r="H95">
        <v>30</v>
      </c>
      <c r="I95">
        <v>820215</v>
      </c>
      <c r="J95">
        <v>86</v>
      </c>
      <c r="K95">
        <v>0</v>
      </c>
      <c r="L95">
        <v>10</v>
      </c>
      <c r="M95">
        <v>1987</v>
      </c>
      <c r="N95">
        <v>3</v>
      </c>
      <c r="O95">
        <v>0</v>
      </c>
      <c r="P95">
        <v>413</v>
      </c>
      <c r="R95">
        <f t="shared" si="39"/>
        <v>1</v>
      </c>
      <c r="S95">
        <f t="shared" si="40"/>
        <v>1.0483956498894918E-4</v>
      </c>
      <c r="T95">
        <f t="shared" si="41"/>
        <v>0.25862068965517243</v>
      </c>
      <c r="U95">
        <f t="shared" si="42"/>
        <v>0.41095890410958907</v>
      </c>
      <c r="V95">
        <f t="shared" si="43"/>
        <v>1</v>
      </c>
      <c r="W95">
        <f t="shared" si="44"/>
        <v>1.507537688442211E-3</v>
      </c>
      <c r="X95">
        <f t="shared" si="45"/>
        <v>0.76923076923076927</v>
      </c>
      <c r="Y95">
        <f t="shared" si="46"/>
        <v>0.86956521739130443</v>
      </c>
    </row>
    <row r="96" spans="1:25" x14ac:dyDescent="0.25">
      <c r="A96" t="s">
        <v>59</v>
      </c>
      <c r="B96" t="s">
        <v>56</v>
      </c>
      <c r="C96">
        <v>10</v>
      </c>
      <c r="D96" t="s">
        <v>26</v>
      </c>
      <c r="E96" t="s">
        <v>60</v>
      </c>
      <c r="F96" t="s">
        <v>20</v>
      </c>
      <c r="G96">
        <v>9.9009900990098994E-3</v>
      </c>
      <c r="H96">
        <v>30</v>
      </c>
      <c r="I96">
        <v>820215</v>
      </c>
      <c r="J96">
        <v>86</v>
      </c>
      <c r="K96">
        <v>0</v>
      </c>
      <c r="L96">
        <v>10</v>
      </c>
      <c r="M96">
        <v>1987</v>
      </c>
      <c r="N96">
        <v>3</v>
      </c>
      <c r="O96">
        <v>0</v>
      </c>
      <c r="P96">
        <v>413</v>
      </c>
      <c r="R96">
        <f t="shared" si="39"/>
        <v>1</v>
      </c>
      <c r="S96">
        <f t="shared" si="40"/>
        <v>1.0483956498894918E-4</v>
      </c>
      <c r="T96">
        <f t="shared" si="41"/>
        <v>0.25862068965517243</v>
      </c>
      <c r="U96">
        <f t="shared" si="42"/>
        <v>0.41095890410958907</v>
      </c>
      <c r="V96">
        <f t="shared" si="43"/>
        <v>1</v>
      </c>
      <c r="W96">
        <f t="shared" si="44"/>
        <v>1.507537688442211E-3</v>
      </c>
      <c r="X96">
        <f t="shared" si="45"/>
        <v>0.76923076923076927</v>
      </c>
      <c r="Y96">
        <f t="shared" si="46"/>
        <v>0.86956521739130443</v>
      </c>
    </row>
    <row r="97" spans="1:25" x14ac:dyDescent="0.25">
      <c r="A97" t="s">
        <v>59</v>
      </c>
      <c r="B97" t="s">
        <v>56</v>
      </c>
      <c r="C97">
        <v>10</v>
      </c>
      <c r="D97" t="s">
        <v>26</v>
      </c>
      <c r="E97" t="s">
        <v>60</v>
      </c>
      <c r="F97" t="s">
        <v>20</v>
      </c>
      <c r="G97">
        <v>9.9009900990098994E-3</v>
      </c>
      <c r="H97">
        <v>30</v>
      </c>
      <c r="I97">
        <v>820215</v>
      </c>
      <c r="J97">
        <v>86</v>
      </c>
      <c r="K97">
        <v>0</v>
      </c>
      <c r="L97">
        <v>10</v>
      </c>
      <c r="M97">
        <v>1987</v>
      </c>
      <c r="N97">
        <v>3</v>
      </c>
      <c r="O97">
        <v>0</v>
      </c>
      <c r="P97">
        <v>412</v>
      </c>
      <c r="R97">
        <f t="shared" si="39"/>
        <v>1</v>
      </c>
      <c r="S97">
        <f t="shared" si="40"/>
        <v>1.0483956498894918E-4</v>
      </c>
      <c r="T97">
        <f t="shared" si="41"/>
        <v>0.25862068965517243</v>
      </c>
      <c r="U97">
        <f t="shared" si="42"/>
        <v>0.41095890410958907</v>
      </c>
      <c r="V97">
        <f t="shared" si="43"/>
        <v>1</v>
      </c>
      <c r="W97">
        <f t="shared" si="44"/>
        <v>1.507537688442211E-3</v>
      </c>
      <c r="X97">
        <f t="shared" si="45"/>
        <v>0.76923076923076927</v>
      </c>
      <c r="Y97">
        <f t="shared" si="46"/>
        <v>0.86956521739130443</v>
      </c>
    </row>
    <row r="98" spans="1:25" x14ac:dyDescent="0.25">
      <c r="A98" t="s">
        <v>59</v>
      </c>
      <c r="B98" t="s">
        <v>56</v>
      </c>
      <c r="C98">
        <v>10</v>
      </c>
      <c r="D98" t="s">
        <v>26</v>
      </c>
      <c r="E98" t="s">
        <v>60</v>
      </c>
      <c r="F98" t="s">
        <v>20</v>
      </c>
      <c r="G98">
        <v>9.9009900990098994E-3</v>
      </c>
      <c r="H98">
        <v>30</v>
      </c>
      <c r="I98">
        <v>820215</v>
      </c>
      <c r="J98">
        <v>86</v>
      </c>
      <c r="K98">
        <v>0</v>
      </c>
      <c r="L98">
        <v>10</v>
      </c>
      <c r="M98">
        <v>1987</v>
      </c>
      <c r="N98">
        <v>3</v>
      </c>
      <c r="O98">
        <v>0</v>
      </c>
      <c r="P98">
        <v>413</v>
      </c>
      <c r="R98">
        <f t="shared" si="39"/>
        <v>1</v>
      </c>
      <c r="S98">
        <f t="shared" si="40"/>
        <v>1.0483956498894918E-4</v>
      </c>
      <c r="T98">
        <f t="shared" si="41"/>
        <v>0.25862068965517243</v>
      </c>
      <c r="U98">
        <f t="shared" si="42"/>
        <v>0.41095890410958907</v>
      </c>
      <c r="V98">
        <f t="shared" si="43"/>
        <v>1</v>
      </c>
      <c r="W98">
        <f t="shared" si="44"/>
        <v>1.507537688442211E-3</v>
      </c>
      <c r="X98">
        <f t="shared" si="45"/>
        <v>0.76923076923076927</v>
      </c>
      <c r="Y98">
        <f t="shared" si="46"/>
        <v>0.86956521739130443</v>
      </c>
    </row>
    <row r="99" spans="1:25" x14ac:dyDescent="0.25">
      <c r="A99" t="s">
        <v>59</v>
      </c>
      <c r="B99" t="s">
        <v>56</v>
      </c>
      <c r="C99">
        <v>10</v>
      </c>
      <c r="D99" t="s">
        <v>26</v>
      </c>
      <c r="E99" t="s">
        <v>60</v>
      </c>
      <c r="F99" t="s">
        <v>20</v>
      </c>
      <c r="G99">
        <v>9.9009900990098994E-3</v>
      </c>
      <c r="H99">
        <v>30</v>
      </c>
      <c r="I99">
        <v>820215</v>
      </c>
      <c r="J99">
        <v>86</v>
      </c>
      <c r="K99">
        <v>0</v>
      </c>
      <c r="L99">
        <v>10</v>
      </c>
      <c r="M99">
        <v>1987</v>
      </c>
      <c r="N99">
        <v>3</v>
      </c>
      <c r="O99">
        <v>0</v>
      </c>
      <c r="P99">
        <v>412</v>
      </c>
      <c r="R99">
        <f t="shared" si="39"/>
        <v>1</v>
      </c>
      <c r="S99">
        <f t="shared" si="40"/>
        <v>1.0483956498894918E-4</v>
      </c>
      <c r="T99">
        <f t="shared" si="41"/>
        <v>0.25862068965517243</v>
      </c>
      <c r="U99">
        <f t="shared" si="42"/>
        <v>0.41095890410958907</v>
      </c>
      <c r="V99">
        <f t="shared" si="43"/>
        <v>1</v>
      </c>
      <c r="W99">
        <f t="shared" si="44"/>
        <v>1.507537688442211E-3</v>
      </c>
      <c r="X99">
        <f t="shared" si="45"/>
        <v>0.76923076923076927</v>
      </c>
      <c r="Y99">
        <f t="shared" si="46"/>
        <v>0.86956521739130443</v>
      </c>
    </row>
    <row r="100" spans="1:25" x14ac:dyDescent="0.25">
      <c r="A100" t="s">
        <v>59</v>
      </c>
      <c r="B100" t="s">
        <v>56</v>
      </c>
      <c r="C100">
        <v>10</v>
      </c>
      <c r="D100" t="s">
        <v>26</v>
      </c>
      <c r="E100" t="s">
        <v>60</v>
      </c>
      <c r="F100" t="s">
        <v>20</v>
      </c>
      <c r="G100">
        <v>9.9009900990098994E-3</v>
      </c>
      <c r="H100">
        <v>30</v>
      </c>
      <c r="I100">
        <v>820215</v>
      </c>
      <c r="J100">
        <v>86</v>
      </c>
      <c r="K100">
        <v>0</v>
      </c>
      <c r="L100">
        <v>10</v>
      </c>
      <c r="M100">
        <v>1987</v>
      </c>
      <c r="N100">
        <v>3</v>
      </c>
      <c r="O100">
        <v>0</v>
      </c>
      <c r="P100">
        <v>421</v>
      </c>
      <c r="R100">
        <f t="shared" si="39"/>
        <v>1</v>
      </c>
      <c r="S100">
        <f t="shared" si="40"/>
        <v>1.0483956498894918E-4</v>
      </c>
      <c r="T100">
        <f t="shared" si="41"/>
        <v>0.25862068965517243</v>
      </c>
      <c r="U100">
        <f t="shared" si="42"/>
        <v>0.41095890410958907</v>
      </c>
      <c r="V100">
        <f t="shared" si="43"/>
        <v>1</v>
      </c>
      <c r="W100">
        <f t="shared" si="44"/>
        <v>1.507537688442211E-3</v>
      </c>
      <c r="X100">
        <f t="shared" si="45"/>
        <v>0.76923076923076927</v>
      </c>
      <c r="Y100">
        <f t="shared" si="46"/>
        <v>0.86956521739130443</v>
      </c>
    </row>
    <row r="101" spans="1:25" x14ac:dyDescent="0.25">
      <c r="A101" t="s">
        <v>59</v>
      </c>
      <c r="B101" t="s">
        <v>56</v>
      </c>
      <c r="C101">
        <v>10</v>
      </c>
      <c r="D101" t="s">
        <v>26</v>
      </c>
      <c r="E101" t="s">
        <v>60</v>
      </c>
      <c r="F101" t="s">
        <v>20</v>
      </c>
      <c r="G101">
        <v>9.9009900990098994E-3</v>
      </c>
      <c r="H101">
        <v>30</v>
      </c>
      <c r="I101">
        <v>820215</v>
      </c>
      <c r="J101">
        <v>86</v>
      </c>
      <c r="K101">
        <v>0</v>
      </c>
      <c r="L101">
        <v>10</v>
      </c>
      <c r="M101">
        <v>1987</v>
      </c>
      <c r="N101">
        <v>3</v>
      </c>
      <c r="O101">
        <v>0</v>
      </c>
      <c r="P101">
        <v>424</v>
      </c>
      <c r="R101">
        <f t="shared" si="39"/>
        <v>1</v>
      </c>
      <c r="S101">
        <f t="shared" si="40"/>
        <v>1.0483956498894918E-4</v>
      </c>
      <c r="T101">
        <f t="shared" si="41"/>
        <v>0.25862068965517243</v>
      </c>
      <c r="U101">
        <f t="shared" si="42"/>
        <v>0.41095890410958907</v>
      </c>
      <c r="V101">
        <f t="shared" si="43"/>
        <v>1</v>
      </c>
      <c r="W101">
        <f t="shared" si="44"/>
        <v>1.507537688442211E-3</v>
      </c>
      <c r="X101">
        <f t="shared" si="45"/>
        <v>0.76923076923076927</v>
      </c>
      <c r="Y101">
        <f t="shared" si="46"/>
        <v>0.86956521739130443</v>
      </c>
    </row>
    <row r="102" spans="1:25" x14ac:dyDescent="0.25">
      <c r="A102" t="s">
        <v>59</v>
      </c>
      <c r="B102" t="s">
        <v>56</v>
      </c>
      <c r="C102">
        <v>10</v>
      </c>
      <c r="D102" t="s">
        <v>26</v>
      </c>
      <c r="E102" t="s">
        <v>60</v>
      </c>
      <c r="F102" t="s">
        <v>20</v>
      </c>
      <c r="G102">
        <v>9.9009900990098994E-3</v>
      </c>
      <c r="H102">
        <v>30</v>
      </c>
      <c r="I102">
        <v>820215</v>
      </c>
      <c r="J102">
        <v>86</v>
      </c>
      <c r="K102">
        <v>0</v>
      </c>
      <c r="L102">
        <v>10</v>
      </c>
      <c r="M102">
        <v>1987</v>
      </c>
      <c r="N102">
        <v>3</v>
      </c>
      <c r="O102">
        <v>0</v>
      </c>
      <c r="P102">
        <v>425</v>
      </c>
      <c r="R102">
        <f t="shared" si="39"/>
        <v>1</v>
      </c>
      <c r="S102">
        <f t="shared" si="40"/>
        <v>1.0483956498894918E-4</v>
      </c>
      <c r="T102">
        <f t="shared" si="41"/>
        <v>0.25862068965517243</v>
      </c>
      <c r="U102">
        <f t="shared" si="42"/>
        <v>0.41095890410958907</v>
      </c>
      <c r="V102">
        <f t="shared" si="43"/>
        <v>1</v>
      </c>
      <c r="W102">
        <f t="shared" si="44"/>
        <v>1.507537688442211E-3</v>
      </c>
      <c r="X102">
        <f t="shared" si="45"/>
        <v>0.76923076923076927</v>
      </c>
      <c r="Y102">
        <f t="shared" si="46"/>
        <v>0.86956521739130443</v>
      </c>
    </row>
    <row r="103" spans="1:25" x14ac:dyDescent="0.25">
      <c r="A103" t="s">
        <v>59</v>
      </c>
      <c r="B103" t="s">
        <v>56</v>
      </c>
      <c r="C103">
        <v>10</v>
      </c>
      <c r="D103" t="s">
        <v>26</v>
      </c>
      <c r="E103" t="s">
        <v>60</v>
      </c>
      <c r="F103" t="s">
        <v>20</v>
      </c>
      <c r="G103">
        <v>9.9009900990098994E-3</v>
      </c>
      <c r="H103">
        <v>30</v>
      </c>
      <c r="I103">
        <v>820215</v>
      </c>
      <c r="J103">
        <v>86</v>
      </c>
      <c r="K103">
        <v>0</v>
      </c>
      <c r="L103">
        <v>10</v>
      </c>
      <c r="M103">
        <v>1987</v>
      </c>
      <c r="N103">
        <v>3</v>
      </c>
      <c r="O103">
        <v>0</v>
      </c>
      <c r="P103">
        <v>431</v>
      </c>
      <c r="R103">
        <f t="shared" si="39"/>
        <v>1</v>
      </c>
      <c r="S103">
        <f t="shared" si="40"/>
        <v>1.0483956498894918E-4</v>
      </c>
      <c r="T103">
        <f t="shared" si="41"/>
        <v>0.25862068965517243</v>
      </c>
      <c r="U103">
        <f t="shared" si="42"/>
        <v>0.41095890410958907</v>
      </c>
      <c r="V103">
        <f t="shared" si="43"/>
        <v>1</v>
      </c>
      <c r="W103">
        <f t="shared" si="44"/>
        <v>1.507537688442211E-3</v>
      </c>
      <c r="X103">
        <f t="shared" si="45"/>
        <v>0.76923076923076927</v>
      </c>
      <c r="Y103">
        <f t="shared" si="46"/>
        <v>0.86956521739130443</v>
      </c>
    </row>
    <row r="104" spans="1:25" x14ac:dyDescent="0.25">
      <c r="A104" t="s">
        <v>59</v>
      </c>
      <c r="B104" t="s">
        <v>56</v>
      </c>
      <c r="C104">
        <v>10</v>
      </c>
      <c r="D104" t="s">
        <v>26</v>
      </c>
      <c r="E104" t="s">
        <v>60</v>
      </c>
      <c r="F104" t="s">
        <v>20</v>
      </c>
      <c r="G104">
        <v>9.9009900990098994E-3</v>
      </c>
      <c r="H104">
        <v>30</v>
      </c>
      <c r="I104">
        <v>820215</v>
      </c>
      <c r="J104">
        <v>86</v>
      </c>
      <c r="K104">
        <v>0</v>
      </c>
      <c r="L104">
        <v>10</v>
      </c>
      <c r="M104">
        <v>1987</v>
      </c>
      <c r="N104">
        <v>3</v>
      </c>
      <c r="O104">
        <v>0</v>
      </c>
      <c r="P104">
        <v>434</v>
      </c>
      <c r="R104">
        <f t="shared" si="39"/>
        <v>1</v>
      </c>
      <c r="S104">
        <f t="shared" si="40"/>
        <v>1.0483956498894918E-4</v>
      </c>
      <c r="T104">
        <f t="shared" si="41"/>
        <v>0.25862068965517243</v>
      </c>
      <c r="U104">
        <f t="shared" si="42"/>
        <v>0.41095890410958907</v>
      </c>
      <c r="V104">
        <f t="shared" si="43"/>
        <v>1</v>
      </c>
      <c r="W104">
        <f t="shared" si="44"/>
        <v>1.507537688442211E-3</v>
      </c>
      <c r="X104">
        <f t="shared" si="45"/>
        <v>0.76923076923076927</v>
      </c>
      <c r="Y104">
        <f t="shared" si="46"/>
        <v>0.86956521739130443</v>
      </c>
    </row>
    <row r="105" spans="1:25" x14ac:dyDescent="0.25">
      <c r="A105" t="s">
        <v>59</v>
      </c>
      <c r="B105" t="s">
        <v>56</v>
      </c>
      <c r="C105">
        <v>10</v>
      </c>
      <c r="D105" t="s">
        <v>26</v>
      </c>
      <c r="E105" t="s">
        <v>60</v>
      </c>
      <c r="F105" t="s">
        <v>20</v>
      </c>
      <c r="G105">
        <v>9.9009900990098994E-3</v>
      </c>
      <c r="H105">
        <v>30</v>
      </c>
      <c r="I105">
        <v>820215</v>
      </c>
      <c r="J105">
        <v>86</v>
      </c>
      <c r="K105">
        <v>0</v>
      </c>
      <c r="L105">
        <v>10</v>
      </c>
      <c r="M105">
        <v>1987</v>
      </c>
      <c r="N105">
        <v>3</v>
      </c>
      <c r="O105">
        <v>0</v>
      </c>
      <c r="P105">
        <v>429</v>
      </c>
      <c r="R105">
        <f t="shared" si="39"/>
        <v>1</v>
      </c>
      <c r="S105">
        <f t="shared" si="40"/>
        <v>1.0483956498894918E-4</v>
      </c>
      <c r="T105">
        <f t="shared" si="41"/>
        <v>0.25862068965517243</v>
      </c>
      <c r="U105">
        <f t="shared" si="42"/>
        <v>0.41095890410958907</v>
      </c>
      <c r="V105">
        <f t="shared" si="43"/>
        <v>1</v>
      </c>
      <c r="W105">
        <f t="shared" si="44"/>
        <v>1.507537688442211E-3</v>
      </c>
      <c r="X105">
        <f t="shared" si="45"/>
        <v>0.76923076923076927</v>
      </c>
      <c r="Y105">
        <f t="shared" si="46"/>
        <v>0.86956521739130443</v>
      </c>
    </row>
    <row r="106" spans="1:25" x14ac:dyDescent="0.25">
      <c r="A106" t="s">
        <v>59</v>
      </c>
      <c r="B106" t="s">
        <v>56</v>
      </c>
      <c r="C106">
        <v>10</v>
      </c>
      <c r="D106" t="s">
        <v>26</v>
      </c>
      <c r="E106" t="s">
        <v>60</v>
      </c>
      <c r="F106" t="s">
        <v>20</v>
      </c>
      <c r="G106">
        <v>9.9009900990098994E-3</v>
      </c>
      <c r="H106">
        <v>30</v>
      </c>
      <c r="I106">
        <v>820215</v>
      </c>
      <c r="J106">
        <v>86</v>
      </c>
      <c r="K106">
        <v>0</v>
      </c>
      <c r="L106">
        <v>10</v>
      </c>
      <c r="M106">
        <v>1987</v>
      </c>
      <c r="N106">
        <v>3</v>
      </c>
      <c r="O106">
        <v>0</v>
      </c>
      <c r="P106">
        <v>421</v>
      </c>
      <c r="R106">
        <f t="shared" si="39"/>
        <v>1</v>
      </c>
      <c r="S106">
        <f t="shared" si="40"/>
        <v>1.0483956498894918E-4</v>
      </c>
      <c r="T106">
        <f t="shared" si="41"/>
        <v>0.25862068965517243</v>
      </c>
      <c r="U106">
        <f t="shared" si="42"/>
        <v>0.41095890410958907</v>
      </c>
      <c r="V106">
        <f t="shared" si="43"/>
        <v>1</v>
      </c>
      <c r="W106">
        <f t="shared" si="44"/>
        <v>1.507537688442211E-3</v>
      </c>
      <c r="X106">
        <f t="shared" si="45"/>
        <v>0.76923076923076927</v>
      </c>
      <c r="Y106">
        <f t="shared" si="46"/>
        <v>0.86956521739130443</v>
      </c>
    </row>
    <row r="107" spans="1:25" x14ac:dyDescent="0.25">
      <c r="A107" t="s">
        <v>59</v>
      </c>
      <c r="B107" t="s">
        <v>56</v>
      </c>
      <c r="C107">
        <v>10</v>
      </c>
      <c r="D107" t="s">
        <v>26</v>
      </c>
      <c r="E107" t="s">
        <v>60</v>
      </c>
      <c r="F107" t="s">
        <v>20</v>
      </c>
      <c r="G107">
        <v>9.9009900990098994E-3</v>
      </c>
      <c r="H107">
        <v>30</v>
      </c>
      <c r="I107">
        <v>820215</v>
      </c>
      <c r="J107">
        <v>86</v>
      </c>
      <c r="K107">
        <v>0</v>
      </c>
      <c r="L107">
        <v>10</v>
      </c>
      <c r="M107">
        <v>1987</v>
      </c>
      <c r="N107">
        <v>3</v>
      </c>
      <c r="O107">
        <v>0</v>
      </c>
      <c r="P107">
        <v>429</v>
      </c>
      <c r="R107">
        <f t="shared" si="39"/>
        <v>1</v>
      </c>
      <c r="S107">
        <f t="shared" si="40"/>
        <v>1.0483956498894918E-4</v>
      </c>
      <c r="T107">
        <f t="shared" si="41"/>
        <v>0.25862068965517243</v>
      </c>
      <c r="U107">
        <f t="shared" si="42"/>
        <v>0.41095890410958907</v>
      </c>
      <c r="V107">
        <f t="shared" si="43"/>
        <v>1</v>
      </c>
      <c r="W107">
        <f t="shared" si="44"/>
        <v>1.507537688442211E-3</v>
      </c>
      <c r="X107">
        <f t="shared" si="45"/>
        <v>0.76923076923076927</v>
      </c>
      <c r="Y107">
        <f t="shared" si="46"/>
        <v>0.86956521739130443</v>
      </c>
    </row>
    <row r="108" spans="1:25" x14ac:dyDescent="0.25">
      <c r="A108" t="s">
        <v>59</v>
      </c>
      <c r="B108" t="s">
        <v>56</v>
      </c>
      <c r="C108">
        <v>10</v>
      </c>
      <c r="D108" t="s">
        <v>26</v>
      </c>
      <c r="E108" t="s">
        <v>60</v>
      </c>
      <c r="F108" t="s">
        <v>20</v>
      </c>
      <c r="G108">
        <v>9.9009900990098994E-3</v>
      </c>
      <c r="H108">
        <v>30</v>
      </c>
      <c r="I108">
        <v>820215</v>
      </c>
      <c r="J108">
        <v>86</v>
      </c>
      <c r="K108">
        <v>0</v>
      </c>
      <c r="L108">
        <v>10</v>
      </c>
      <c r="M108">
        <v>1987</v>
      </c>
      <c r="N108">
        <v>3</v>
      </c>
      <c r="O108">
        <v>0</v>
      </c>
      <c r="P108">
        <v>416</v>
      </c>
      <c r="R108">
        <f t="shared" si="39"/>
        <v>1</v>
      </c>
      <c r="S108">
        <f t="shared" si="40"/>
        <v>1.0483956498894918E-4</v>
      </c>
      <c r="T108">
        <f t="shared" si="41"/>
        <v>0.25862068965517243</v>
      </c>
      <c r="U108">
        <f t="shared" si="42"/>
        <v>0.41095890410958907</v>
      </c>
      <c r="V108">
        <f t="shared" si="43"/>
        <v>1</v>
      </c>
      <c r="W108">
        <f t="shared" si="44"/>
        <v>1.507537688442211E-3</v>
      </c>
      <c r="X108">
        <f t="shared" si="45"/>
        <v>0.76923076923076927</v>
      </c>
      <c r="Y108">
        <f t="shared" si="46"/>
        <v>0.86956521739130443</v>
      </c>
    </row>
    <row r="110" spans="1:25" x14ac:dyDescent="0.25">
      <c r="Q110" t="s">
        <v>36</v>
      </c>
      <c r="R110">
        <f>IFERROR(AVERAGE(R89:R108), 0)</f>
        <v>1</v>
      </c>
      <c r="S110">
        <f>IFERROR(AVERAGE(S89:S108), 0)</f>
        <v>1.0483956498894913E-4</v>
      </c>
      <c r="T110">
        <f>IFERROR(AVERAGE(T89:T108), 0)</f>
        <v>0.25862068965517249</v>
      </c>
      <c r="U110">
        <f t="shared" ref="U110:Y110" si="47">IFERROR(AVERAGE(U89:U108), 0)</f>
        <v>0.41095890410958902</v>
      </c>
      <c r="V110">
        <f t="shared" si="47"/>
        <v>1</v>
      </c>
      <c r="W110">
        <f t="shared" si="47"/>
        <v>1.5075376884422103E-3</v>
      </c>
      <c r="X110">
        <f t="shared" si="47"/>
        <v>0.76923076923076961</v>
      </c>
      <c r="Y110">
        <f t="shared" si="47"/>
        <v>0.86956521739130443</v>
      </c>
    </row>
    <row r="111" spans="1:25" x14ac:dyDescent="0.25">
      <c r="Q111" t="s">
        <v>39</v>
      </c>
      <c r="R111">
        <f t="shared" ref="R111:Y111" si="48">t_19__0.975*STDEV(R89:R108)/SQRT(20)</f>
        <v>0</v>
      </c>
      <c r="S111">
        <f t="shared" si="48"/>
        <v>2.6029912328833346E-20</v>
      </c>
      <c r="T111">
        <f t="shared" si="48"/>
        <v>2.6654630224725346E-17</v>
      </c>
      <c r="U111">
        <f t="shared" si="48"/>
        <v>2.6654630224725346E-17</v>
      </c>
      <c r="V111">
        <f t="shared" si="48"/>
        <v>0</v>
      </c>
      <c r="W111">
        <f t="shared" si="48"/>
        <v>3.1235894794600013E-19</v>
      </c>
      <c r="X111">
        <f t="shared" si="48"/>
        <v>1.5992778134835207E-16</v>
      </c>
      <c r="Y111">
        <f t="shared" si="48"/>
        <v>0</v>
      </c>
    </row>
    <row r="112" spans="1:25" x14ac:dyDescent="0.25">
      <c r="Q112" t="s">
        <v>40</v>
      </c>
      <c r="R112">
        <f t="shared" ref="R112:Y112" si="49">t_19_0.995*STDEV(R89:R108)/SQRT(20)</f>
        <v>0</v>
      </c>
      <c r="S112">
        <f t="shared" si="49"/>
        <v>3.5581260952122411E-20</v>
      </c>
      <c r="T112">
        <f t="shared" si="49"/>
        <v>3.6435211214973349E-17</v>
      </c>
      <c r="U112">
        <f t="shared" si="49"/>
        <v>3.6435211214973349E-17</v>
      </c>
      <c r="V112">
        <f t="shared" si="49"/>
        <v>0</v>
      </c>
      <c r="W112">
        <f t="shared" si="49"/>
        <v>4.2697513142546893E-19</v>
      </c>
      <c r="X112">
        <f t="shared" si="49"/>
        <v>2.1861126728984009E-16</v>
      </c>
      <c r="Y112">
        <f t="shared" si="49"/>
        <v>0</v>
      </c>
    </row>
    <row r="113" spans="6:25" x14ac:dyDescent="0.25">
      <c r="Q113" t="s">
        <v>41</v>
      </c>
      <c r="R113">
        <f>R110+R111</f>
        <v>1</v>
      </c>
      <c r="S113">
        <f t="shared" ref="S113:Y113" si="50">S110+S111</f>
        <v>1.0483956498894916E-4</v>
      </c>
      <c r="T113">
        <f t="shared" si="50"/>
        <v>0.25862068965517249</v>
      </c>
      <c r="U113">
        <f t="shared" si="50"/>
        <v>0.41095890410958902</v>
      </c>
      <c r="V113">
        <f t="shared" si="50"/>
        <v>1</v>
      </c>
      <c r="W113">
        <f t="shared" si="50"/>
        <v>1.5075376884422106E-3</v>
      </c>
      <c r="X113">
        <f t="shared" si="50"/>
        <v>0.76923076923076972</v>
      </c>
      <c r="Y113">
        <f t="shared" si="50"/>
        <v>0.86956521739130443</v>
      </c>
    </row>
    <row r="114" spans="6:25" x14ac:dyDescent="0.25">
      <c r="Q114" t="s">
        <v>42</v>
      </c>
      <c r="R114">
        <f>R110+R112</f>
        <v>1</v>
      </c>
      <c r="S114">
        <f t="shared" ref="S114:Y114" si="51">S110+S112</f>
        <v>1.0483956498894917E-4</v>
      </c>
      <c r="T114">
        <f t="shared" si="51"/>
        <v>0.25862068965517254</v>
      </c>
      <c r="U114">
        <f t="shared" si="51"/>
        <v>0.41095890410958907</v>
      </c>
      <c r="V114">
        <f t="shared" si="51"/>
        <v>1</v>
      </c>
      <c r="W114">
        <f t="shared" si="51"/>
        <v>1.5075376884422108E-3</v>
      </c>
      <c r="X114">
        <f t="shared" si="51"/>
        <v>0.76923076923076983</v>
      </c>
      <c r="Y114">
        <f t="shared" si="51"/>
        <v>0.86956521739130443</v>
      </c>
    </row>
    <row r="120" spans="6:25" x14ac:dyDescent="0.25">
      <c r="F120" s="9" t="s">
        <v>44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6:25" x14ac:dyDescent="0.25">
      <c r="G121" s="10" t="s">
        <v>43</v>
      </c>
      <c r="H121" s="10"/>
      <c r="I121" s="10"/>
      <c r="J121" s="10" t="s">
        <v>45</v>
      </c>
      <c r="K121" s="10"/>
      <c r="L121" s="10"/>
      <c r="M121" s="10" t="s">
        <v>46</v>
      </c>
      <c r="N121" s="10"/>
      <c r="O121" s="10"/>
      <c r="P121" s="10" t="s">
        <v>47</v>
      </c>
      <c r="Q121" s="10"/>
      <c r="R121" s="10"/>
      <c r="S121" s="10" t="s">
        <v>29</v>
      </c>
      <c r="T121" s="10"/>
      <c r="U121" s="10"/>
      <c r="V121" s="10"/>
    </row>
    <row r="122" spans="6:25" x14ac:dyDescent="0.25">
      <c r="G122" t="s">
        <v>28</v>
      </c>
      <c r="H122" t="s">
        <v>30</v>
      </c>
      <c r="I122" t="s">
        <v>31</v>
      </c>
      <c r="J122" t="s">
        <v>28</v>
      </c>
      <c r="K122" t="s">
        <v>30</v>
      </c>
      <c r="L122" t="s">
        <v>31</v>
      </c>
      <c r="M122" t="s">
        <v>28</v>
      </c>
      <c r="N122" t="s">
        <v>30</v>
      </c>
      <c r="O122" t="s">
        <v>31</v>
      </c>
      <c r="P122" t="s">
        <v>28</v>
      </c>
      <c r="Q122" t="s">
        <v>30</v>
      </c>
      <c r="R122" t="s">
        <v>31</v>
      </c>
      <c r="S122" t="s">
        <v>43</v>
      </c>
      <c r="T122" t="s">
        <v>45</v>
      </c>
      <c r="U122" t="s">
        <v>46</v>
      </c>
      <c r="V122" t="s">
        <v>47</v>
      </c>
    </row>
    <row r="123" spans="6:25" x14ac:dyDescent="0.25">
      <c r="F123" t="s">
        <v>36</v>
      </c>
      <c r="G123">
        <f>R23</f>
        <v>1</v>
      </c>
      <c r="H123">
        <f t="shared" ref="H123:I125" si="52">T23</f>
        <v>0.92500000000000004</v>
      </c>
      <c r="I123">
        <f t="shared" si="52"/>
        <v>0.9571428571428573</v>
      </c>
      <c r="J123">
        <f>R52</f>
        <v>0.99499999999999988</v>
      </c>
      <c r="K123">
        <f t="shared" ref="K123:L125" si="53">T52</f>
        <v>0.74127051032800462</v>
      </c>
      <c r="L123">
        <f t="shared" si="53"/>
        <v>0.83366888437042497</v>
      </c>
      <c r="M123">
        <f>R81</f>
        <v>0.99833333333333341</v>
      </c>
      <c r="N123">
        <f t="shared" ref="N123:O125" si="54">T81</f>
        <v>0.43201716338874652</v>
      </c>
      <c r="O123">
        <f t="shared" si="54"/>
        <v>0.58063869080206076</v>
      </c>
      <c r="P123">
        <f>R110</f>
        <v>1</v>
      </c>
      <c r="Q123">
        <f t="shared" ref="Q123:R125" si="55">T110</f>
        <v>0.25862068965517249</v>
      </c>
      <c r="R123">
        <f t="shared" si="55"/>
        <v>0.41095890410958902</v>
      </c>
      <c r="S123">
        <f>100*S23</f>
        <v>3.657194127521483E-4</v>
      </c>
      <c r="T123">
        <f>100*S52</f>
        <v>1.7798344753937889E-3</v>
      </c>
      <c r="U123">
        <f>100*S81</f>
        <v>6.0404656339563155E-3</v>
      </c>
      <c r="V123">
        <f>100*S110</f>
        <v>1.0483956498894912E-2</v>
      </c>
    </row>
    <row r="124" spans="6:25" x14ac:dyDescent="0.25">
      <c r="F124" t="s">
        <v>39</v>
      </c>
      <c r="G124">
        <f>R24</f>
        <v>0</v>
      </c>
      <c r="H124">
        <f t="shared" si="52"/>
        <v>5.5010055599910596E-2</v>
      </c>
      <c r="I124">
        <f t="shared" si="52"/>
        <v>3.1434317485663221E-2</v>
      </c>
      <c r="J124">
        <f>R53</f>
        <v>7.6341708247383722E-3</v>
      </c>
      <c r="K124">
        <f t="shared" si="53"/>
        <v>9.2496071338734429E-2</v>
      </c>
      <c r="L124">
        <f t="shared" si="53"/>
        <v>6.6543295894759685E-2</v>
      </c>
      <c r="M124">
        <f>R82</f>
        <v>3.4883333333333324E-3</v>
      </c>
      <c r="N124">
        <f t="shared" si="54"/>
        <v>9.6024340110585665E-2</v>
      </c>
      <c r="O124">
        <f t="shared" si="54"/>
        <v>7.8060210885517178E-2</v>
      </c>
      <c r="P124">
        <f>R111</f>
        <v>0</v>
      </c>
      <c r="Q124">
        <f t="shared" si="55"/>
        <v>2.6654630224725346E-17</v>
      </c>
      <c r="R124">
        <f t="shared" si="55"/>
        <v>2.6654630224725346E-17</v>
      </c>
      <c r="S124">
        <f>100*S24</f>
        <v>2.6824326972616484E-4</v>
      </c>
      <c r="T124">
        <f>100*S53</f>
        <v>1.0381428760855192E-3</v>
      </c>
      <c r="U124">
        <f>100*S82</f>
        <v>1.3643256842867811E-3</v>
      </c>
      <c r="V124">
        <f>100*S111</f>
        <v>2.6029912328833346E-18</v>
      </c>
    </row>
    <row r="125" spans="6:25" x14ac:dyDescent="0.25">
      <c r="F125" t="s">
        <v>40</v>
      </c>
      <c r="G125">
        <f>R25</f>
        <v>0</v>
      </c>
      <c r="H125">
        <f t="shared" si="52"/>
        <v>7.5195302948563886E-2</v>
      </c>
      <c r="I125">
        <f t="shared" si="52"/>
        <v>4.2968744542036544E-2</v>
      </c>
      <c r="J125">
        <f>R54</f>
        <v>1.0435433697838741E-2</v>
      </c>
      <c r="K125">
        <f t="shared" si="53"/>
        <v>0.12643634022939285</v>
      </c>
      <c r="L125">
        <f t="shared" si="53"/>
        <v>9.0960520570906575E-2</v>
      </c>
      <c r="M125">
        <f>R83</f>
        <v>4.7683333333333328E-3</v>
      </c>
      <c r="N125">
        <f t="shared" si="54"/>
        <v>0.13125926280763767</v>
      </c>
      <c r="O125">
        <f t="shared" si="54"/>
        <v>0.10670342252435006</v>
      </c>
      <c r="P125">
        <f>R112</f>
        <v>0</v>
      </c>
      <c r="Q125">
        <f t="shared" si="55"/>
        <v>3.6435211214973349E-17</v>
      </c>
      <c r="R125">
        <f t="shared" si="55"/>
        <v>3.6435211214973349E-17</v>
      </c>
      <c r="S125">
        <f>100*S25</f>
        <v>3.657194127521483E-4</v>
      </c>
      <c r="T125">
        <f>100*S54</f>
        <v>1.4190763346778169E-3</v>
      </c>
      <c r="U125">
        <f>100*S83</f>
        <v>1.8649478178425611E-3</v>
      </c>
      <c r="V125">
        <f>100*S112</f>
        <v>3.558126095212241E-18</v>
      </c>
    </row>
    <row r="145" spans="6:22" x14ac:dyDescent="0.25">
      <c r="F145" s="9" t="s">
        <v>48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6:22" x14ac:dyDescent="0.25">
      <c r="G146" s="10" t="s">
        <v>43</v>
      </c>
      <c r="H146" s="10"/>
      <c r="I146" s="10"/>
      <c r="J146" s="10" t="s">
        <v>45</v>
      </c>
      <c r="K146" s="10"/>
      <c r="L146" s="10"/>
      <c r="M146" s="10" t="s">
        <v>46</v>
      </c>
      <c r="N146" s="10"/>
      <c r="O146" s="10"/>
      <c r="P146" s="10" t="s">
        <v>47</v>
      </c>
      <c r="Q146" s="10"/>
      <c r="R146" s="10"/>
      <c r="S146" s="10" t="s">
        <v>29</v>
      </c>
      <c r="T146" s="10"/>
      <c r="U146" s="10"/>
      <c r="V146" s="10"/>
    </row>
    <row r="147" spans="6:22" x14ac:dyDescent="0.25">
      <c r="G147" t="s">
        <v>28</v>
      </c>
      <c r="H147" t="s">
        <v>30</v>
      </c>
      <c r="I147" t="s">
        <v>31</v>
      </c>
      <c r="J147" t="s">
        <v>28</v>
      </c>
      <c r="K147" t="s">
        <v>30</v>
      </c>
      <c r="L147" t="s">
        <v>31</v>
      </c>
      <c r="M147" t="s">
        <v>28</v>
      </c>
      <c r="N147" t="s">
        <v>30</v>
      </c>
      <c r="O147" t="s">
        <v>31</v>
      </c>
      <c r="P147" t="s">
        <v>28</v>
      </c>
      <c r="Q147" t="s">
        <v>30</v>
      </c>
      <c r="R147" t="s">
        <v>31</v>
      </c>
      <c r="S147" t="s">
        <v>43</v>
      </c>
      <c r="T147" t="s">
        <v>45</v>
      </c>
      <c r="U147" t="s">
        <v>46</v>
      </c>
      <c r="V147" t="s">
        <v>47</v>
      </c>
    </row>
    <row r="148" spans="6:22" x14ac:dyDescent="0.25">
      <c r="F148" t="s">
        <v>36</v>
      </c>
      <c r="G148">
        <f>V23</f>
        <v>1</v>
      </c>
      <c r="H148">
        <f t="shared" ref="H148:I150" si="56">X23</f>
        <v>0.93076923076923079</v>
      </c>
      <c r="I148">
        <f t="shared" si="56"/>
        <v>0.96086956521739142</v>
      </c>
      <c r="J148">
        <f>V52</f>
        <v>1</v>
      </c>
      <c r="K148">
        <f t="shared" ref="K148:L150" si="57">X52</f>
        <v>0.83974358974358998</v>
      </c>
      <c r="L148">
        <f t="shared" si="57"/>
        <v>0.9100790513833994</v>
      </c>
      <c r="M148">
        <f>V81</f>
        <v>1</v>
      </c>
      <c r="N148">
        <f t="shared" ref="N148:O150" si="58">X81</f>
        <v>0.8500000000000002</v>
      </c>
      <c r="O148">
        <f t="shared" si="58"/>
        <v>0.91521739130434787</v>
      </c>
      <c r="P148">
        <f>V110</f>
        <v>1</v>
      </c>
      <c r="Q148">
        <f t="shared" ref="Q148:R150" si="59">X110</f>
        <v>0.76923076923076961</v>
      </c>
      <c r="R148">
        <f t="shared" si="59"/>
        <v>0.86956521739130443</v>
      </c>
      <c r="S148">
        <f>W23</f>
        <v>4.5226130653266332E-4</v>
      </c>
      <c r="T148">
        <f>W52</f>
        <v>1.0301507537688441E-3</v>
      </c>
      <c r="U148">
        <f>W81</f>
        <v>9.798994974874371E-4</v>
      </c>
      <c r="V148">
        <f>W110</f>
        <v>1.5075376884422103E-3</v>
      </c>
    </row>
    <row r="149" spans="6:22" x14ac:dyDescent="0.25">
      <c r="F149" t="s">
        <v>39</v>
      </c>
      <c r="G149">
        <f>V24</f>
        <v>0</v>
      </c>
      <c r="H149">
        <f t="shared" si="56"/>
        <v>5.0778512861456036E-2</v>
      </c>
      <c r="I149">
        <f t="shared" si="56"/>
        <v>2.8700898573866419E-2</v>
      </c>
      <c r="J149">
        <f>V53</f>
        <v>0</v>
      </c>
      <c r="K149">
        <f t="shared" si="57"/>
        <v>4.5964258775654007E-2</v>
      </c>
      <c r="L149">
        <f t="shared" si="57"/>
        <v>2.5966315446026213E-2</v>
      </c>
      <c r="M149">
        <f>V82</f>
        <v>0</v>
      </c>
      <c r="N149">
        <f t="shared" si="58"/>
        <v>5.285195186357295E-2</v>
      </c>
      <c r="O149">
        <f t="shared" si="58"/>
        <v>2.9872842357671871E-2</v>
      </c>
      <c r="P149">
        <f>V111</f>
        <v>0</v>
      </c>
      <c r="Q149">
        <f t="shared" si="59"/>
        <v>1.5992778134835207E-16</v>
      </c>
      <c r="R149">
        <f t="shared" si="59"/>
        <v>0</v>
      </c>
      <c r="S149">
        <f>W24</f>
        <v>3.3171892824066733E-4</v>
      </c>
      <c r="T149">
        <f>W53</f>
        <v>3.0016128801838672E-4</v>
      </c>
      <c r="U149">
        <f>W82</f>
        <v>3.4526400714897154E-4</v>
      </c>
      <c r="V149">
        <f>W111</f>
        <v>3.1235894794600013E-19</v>
      </c>
    </row>
    <row r="150" spans="6:22" x14ac:dyDescent="0.25">
      <c r="F150" t="s">
        <v>40</v>
      </c>
      <c r="G150">
        <f>V25</f>
        <v>0</v>
      </c>
      <c r="H150">
        <f t="shared" si="56"/>
        <v>6.941104887559757E-2</v>
      </c>
      <c r="I150">
        <f t="shared" si="56"/>
        <v>3.9232331973163802E-2</v>
      </c>
      <c r="J150">
        <f>V54</f>
        <v>0</v>
      </c>
      <c r="K150">
        <f t="shared" si="57"/>
        <v>6.2830264862468288E-2</v>
      </c>
      <c r="L150">
        <f t="shared" si="57"/>
        <v>3.5494327993827512E-2</v>
      </c>
      <c r="M150">
        <f>V83</f>
        <v>0</v>
      </c>
      <c r="N150">
        <f t="shared" si="58"/>
        <v>7.224531021580613E-2</v>
      </c>
      <c r="O150">
        <f t="shared" si="58"/>
        <v>4.0834305774151571E-2</v>
      </c>
      <c r="P150">
        <f>V112</f>
        <v>0</v>
      </c>
      <c r="Q150">
        <f t="shared" si="59"/>
        <v>2.1861126728984009E-16</v>
      </c>
      <c r="R150">
        <f t="shared" si="59"/>
        <v>0</v>
      </c>
      <c r="S150">
        <f>W25</f>
        <v>4.5226130653266332E-4</v>
      </c>
      <c r="T150">
        <f>W54</f>
        <v>4.1030169375088602E-4</v>
      </c>
      <c r="U150">
        <f>W83</f>
        <v>4.7195428784195303E-4</v>
      </c>
      <c r="V150">
        <f>W112</f>
        <v>4.2697513142546893E-19</v>
      </c>
    </row>
    <row r="171" spans="6:22" x14ac:dyDescent="0.25">
      <c r="F171" s="9" t="s">
        <v>64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3" spans="6:22" x14ac:dyDescent="0.25">
      <c r="F173" s="11" t="s">
        <v>28</v>
      </c>
      <c r="G173" t="s">
        <v>43</v>
      </c>
      <c r="H173">
        <f>100*R23</f>
        <v>100</v>
      </c>
      <c r="I173">
        <f>100*R24</f>
        <v>0</v>
      </c>
      <c r="J173">
        <f>100*R25</f>
        <v>0</v>
      </c>
    </row>
    <row r="174" spans="6:22" x14ac:dyDescent="0.25">
      <c r="F174" s="11"/>
      <c r="G174" t="s">
        <v>45</v>
      </c>
      <c r="H174">
        <f>100*R52</f>
        <v>99.499999999999986</v>
      </c>
      <c r="I174">
        <f>100*R53</f>
        <v>0.76341708247383722</v>
      </c>
      <c r="J174">
        <f>100*R54</f>
        <v>1.0435433697838741</v>
      </c>
    </row>
    <row r="175" spans="6:22" x14ac:dyDescent="0.25">
      <c r="F175" s="11"/>
      <c r="G175" t="s">
        <v>46</v>
      </c>
      <c r="H175">
        <f>100*R81</f>
        <v>99.833333333333343</v>
      </c>
      <c r="I175">
        <f>100*R82</f>
        <v>0.34883333333333322</v>
      </c>
      <c r="J175">
        <f>100*R83</f>
        <v>0.47683333333333328</v>
      </c>
    </row>
    <row r="176" spans="6:22" x14ac:dyDescent="0.25">
      <c r="F176" s="11"/>
      <c r="G176" t="s">
        <v>47</v>
      </c>
      <c r="H176">
        <f>100*R110</f>
        <v>100</v>
      </c>
      <c r="I176">
        <f>100*R111</f>
        <v>0</v>
      </c>
      <c r="J176">
        <f>100*R112</f>
        <v>0</v>
      </c>
    </row>
    <row r="177" spans="6:22" x14ac:dyDescent="0.25">
      <c r="F177" s="11" t="s">
        <v>30</v>
      </c>
      <c r="G177" t="s">
        <v>43</v>
      </c>
      <c r="H177">
        <f>100*T23</f>
        <v>92.5</v>
      </c>
      <c r="I177">
        <f>100*T24</f>
        <v>5.5010055599910599</v>
      </c>
      <c r="J177">
        <f>100*T25</f>
        <v>7.5195302948563887</v>
      </c>
    </row>
    <row r="178" spans="6:22" x14ac:dyDescent="0.25">
      <c r="F178" s="11"/>
      <c r="G178" t="s">
        <v>45</v>
      </c>
      <c r="H178">
        <f>100*T52</f>
        <v>74.127051032800466</v>
      </c>
      <c r="I178">
        <f>100*T53</f>
        <v>9.2496071338734431</v>
      </c>
      <c r="J178">
        <f>100*T54</f>
        <v>12.643634022939285</v>
      </c>
    </row>
    <row r="179" spans="6:22" x14ac:dyDescent="0.25">
      <c r="F179" s="11"/>
      <c r="G179" t="s">
        <v>46</v>
      </c>
      <c r="H179">
        <f>100*T81</f>
        <v>43.201716338874654</v>
      </c>
      <c r="I179">
        <f>100*T82</f>
        <v>9.6024340110585662</v>
      </c>
      <c r="J179">
        <f>100*T83</f>
        <v>13.125926280763768</v>
      </c>
    </row>
    <row r="180" spans="6:22" x14ac:dyDescent="0.25">
      <c r="F180" s="11"/>
      <c r="G180" t="s">
        <v>47</v>
      </c>
      <c r="H180">
        <f>100*T110</f>
        <v>25.862068965517249</v>
      </c>
      <c r="I180">
        <f>100*T111</f>
        <v>2.6654630224725346E-15</v>
      </c>
      <c r="J180">
        <f>100*T112</f>
        <v>3.6435211214973348E-15</v>
      </c>
    </row>
    <row r="181" spans="6:22" x14ac:dyDescent="0.25">
      <c r="F181" s="11" t="s">
        <v>31</v>
      </c>
      <c r="G181" t="s">
        <v>43</v>
      </c>
      <c r="H181">
        <f>100*U23</f>
        <v>95.714285714285722</v>
      </c>
      <c r="I181">
        <f>100*U24</f>
        <v>3.1434317485663223</v>
      </c>
      <c r="J181">
        <f>100*U25</f>
        <v>4.2968744542036541</v>
      </c>
    </row>
    <row r="182" spans="6:22" x14ac:dyDescent="0.25">
      <c r="F182" s="11"/>
      <c r="G182" t="s">
        <v>45</v>
      </c>
      <c r="H182">
        <f>100*U52</f>
        <v>83.366888437042491</v>
      </c>
      <c r="I182">
        <f>100*U53</f>
        <v>6.6543295894759682</v>
      </c>
      <c r="J182">
        <f>100*U54</f>
        <v>9.0960520570906578</v>
      </c>
    </row>
    <row r="183" spans="6:22" x14ac:dyDescent="0.25">
      <c r="F183" s="11"/>
      <c r="G183" t="s">
        <v>46</v>
      </c>
      <c r="H183">
        <f>100*U81</f>
        <v>58.063869080206075</v>
      </c>
      <c r="I183">
        <f>100*U82</f>
        <v>7.8060210885517183</v>
      </c>
      <c r="J183">
        <f>100*U83</f>
        <v>10.670342252435006</v>
      </c>
    </row>
    <row r="184" spans="6:22" x14ac:dyDescent="0.25">
      <c r="F184" s="11"/>
      <c r="G184" t="s">
        <v>47</v>
      </c>
      <c r="H184">
        <f>100*U110</f>
        <v>41.095890410958901</v>
      </c>
      <c r="I184">
        <f>100*U111</f>
        <v>2.6654630224725346E-15</v>
      </c>
      <c r="J184">
        <f>100*U112</f>
        <v>3.6435211214973348E-15</v>
      </c>
    </row>
    <row r="185" spans="6:22" x14ac:dyDescent="0.25">
      <c r="F185" s="1"/>
    </row>
    <row r="186" spans="6:22" x14ac:dyDescent="0.25">
      <c r="F186" s="1"/>
    </row>
    <row r="187" spans="6:22" x14ac:dyDescent="0.25">
      <c r="F187" s="1"/>
    </row>
    <row r="188" spans="6:22" x14ac:dyDescent="0.25">
      <c r="F188" s="1"/>
    </row>
    <row r="191" spans="6:22" x14ac:dyDescent="0.25">
      <c r="F191" s="9" t="s">
        <v>65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3" spans="6:10" x14ac:dyDescent="0.25">
      <c r="F193" s="11" t="s">
        <v>28</v>
      </c>
      <c r="G193" t="s">
        <v>43</v>
      </c>
      <c r="H193">
        <f>100*V23</f>
        <v>100</v>
      </c>
      <c r="I193">
        <f>100*V24</f>
        <v>0</v>
      </c>
      <c r="J193">
        <f>100*V25</f>
        <v>0</v>
      </c>
    </row>
    <row r="194" spans="6:10" x14ac:dyDescent="0.25">
      <c r="F194" s="11"/>
      <c r="G194" t="s">
        <v>45</v>
      </c>
      <c r="H194">
        <f>100*V52</f>
        <v>100</v>
      </c>
      <c r="I194">
        <f>100*V53</f>
        <v>0</v>
      </c>
      <c r="J194">
        <f>100*V54</f>
        <v>0</v>
      </c>
    </row>
    <row r="195" spans="6:10" x14ac:dyDescent="0.25">
      <c r="F195" s="11"/>
      <c r="G195" t="s">
        <v>46</v>
      </c>
      <c r="H195">
        <f>100*V81</f>
        <v>100</v>
      </c>
      <c r="I195">
        <f>100*V82</f>
        <v>0</v>
      </c>
      <c r="J195">
        <f>100*V83</f>
        <v>0</v>
      </c>
    </row>
    <row r="196" spans="6:10" x14ac:dyDescent="0.25">
      <c r="F196" s="11"/>
      <c r="G196" t="s">
        <v>47</v>
      </c>
      <c r="H196">
        <f>100*V110</f>
        <v>100</v>
      </c>
      <c r="I196">
        <f>100*V111</f>
        <v>0</v>
      </c>
      <c r="J196">
        <f>100*V112</f>
        <v>0</v>
      </c>
    </row>
    <row r="197" spans="6:10" x14ac:dyDescent="0.25">
      <c r="F197" s="11" t="s">
        <v>30</v>
      </c>
      <c r="G197" t="s">
        <v>43</v>
      </c>
      <c r="H197">
        <f>100*X23</f>
        <v>93.07692307692308</v>
      </c>
      <c r="I197">
        <f>100*X24</f>
        <v>5.077851286145604</v>
      </c>
      <c r="J197">
        <f>100*X25</f>
        <v>6.9411048875597565</v>
      </c>
    </row>
    <row r="198" spans="6:10" x14ac:dyDescent="0.25">
      <c r="F198" s="11"/>
      <c r="G198" t="s">
        <v>45</v>
      </c>
      <c r="H198">
        <f>100*X52</f>
        <v>83.974358974358992</v>
      </c>
      <c r="I198">
        <f>100*X53</f>
        <v>4.5964258775654008</v>
      </c>
      <c r="J198">
        <f>100*X54</f>
        <v>6.283026486246829</v>
      </c>
    </row>
    <row r="199" spans="6:10" x14ac:dyDescent="0.25">
      <c r="F199" s="11"/>
      <c r="G199" t="s">
        <v>46</v>
      </c>
      <c r="H199">
        <f>100*X81</f>
        <v>85.000000000000014</v>
      </c>
      <c r="I199">
        <f>100*X82</f>
        <v>5.2851951863572948</v>
      </c>
      <c r="J199">
        <f>100*X83</f>
        <v>7.2245310215806127</v>
      </c>
    </row>
    <row r="200" spans="6:10" x14ac:dyDescent="0.25">
      <c r="F200" s="11"/>
      <c r="G200" t="s">
        <v>47</v>
      </c>
      <c r="H200">
        <f>100*X110</f>
        <v>76.923076923076962</v>
      </c>
      <c r="I200">
        <f>100*X111</f>
        <v>1.5992778134835206E-14</v>
      </c>
      <c r="J200">
        <f>100*X112</f>
        <v>2.1861126728984009E-14</v>
      </c>
    </row>
    <row r="201" spans="6:10" x14ac:dyDescent="0.25">
      <c r="F201" s="11" t="s">
        <v>31</v>
      </c>
      <c r="G201" t="s">
        <v>43</v>
      </c>
      <c r="H201">
        <f>100*Y23</f>
        <v>96.08695652173914</v>
      </c>
      <c r="I201">
        <f>100*Y24</f>
        <v>2.8700898573866418</v>
      </c>
      <c r="J201">
        <f>100*Y25</f>
        <v>3.9232331973163803</v>
      </c>
    </row>
    <row r="202" spans="6:10" x14ac:dyDescent="0.25">
      <c r="F202" s="11"/>
      <c r="G202" t="s">
        <v>45</v>
      </c>
      <c r="H202">
        <f>100*Y52</f>
        <v>91.007905138339936</v>
      </c>
      <c r="I202">
        <f>100*Y53</f>
        <v>2.5966315446026211</v>
      </c>
      <c r="J202">
        <f>100*Y54</f>
        <v>3.5494327993827515</v>
      </c>
    </row>
    <row r="203" spans="6:10" x14ac:dyDescent="0.25">
      <c r="F203" s="11"/>
      <c r="G203" t="s">
        <v>46</v>
      </c>
      <c r="H203">
        <f>100*Y81</f>
        <v>91.521739130434781</v>
      </c>
      <c r="I203">
        <f>100*Y82</f>
        <v>2.9872842357671869</v>
      </c>
      <c r="J203">
        <f>100*Y83</f>
        <v>4.0834305774151574</v>
      </c>
    </row>
    <row r="204" spans="6:10" x14ac:dyDescent="0.25">
      <c r="F204" s="11"/>
      <c r="G204" t="s">
        <v>47</v>
      </c>
      <c r="H204">
        <f>100*Y110</f>
        <v>86.956521739130437</v>
      </c>
      <c r="I204">
        <f>100*Y111</f>
        <v>0</v>
      </c>
      <c r="J204">
        <f>100*Y112</f>
        <v>0</v>
      </c>
    </row>
    <row r="205" spans="6:10" x14ac:dyDescent="0.25">
      <c r="F205" s="1"/>
    </row>
    <row r="206" spans="6:10" x14ac:dyDescent="0.25">
      <c r="F206" s="1"/>
    </row>
    <row r="207" spans="6:10" x14ac:dyDescent="0.25">
      <c r="F207" s="1"/>
    </row>
    <row r="208" spans="6:10" x14ac:dyDescent="0.25">
      <c r="F208" s="1"/>
    </row>
  </sheetData>
  <mergeCells count="20">
    <mergeCell ref="F145:V145"/>
    <mergeCell ref="G146:I146"/>
    <mergeCell ref="J146:L146"/>
    <mergeCell ref="M146:O146"/>
    <mergeCell ref="P146:R146"/>
    <mergeCell ref="S146:V146"/>
    <mergeCell ref="F120:V120"/>
    <mergeCell ref="G121:I121"/>
    <mergeCell ref="J121:L121"/>
    <mergeCell ref="M121:O121"/>
    <mergeCell ref="P121:R121"/>
    <mergeCell ref="S121:V121"/>
    <mergeCell ref="F171:V171"/>
    <mergeCell ref="F191:V191"/>
    <mergeCell ref="F193:F196"/>
    <mergeCell ref="F197:F200"/>
    <mergeCell ref="F201:F204"/>
    <mergeCell ref="F173:F176"/>
    <mergeCell ref="F177:F180"/>
    <mergeCell ref="F181:F18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3"/>
  <sheetViews>
    <sheetView topLeftCell="H1" zoomScale="75" zoomScaleNormal="75" workbookViewId="0">
      <pane ySplit="1" topLeftCell="A172" activePane="bottomLeft" state="frozen"/>
      <selection activeCell="F1" sqref="F1"/>
      <selection pane="bottomLeft" activeCell="R154" sqref="R154"/>
    </sheetView>
  </sheetViews>
  <sheetFormatPr defaultRowHeight="15" x14ac:dyDescent="0.25"/>
  <cols>
    <col min="5" max="5" width="54.42578125" customWidth="1"/>
    <col min="6" max="6" width="22.5703125" customWidth="1"/>
    <col min="7" max="7" width="12" bestFit="1" customWidth="1"/>
    <col min="9" max="9" width="12" bestFit="1" customWidth="1"/>
    <col min="10" max="10" width="12.42578125" bestFit="1" customWidth="1"/>
    <col min="12" max="12" width="10.85546875" customWidth="1"/>
    <col min="13" max="14" width="12" bestFit="1" customWidth="1"/>
    <col min="16" max="16" width="12" bestFit="1" customWidth="1"/>
    <col min="17" max="17" width="24.42578125" customWidth="1"/>
    <col min="18" max="20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5">
      <c r="A2" t="s">
        <v>16</v>
      </c>
      <c r="B2" t="s">
        <v>17</v>
      </c>
      <c r="C2">
        <v>5</v>
      </c>
      <c r="D2" t="s">
        <v>18</v>
      </c>
      <c r="E2" t="s">
        <v>19</v>
      </c>
      <c r="F2" t="s">
        <v>20</v>
      </c>
      <c r="G2">
        <v>9.9009900000000001E-3</v>
      </c>
      <c r="H2">
        <v>590</v>
      </c>
      <c r="I2">
        <v>816588</v>
      </c>
      <c r="J2">
        <v>3065</v>
      </c>
      <c r="K2">
        <v>88</v>
      </c>
      <c r="L2">
        <v>30</v>
      </c>
      <c r="M2">
        <v>1970</v>
      </c>
      <c r="N2">
        <v>0</v>
      </c>
      <c r="O2">
        <v>0</v>
      </c>
      <c r="P2">
        <v>147</v>
      </c>
      <c r="R2">
        <f>IFERROR(H2/(H2+K2), 0)</f>
        <v>0.87020648967551617</v>
      </c>
      <c r="S2">
        <f>IFERROR(J2/(J2+I2), 0)</f>
        <v>3.739387277299052E-3</v>
      </c>
      <c r="T2">
        <f>IFERROR(H2/(H2+J2),0)</f>
        <v>0.16142270861833105</v>
      </c>
      <c r="U2">
        <f>IFERROR(2/(1/T2+1/R2), 0)</f>
        <v>0.2723286406646665</v>
      </c>
      <c r="V2">
        <f>IFERROR(L2/(L2+O2),0)</f>
        <v>1</v>
      </c>
      <c r="W2">
        <f>IFERROR(N2/(N2+M2), 0)</f>
        <v>0</v>
      </c>
      <c r="X2">
        <f>IFERROR(L2/(L2+N2), 0)</f>
        <v>1</v>
      </c>
      <c r="Y2">
        <f>IFERROR(2/(1/X2+1/V2), 0)</f>
        <v>1</v>
      </c>
    </row>
    <row r="3" spans="1:25" x14ac:dyDescent="0.25">
      <c r="A3" t="s">
        <v>16</v>
      </c>
      <c r="B3" t="s">
        <v>17</v>
      </c>
      <c r="C3">
        <v>5</v>
      </c>
      <c r="D3" t="s">
        <v>18</v>
      </c>
      <c r="E3" t="s">
        <v>19</v>
      </c>
      <c r="F3" t="s">
        <v>20</v>
      </c>
      <c r="G3">
        <v>9.9009900000000001E-3</v>
      </c>
      <c r="H3">
        <v>590</v>
      </c>
      <c r="I3">
        <v>816588</v>
      </c>
      <c r="J3">
        <v>3065</v>
      </c>
      <c r="K3">
        <v>88</v>
      </c>
      <c r="L3">
        <v>30</v>
      </c>
      <c r="M3">
        <v>1970</v>
      </c>
      <c r="N3">
        <v>0</v>
      </c>
      <c r="O3">
        <v>0</v>
      </c>
      <c r="P3">
        <v>151</v>
      </c>
      <c r="R3">
        <f t="shared" ref="R3:R76" si="0">IFERROR(H3/(H3+K3), 0)</f>
        <v>0.87020648967551617</v>
      </c>
      <c r="S3">
        <f t="shared" ref="S3:S76" si="1">IFERROR(J3/(J3+I3), 0)</f>
        <v>3.739387277299052E-3</v>
      </c>
      <c r="T3">
        <f t="shared" ref="T3:T76" si="2">IFERROR(H3/(H3+J3),0)</f>
        <v>0.16142270861833105</v>
      </c>
      <c r="U3">
        <f t="shared" ref="U3:U76" si="3">IFERROR(2/(1/T3+1/R3), 0)</f>
        <v>0.2723286406646665</v>
      </c>
      <c r="V3">
        <f t="shared" ref="V3:V76" si="4">IFERROR(L3/(L3+O3),0)</f>
        <v>1</v>
      </c>
      <c r="W3">
        <f t="shared" ref="W3:W76" si="5">IFERROR(N3/(N3+M3), 0)</f>
        <v>0</v>
      </c>
      <c r="X3">
        <f t="shared" ref="X3:X76" si="6">IFERROR(L3/(L3+N3), 0)</f>
        <v>1</v>
      </c>
      <c r="Y3">
        <f t="shared" ref="Y3:Y76" si="7">IFERROR(2/(1/X3+1/V3), 0)</f>
        <v>1</v>
      </c>
    </row>
    <row r="4" spans="1:25" x14ac:dyDescent="0.25">
      <c r="A4" t="s">
        <v>16</v>
      </c>
      <c r="B4" t="s">
        <v>17</v>
      </c>
      <c r="C4">
        <v>5</v>
      </c>
      <c r="D4" t="s">
        <v>18</v>
      </c>
      <c r="E4" t="s">
        <v>19</v>
      </c>
      <c r="F4" t="s">
        <v>20</v>
      </c>
      <c r="G4">
        <v>9.9009900000000001E-3</v>
      </c>
      <c r="H4">
        <v>590</v>
      </c>
      <c r="I4">
        <v>816588</v>
      </c>
      <c r="J4">
        <v>3065</v>
      </c>
      <c r="K4">
        <v>88</v>
      </c>
      <c r="L4">
        <v>30</v>
      </c>
      <c r="M4">
        <v>1970</v>
      </c>
      <c r="N4">
        <v>0</v>
      </c>
      <c r="O4">
        <v>0</v>
      </c>
      <c r="P4">
        <v>155</v>
      </c>
      <c r="R4">
        <f t="shared" si="0"/>
        <v>0.87020648967551617</v>
      </c>
      <c r="S4">
        <f t="shared" si="1"/>
        <v>3.739387277299052E-3</v>
      </c>
      <c r="T4">
        <f t="shared" si="2"/>
        <v>0.16142270861833105</v>
      </c>
      <c r="U4">
        <f t="shared" si="3"/>
        <v>0.2723286406646665</v>
      </c>
      <c r="V4">
        <f t="shared" si="4"/>
        <v>1</v>
      </c>
      <c r="W4">
        <f t="shared" si="5"/>
        <v>0</v>
      </c>
      <c r="X4">
        <f t="shared" si="6"/>
        <v>1</v>
      </c>
      <c r="Y4">
        <f t="shared" si="7"/>
        <v>1</v>
      </c>
    </row>
    <row r="5" spans="1:25" x14ac:dyDescent="0.25">
      <c r="A5" t="s">
        <v>16</v>
      </c>
      <c r="B5" t="s">
        <v>17</v>
      </c>
      <c r="C5">
        <v>5</v>
      </c>
      <c r="D5" t="s">
        <v>18</v>
      </c>
      <c r="E5" t="s">
        <v>19</v>
      </c>
      <c r="F5" t="s">
        <v>20</v>
      </c>
      <c r="G5">
        <v>9.9009900000000001E-3</v>
      </c>
      <c r="H5">
        <v>590</v>
      </c>
      <c r="I5">
        <v>816588</v>
      </c>
      <c r="J5">
        <v>3065</v>
      </c>
      <c r="K5">
        <v>88</v>
      </c>
      <c r="L5">
        <v>30</v>
      </c>
      <c r="M5">
        <v>1970</v>
      </c>
      <c r="N5">
        <v>0</v>
      </c>
      <c r="O5">
        <v>0</v>
      </c>
      <c r="P5">
        <v>155</v>
      </c>
      <c r="R5">
        <f t="shared" si="0"/>
        <v>0.87020648967551617</v>
      </c>
      <c r="S5">
        <f t="shared" si="1"/>
        <v>3.739387277299052E-3</v>
      </c>
      <c r="T5">
        <f t="shared" si="2"/>
        <v>0.16142270861833105</v>
      </c>
      <c r="U5">
        <f t="shared" si="3"/>
        <v>0.2723286406646665</v>
      </c>
      <c r="V5">
        <f t="shared" si="4"/>
        <v>1</v>
      </c>
      <c r="W5">
        <f t="shared" si="5"/>
        <v>0</v>
      </c>
      <c r="X5">
        <f t="shared" si="6"/>
        <v>1</v>
      </c>
      <c r="Y5">
        <f t="shared" si="7"/>
        <v>1</v>
      </c>
    </row>
    <row r="6" spans="1:25" x14ac:dyDescent="0.25">
      <c r="A6" t="s">
        <v>16</v>
      </c>
      <c r="B6" t="s">
        <v>17</v>
      </c>
      <c r="C6">
        <v>5</v>
      </c>
      <c r="D6" t="s">
        <v>18</v>
      </c>
      <c r="E6" t="s">
        <v>19</v>
      </c>
      <c r="F6" t="s">
        <v>20</v>
      </c>
      <c r="G6">
        <v>9.9009900000000001E-3</v>
      </c>
      <c r="H6">
        <v>590</v>
      </c>
      <c r="I6">
        <v>816588</v>
      </c>
      <c r="J6">
        <v>3065</v>
      </c>
      <c r="K6">
        <v>88</v>
      </c>
      <c r="L6">
        <v>30</v>
      </c>
      <c r="M6">
        <v>1970</v>
      </c>
      <c r="N6">
        <v>0</v>
      </c>
      <c r="O6">
        <v>0</v>
      </c>
      <c r="P6">
        <v>155</v>
      </c>
      <c r="R6">
        <f t="shared" si="0"/>
        <v>0.87020648967551617</v>
      </c>
      <c r="S6">
        <f t="shared" si="1"/>
        <v>3.739387277299052E-3</v>
      </c>
      <c r="T6">
        <f t="shared" si="2"/>
        <v>0.16142270861833105</v>
      </c>
      <c r="U6">
        <f t="shared" si="3"/>
        <v>0.2723286406646665</v>
      </c>
      <c r="V6">
        <f t="shared" si="4"/>
        <v>1</v>
      </c>
      <c r="W6">
        <f t="shared" si="5"/>
        <v>0</v>
      </c>
      <c r="X6">
        <f t="shared" si="6"/>
        <v>1</v>
      </c>
      <c r="Y6">
        <f t="shared" si="7"/>
        <v>1</v>
      </c>
    </row>
    <row r="7" spans="1:25" x14ac:dyDescent="0.25">
      <c r="A7" t="s">
        <v>16</v>
      </c>
      <c r="B7" t="s">
        <v>17</v>
      </c>
      <c r="C7">
        <v>5</v>
      </c>
      <c r="D7" t="s">
        <v>18</v>
      </c>
      <c r="E7" t="s">
        <v>19</v>
      </c>
      <c r="F7" t="s">
        <v>20</v>
      </c>
      <c r="G7">
        <v>9.9009900000000001E-3</v>
      </c>
      <c r="H7">
        <v>590</v>
      </c>
      <c r="I7">
        <v>816588</v>
      </c>
      <c r="J7">
        <v>3065</v>
      </c>
      <c r="K7">
        <v>88</v>
      </c>
      <c r="L7">
        <v>30</v>
      </c>
      <c r="M7">
        <v>1970</v>
      </c>
      <c r="N7">
        <v>0</v>
      </c>
      <c r="O7">
        <v>0</v>
      </c>
      <c r="P7">
        <v>155</v>
      </c>
      <c r="R7">
        <f t="shared" si="0"/>
        <v>0.87020648967551617</v>
      </c>
      <c r="S7">
        <f t="shared" si="1"/>
        <v>3.739387277299052E-3</v>
      </c>
      <c r="T7">
        <f t="shared" si="2"/>
        <v>0.16142270861833105</v>
      </c>
      <c r="U7">
        <f t="shared" si="3"/>
        <v>0.2723286406646665</v>
      </c>
      <c r="V7">
        <f t="shared" si="4"/>
        <v>1</v>
      </c>
      <c r="W7">
        <f t="shared" si="5"/>
        <v>0</v>
      </c>
      <c r="X7">
        <f t="shared" si="6"/>
        <v>1</v>
      </c>
      <c r="Y7">
        <f t="shared" si="7"/>
        <v>1</v>
      </c>
    </row>
    <row r="8" spans="1:25" x14ac:dyDescent="0.25">
      <c r="A8" t="s">
        <v>16</v>
      </c>
      <c r="B8" t="s">
        <v>17</v>
      </c>
      <c r="C8">
        <v>5</v>
      </c>
      <c r="D8" t="s">
        <v>18</v>
      </c>
      <c r="E8" t="s">
        <v>19</v>
      </c>
      <c r="F8" t="s">
        <v>20</v>
      </c>
      <c r="G8">
        <v>9.9009900000000001E-3</v>
      </c>
      <c r="H8">
        <v>590</v>
      </c>
      <c r="I8">
        <v>816588</v>
      </c>
      <c r="J8">
        <v>3065</v>
      </c>
      <c r="K8">
        <v>88</v>
      </c>
      <c r="L8">
        <v>30</v>
      </c>
      <c r="M8">
        <v>1970</v>
      </c>
      <c r="N8">
        <v>0</v>
      </c>
      <c r="O8">
        <v>0</v>
      </c>
      <c r="P8">
        <v>157</v>
      </c>
      <c r="R8">
        <f t="shared" si="0"/>
        <v>0.87020648967551617</v>
      </c>
      <c r="S8">
        <f t="shared" si="1"/>
        <v>3.739387277299052E-3</v>
      </c>
      <c r="T8">
        <f t="shared" si="2"/>
        <v>0.16142270861833105</v>
      </c>
      <c r="U8">
        <f t="shared" si="3"/>
        <v>0.2723286406646665</v>
      </c>
      <c r="V8">
        <f t="shared" si="4"/>
        <v>1</v>
      </c>
      <c r="W8">
        <f t="shared" si="5"/>
        <v>0</v>
      </c>
      <c r="X8">
        <f t="shared" si="6"/>
        <v>1</v>
      </c>
      <c r="Y8">
        <f t="shared" si="7"/>
        <v>1</v>
      </c>
    </row>
    <row r="9" spans="1:25" x14ac:dyDescent="0.25">
      <c r="A9" t="s">
        <v>16</v>
      </c>
      <c r="B9" t="s">
        <v>17</v>
      </c>
      <c r="C9">
        <v>5</v>
      </c>
      <c r="D9" t="s">
        <v>18</v>
      </c>
      <c r="E9" t="s">
        <v>19</v>
      </c>
      <c r="F9" t="s">
        <v>20</v>
      </c>
      <c r="G9">
        <v>9.9009900000000001E-3</v>
      </c>
      <c r="H9">
        <v>590</v>
      </c>
      <c r="I9">
        <v>816588</v>
      </c>
      <c r="J9">
        <v>3065</v>
      </c>
      <c r="K9">
        <v>88</v>
      </c>
      <c r="L9">
        <v>30</v>
      </c>
      <c r="M9">
        <v>1970</v>
      </c>
      <c r="N9">
        <v>0</v>
      </c>
      <c r="O9">
        <v>0</v>
      </c>
      <c r="P9">
        <v>151</v>
      </c>
      <c r="R9">
        <f t="shared" si="0"/>
        <v>0.87020648967551617</v>
      </c>
      <c r="S9">
        <f t="shared" si="1"/>
        <v>3.739387277299052E-3</v>
      </c>
      <c r="T9">
        <f t="shared" si="2"/>
        <v>0.16142270861833105</v>
      </c>
      <c r="U9">
        <f t="shared" si="3"/>
        <v>0.2723286406646665</v>
      </c>
      <c r="V9">
        <f t="shared" si="4"/>
        <v>1</v>
      </c>
      <c r="W9">
        <f t="shared" si="5"/>
        <v>0</v>
      </c>
      <c r="X9">
        <f t="shared" si="6"/>
        <v>1</v>
      </c>
      <c r="Y9">
        <f t="shared" si="7"/>
        <v>1</v>
      </c>
    </row>
    <row r="10" spans="1:25" x14ac:dyDescent="0.25">
      <c r="A10" t="s">
        <v>16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9.9009900000000001E-3</v>
      </c>
      <c r="H10">
        <v>590</v>
      </c>
      <c r="I10">
        <v>816588</v>
      </c>
      <c r="J10">
        <v>3065</v>
      </c>
      <c r="K10">
        <v>88</v>
      </c>
      <c r="L10">
        <v>30</v>
      </c>
      <c r="M10">
        <v>1970</v>
      </c>
      <c r="N10">
        <v>0</v>
      </c>
      <c r="O10">
        <v>0</v>
      </c>
      <c r="P10">
        <v>158</v>
      </c>
      <c r="R10">
        <f t="shared" si="0"/>
        <v>0.87020648967551617</v>
      </c>
      <c r="S10">
        <f t="shared" si="1"/>
        <v>3.739387277299052E-3</v>
      </c>
      <c r="T10">
        <f t="shared" si="2"/>
        <v>0.16142270861833105</v>
      </c>
      <c r="U10">
        <f t="shared" si="3"/>
        <v>0.2723286406646665</v>
      </c>
      <c r="V10">
        <f t="shared" si="4"/>
        <v>1</v>
      </c>
      <c r="W10">
        <f t="shared" si="5"/>
        <v>0</v>
      </c>
      <c r="X10">
        <f t="shared" si="6"/>
        <v>1</v>
      </c>
      <c r="Y10">
        <f t="shared" si="7"/>
        <v>1</v>
      </c>
    </row>
    <row r="11" spans="1:25" x14ac:dyDescent="0.25">
      <c r="A11" t="s">
        <v>16</v>
      </c>
      <c r="B11" t="s">
        <v>17</v>
      </c>
      <c r="C11">
        <v>5</v>
      </c>
      <c r="D11" t="s">
        <v>18</v>
      </c>
      <c r="E11" t="s">
        <v>19</v>
      </c>
      <c r="F11" t="s">
        <v>20</v>
      </c>
      <c r="G11">
        <v>9.9009900000000001E-3</v>
      </c>
      <c r="H11">
        <v>590</v>
      </c>
      <c r="I11">
        <v>816588</v>
      </c>
      <c r="J11">
        <v>3065</v>
      </c>
      <c r="K11">
        <v>88</v>
      </c>
      <c r="L11">
        <v>30</v>
      </c>
      <c r="M11">
        <v>1970</v>
      </c>
      <c r="N11">
        <v>0</v>
      </c>
      <c r="O11">
        <v>0</v>
      </c>
      <c r="P11">
        <v>153</v>
      </c>
      <c r="R11">
        <f t="shared" si="0"/>
        <v>0.87020648967551617</v>
      </c>
      <c r="S11">
        <f t="shared" si="1"/>
        <v>3.739387277299052E-3</v>
      </c>
      <c r="T11">
        <f t="shared" si="2"/>
        <v>0.16142270861833105</v>
      </c>
      <c r="U11">
        <f t="shared" si="3"/>
        <v>0.2723286406646665</v>
      </c>
      <c r="V11">
        <f t="shared" si="4"/>
        <v>1</v>
      </c>
      <c r="W11">
        <f t="shared" si="5"/>
        <v>0</v>
      </c>
      <c r="X11">
        <f t="shared" si="6"/>
        <v>1</v>
      </c>
      <c r="Y11">
        <f t="shared" si="7"/>
        <v>1</v>
      </c>
    </row>
    <row r="12" spans="1:25" x14ac:dyDescent="0.25">
      <c r="A12" t="s">
        <v>16</v>
      </c>
      <c r="B12" t="s">
        <v>17</v>
      </c>
      <c r="C12">
        <v>5</v>
      </c>
      <c r="D12" t="s">
        <v>18</v>
      </c>
      <c r="E12" t="s">
        <v>19</v>
      </c>
      <c r="F12" t="s">
        <v>20</v>
      </c>
      <c r="G12">
        <v>9.9009900000000001E-3</v>
      </c>
      <c r="H12">
        <v>590</v>
      </c>
      <c r="I12">
        <v>816588</v>
      </c>
      <c r="J12">
        <v>3065</v>
      </c>
      <c r="K12">
        <v>88</v>
      </c>
      <c r="L12">
        <v>30</v>
      </c>
      <c r="M12">
        <v>1970</v>
      </c>
      <c r="N12">
        <v>0</v>
      </c>
      <c r="O12">
        <v>0</v>
      </c>
      <c r="P12">
        <v>155</v>
      </c>
      <c r="R12">
        <f t="shared" si="0"/>
        <v>0.87020648967551617</v>
      </c>
      <c r="S12">
        <f t="shared" si="1"/>
        <v>3.739387277299052E-3</v>
      </c>
      <c r="T12">
        <f t="shared" si="2"/>
        <v>0.16142270861833105</v>
      </c>
      <c r="U12">
        <f t="shared" si="3"/>
        <v>0.2723286406646665</v>
      </c>
      <c r="V12">
        <f t="shared" si="4"/>
        <v>1</v>
      </c>
      <c r="W12">
        <f t="shared" si="5"/>
        <v>0</v>
      </c>
      <c r="X12">
        <f t="shared" si="6"/>
        <v>1</v>
      </c>
      <c r="Y12">
        <f t="shared" si="7"/>
        <v>1</v>
      </c>
    </row>
    <row r="13" spans="1:25" x14ac:dyDescent="0.25">
      <c r="A13" t="s">
        <v>16</v>
      </c>
      <c r="B13" t="s">
        <v>17</v>
      </c>
      <c r="C13">
        <v>5</v>
      </c>
      <c r="D13" t="s">
        <v>18</v>
      </c>
      <c r="E13" t="s">
        <v>19</v>
      </c>
      <c r="F13" t="s">
        <v>20</v>
      </c>
      <c r="G13">
        <v>9.9009900000000001E-3</v>
      </c>
      <c r="H13">
        <v>590</v>
      </c>
      <c r="I13">
        <v>816588</v>
      </c>
      <c r="J13">
        <v>3065</v>
      </c>
      <c r="K13">
        <v>88</v>
      </c>
      <c r="L13">
        <v>30</v>
      </c>
      <c r="M13">
        <v>1970</v>
      </c>
      <c r="N13">
        <v>0</v>
      </c>
      <c r="O13">
        <v>0</v>
      </c>
      <c r="P13">
        <v>156</v>
      </c>
      <c r="R13">
        <f t="shared" si="0"/>
        <v>0.87020648967551617</v>
      </c>
      <c r="S13">
        <f t="shared" si="1"/>
        <v>3.739387277299052E-3</v>
      </c>
      <c r="T13">
        <f t="shared" si="2"/>
        <v>0.16142270861833105</v>
      </c>
      <c r="U13">
        <f t="shared" si="3"/>
        <v>0.2723286406646665</v>
      </c>
      <c r="V13">
        <f t="shared" si="4"/>
        <v>1</v>
      </c>
      <c r="W13">
        <f t="shared" si="5"/>
        <v>0</v>
      </c>
      <c r="X13">
        <f t="shared" si="6"/>
        <v>1</v>
      </c>
      <c r="Y13">
        <f t="shared" si="7"/>
        <v>1</v>
      </c>
    </row>
    <row r="14" spans="1:25" x14ac:dyDescent="0.25">
      <c r="A14" t="s">
        <v>16</v>
      </c>
      <c r="B14" t="s">
        <v>17</v>
      </c>
      <c r="C14">
        <v>5</v>
      </c>
      <c r="D14" t="s">
        <v>18</v>
      </c>
      <c r="E14" t="s">
        <v>19</v>
      </c>
      <c r="F14" t="s">
        <v>20</v>
      </c>
      <c r="G14">
        <v>9.9009900000000001E-3</v>
      </c>
      <c r="H14">
        <v>590</v>
      </c>
      <c r="I14">
        <v>816588</v>
      </c>
      <c r="J14">
        <v>3065</v>
      </c>
      <c r="K14">
        <v>88</v>
      </c>
      <c r="L14">
        <v>30</v>
      </c>
      <c r="M14">
        <v>1970</v>
      </c>
      <c r="N14">
        <v>0</v>
      </c>
      <c r="O14">
        <v>0</v>
      </c>
      <c r="P14">
        <v>157</v>
      </c>
      <c r="R14">
        <f t="shared" si="0"/>
        <v>0.87020648967551617</v>
      </c>
      <c r="S14">
        <f t="shared" si="1"/>
        <v>3.739387277299052E-3</v>
      </c>
      <c r="T14">
        <f t="shared" si="2"/>
        <v>0.16142270861833105</v>
      </c>
      <c r="U14">
        <f t="shared" si="3"/>
        <v>0.2723286406646665</v>
      </c>
      <c r="V14">
        <f t="shared" si="4"/>
        <v>1</v>
      </c>
      <c r="W14">
        <f t="shared" si="5"/>
        <v>0</v>
      </c>
      <c r="X14">
        <f t="shared" si="6"/>
        <v>1</v>
      </c>
      <c r="Y14">
        <f t="shared" si="7"/>
        <v>1</v>
      </c>
    </row>
    <row r="15" spans="1:25" x14ac:dyDescent="0.25">
      <c r="A15" t="s">
        <v>16</v>
      </c>
      <c r="B15" t="s">
        <v>17</v>
      </c>
      <c r="C15">
        <v>5</v>
      </c>
      <c r="D15" t="s">
        <v>18</v>
      </c>
      <c r="E15" t="s">
        <v>19</v>
      </c>
      <c r="F15" t="s">
        <v>20</v>
      </c>
      <c r="G15">
        <v>9.9009900000000001E-3</v>
      </c>
      <c r="H15">
        <v>590</v>
      </c>
      <c r="I15">
        <v>816588</v>
      </c>
      <c r="J15">
        <v>3065</v>
      </c>
      <c r="K15">
        <v>88</v>
      </c>
      <c r="L15">
        <v>30</v>
      </c>
      <c r="M15">
        <v>1970</v>
      </c>
      <c r="N15">
        <v>0</v>
      </c>
      <c r="O15">
        <v>0</v>
      </c>
      <c r="P15">
        <v>151</v>
      </c>
      <c r="R15">
        <f t="shared" si="0"/>
        <v>0.87020648967551617</v>
      </c>
      <c r="S15">
        <f t="shared" si="1"/>
        <v>3.739387277299052E-3</v>
      </c>
      <c r="T15">
        <f t="shared" si="2"/>
        <v>0.16142270861833105</v>
      </c>
      <c r="U15">
        <f t="shared" si="3"/>
        <v>0.2723286406646665</v>
      </c>
      <c r="V15">
        <f t="shared" si="4"/>
        <v>1</v>
      </c>
      <c r="W15">
        <f t="shared" si="5"/>
        <v>0</v>
      </c>
      <c r="X15">
        <f t="shared" si="6"/>
        <v>1</v>
      </c>
      <c r="Y15">
        <f t="shared" si="7"/>
        <v>1</v>
      </c>
    </row>
    <row r="16" spans="1:25" x14ac:dyDescent="0.25">
      <c r="A16" t="s">
        <v>16</v>
      </c>
      <c r="B16" t="s">
        <v>17</v>
      </c>
      <c r="C16">
        <v>5</v>
      </c>
      <c r="D16" t="s">
        <v>18</v>
      </c>
      <c r="E16" t="s">
        <v>19</v>
      </c>
      <c r="F16" t="s">
        <v>20</v>
      </c>
      <c r="G16">
        <v>9.9009900000000001E-3</v>
      </c>
      <c r="H16">
        <v>590</v>
      </c>
      <c r="I16">
        <v>816588</v>
      </c>
      <c r="J16">
        <v>3065</v>
      </c>
      <c r="K16">
        <v>88</v>
      </c>
      <c r="L16">
        <v>30</v>
      </c>
      <c r="M16">
        <v>1970</v>
      </c>
      <c r="N16">
        <v>0</v>
      </c>
      <c r="O16">
        <v>0</v>
      </c>
      <c r="P16">
        <v>157</v>
      </c>
      <c r="R16">
        <f t="shared" si="0"/>
        <v>0.87020648967551617</v>
      </c>
      <c r="S16">
        <f t="shared" si="1"/>
        <v>3.739387277299052E-3</v>
      </c>
      <c r="T16">
        <f t="shared" si="2"/>
        <v>0.16142270861833105</v>
      </c>
      <c r="U16">
        <f t="shared" si="3"/>
        <v>0.2723286406646665</v>
      </c>
      <c r="V16">
        <f t="shared" si="4"/>
        <v>1</v>
      </c>
      <c r="W16">
        <f t="shared" si="5"/>
        <v>0</v>
      </c>
      <c r="X16">
        <f t="shared" si="6"/>
        <v>1</v>
      </c>
      <c r="Y16">
        <f t="shared" si="7"/>
        <v>1</v>
      </c>
    </row>
    <row r="17" spans="1:25" x14ac:dyDescent="0.25">
      <c r="A17" t="s">
        <v>16</v>
      </c>
      <c r="B17" t="s">
        <v>17</v>
      </c>
      <c r="C17">
        <v>5</v>
      </c>
      <c r="D17" t="s">
        <v>18</v>
      </c>
      <c r="E17" t="s">
        <v>19</v>
      </c>
      <c r="F17" t="s">
        <v>20</v>
      </c>
      <c r="G17">
        <v>9.9009900000000001E-3</v>
      </c>
      <c r="H17">
        <v>590</v>
      </c>
      <c r="I17">
        <v>816588</v>
      </c>
      <c r="J17">
        <v>3065</v>
      </c>
      <c r="K17">
        <v>88</v>
      </c>
      <c r="L17">
        <v>30</v>
      </c>
      <c r="M17">
        <v>1970</v>
      </c>
      <c r="N17">
        <v>0</v>
      </c>
      <c r="O17">
        <v>0</v>
      </c>
      <c r="P17">
        <v>158</v>
      </c>
      <c r="R17">
        <f t="shared" si="0"/>
        <v>0.87020648967551617</v>
      </c>
      <c r="S17">
        <f t="shared" si="1"/>
        <v>3.739387277299052E-3</v>
      </c>
      <c r="T17">
        <f t="shared" si="2"/>
        <v>0.16142270861833105</v>
      </c>
      <c r="U17">
        <f t="shared" si="3"/>
        <v>0.2723286406646665</v>
      </c>
      <c r="V17">
        <f t="shared" si="4"/>
        <v>1</v>
      </c>
      <c r="W17">
        <f t="shared" si="5"/>
        <v>0</v>
      </c>
      <c r="X17">
        <f t="shared" si="6"/>
        <v>1</v>
      </c>
      <c r="Y17">
        <f t="shared" si="7"/>
        <v>1</v>
      </c>
    </row>
    <row r="18" spans="1:25" x14ac:dyDescent="0.25">
      <c r="A18" t="s">
        <v>16</v>
      </c>
      <c r="B18" t="s">
        <v>17</v>
      </c>
      <c r="C18">
        <v>5</v>
      </c>
      <c r="D18" t="s">
        <v>18</v>
      </c>
      <c r="E18" t="s">
        <v>19</v>
      </c>
      <c r="F18" t="s">
        <v>20</v>
      </c>
      <c r="G18">
        <v>9.9009900000000001E-3</v>
      </c>
      <c r="H18">
        <v>590</v>
      </c>
      <c r="I18">
        <v>816588</v>
      </c>
      <c r="J18">
        <v>3065</v>
      </c>
      <c r="K18">
        <v>88</v>
      </c>
      <c r="L18">
        <v>30</v>
      </c>
      <c r="M18">
        <v>1970</v>
      </c>
      <c r="N18">
        <v>0</v>
      </c>
      <c r="O18">
        <v>0</v>
      </c>
      <c r="P18">
        <v>153</v>
      </c>
      <c r="R18">
        <f t="shared" si="0"/>
        <v>0.87020648967551617</v>
      </c>
      <c r="S18">
        <f t="shared" si="1"/>
        <v>3.739387277299052E-3</v>
      </c>
      <c r="T18">
        <f t="shared" si="2"/>
        <v>0.16142270861833105</v>
      </c>
      <c r="U18">
        <f t="shared" si="3"/>
        <v>0.2723286406646665</v>
      </c>
      <c r="V18">
        <f t="shared" si="4"/>
        <v>1</v>
      </c>
      <c r="W18">
        <f t="shared" si="5"/>
        <v>0</v>
      </c>
      <c r="X18">
        <f t="shared" si="6"/>
        <v>1</v>
      </c>
      <c r="Y18">
        <f t="shared" si="7"/>
        <v>1</v>
      </c>
    </row>
    <row r="19" spans="1:25" x14ac:dyDescent="0.25">
      <c r="A19" t="s">
        <v>16</v>
      </c>
      <c r="B19" t="s">
        <v>17</v>
      </c>
      <c r="C19">
        <v>5</v>
      </c>
      <c r="D19" t="s">
        <v>18</v>
      </c>
      <c r="E19" t="s">
        <v>19</v>
      </c>
      <c r="F19" t="s">
        <v>20</v>
      </c>
      <c r="G19">
        <v>9.9009900000000001E-3</v>
      </c>
      <c r="H19">
        <v>590</v>
      </c>
      <c r="I19">
        <v>816588</v>
      </c>
      <c r="J19">
        <v>3065</v>
      </c>
      <c r="K19">
        <v>88</v>
      </c>
      <c r="L19">
        <v>30</v>
      </c>
      <c r="M19">
        <v>1970</v>
      </c>
      <c r="N19">
        <v>0</v>
      </c>
      <c r="O19">
        <v>0</v>
      </c>
      <c r="P19">
        <v>159</v>
      </c>
      <c r="R19">
        <f t="shared" si="0"/>
        <v>0.87020648967551617</v>
      </c>
      <c r="S19">
        <f t="shared" si="1"/>
        <v>3.739387277299052E-3</v>
      </c>
      <c r="T19">
        <f t="shared" si="2"/>
        <v>0.16142270861833105</v>
      </c>
      <c r="U19">
        <f t="shared" si="3"/>
        <v>0.2723286406646665</v>
      </c>
      <c r="V19">
        <f t="shared" si="4"/>
        <v>1</v>
      </c>
      <c r="W19">
        <f t="shared" si="5"/>
        <v>0</v>
      </c>
      <c r="X19">
        <f t="shared" si="6"/>
        <v>1</v>
      </c>
      <c r="Y19">
        <f t="shared" si="7"/>
        <v>1</v>
      </c>
    </row>
    <row r="20" spans="1:25" x14ac:dyDescent="0.25">
      <c r="A20" t="s">
        <v>16</v>
      </c>
      <c r="B20" t="s">
        <v>17</v>
      </c>
      <c r="C20">
        <v>5</v>
      </c>
      <c r="D20" t="s">
        <v>18</v>
      </c>
      <c r="E20" t="s">
        <v>19</v>
      </c>
      <c r="F20" t="s">
        <v>20</v>
      </c>
      <c r="G20">
        <v>9.9009900000000001E-3</v>
      </c>
      <c r="H20">
        <v>590</v>
      </c>
      <c r="I20">
        <v>816588</v>
      </c>
      <c r="J20">
        <v>3065</v>
      </c>
      <c r="K20">
        <v>88</v>
      </c>
      <c r="L20">
        <v>30</v>
      </c>
      <c r="M20">
        <v>1970</v>
      </c>
      <c r="N20">
        <v>0</v>
      </c>
      <c r="O20">
        <v>0</v>
      </c>
      <c r="P20">
        <v>156</v>
      </c>
      <c r="R20">
        <f t="shared" si="0"/>
        <v>0.87020648967551617</v>
      </c>
      <c r="S20">
        <f t="shared" si="1"/>
        <v>3.739387277299052E-3</v>
      </c>
      <c r="T20">
        <f t="shared" si="2"/>
        <v>0.16142270861833105</v>
      </c>
      <c r="U20">
        <f t="shared" si="3"/>
        <v>0.2723286406646665</v>
      </c>
      <c r="V20">
        <f t="shared" si="4"/>
        <v>1</v>
      </c>
      <c r="W20">
        <f t="shared" si="5"/>
        <v>0</v>
      </c>
      <c r="X20">
        <f t="shared" si="6"/>
        <v>1</v>
      </c>
      <c r="Y20">
        <f t="shared" si="7"/>
        <v>1</v>
      </c>
    </row>
    <row r="21" spans="1:25" x14ac:dyDescent="0.25">
      <c r="A21" t="s">
        <v>16</v>
      </c>
      <c r="B21" t="s">
        <v>17</v>
      </c>
      <c r="C21">
        <v>5</v>
      </c>
      <c r="D21" t="s">
        <v>18</v>
      </c>
      <c r="E21" t="s">
        <v>19</v>
      </c>
      <c r="F21" t="s">
        <v>20</v>
      </c>
      <c r="G21">
        <v>9.9009900000000001E-3</v>
      </c>
      <c r="H21">
        <v>590</v>
      </c>
      <c r="I21">
        <v>816588</v>
      </c>
      <c r="J21">
        <v>3065</v>
      </c>
      <c r="K21">
        <v>88</v>
      </c>
      <c r="L21">
        <v>30</v>
      </c>
      <c r="M21">
        <v>1970</v>
      </c>
      <c r="N21">
        <v>0</v>
      </c>
      <c r="O21">
        <v>0</v>
      </c>
      <c r="P21">
        <v>156</v>
      </c>
      <c r="R21">
        <f t="shared" ref="R21" si="8">IFERROR(H21/(H21+K21), 0)</f>
        <v>0.87020648967551617</v>
      </c>
      <c r="S21">
        <f t="shared" ref="S21" si="9">IFERROR(J21/(J21+I21), 0)</f>
        <v>3.739387277299052E-3</v>
      </c>
      <c r="T21">
        <f t="shared" ref="T21" si="10">IFERROR(H21/(H21+J21),0)</f>
        <v>0.16142270861833105</v>
      </c>
      <c r="U21">
        <f t="shared" ref="U21" si="11">IFERROR(2/(1/T21+1/R21), 0)</f>
        <v>0.2723286406646665</v>
      </c>
      <c r="V21">
        <f t="shared" ref="V21" si="12">IFERROR(L21/(L21+O21),0)</f>
        <v>1</v>
      </c>
      <c r="W21">
        <f t="shared" ref="W21" si="13">IFERROR(N21/(N21+M21), 0)</f>
        <v>0</v>
      </c>
      <c r="X21">
        <f t="shared" ref="X21" si="14">IFERROR(L21/(L21+N21), 0)</f>
        <v>1</v>
      </c>
      <c r="Y21">
        <f t="shared" ref="Y21" si="15">IFERROR(2/(1/X21+1/V21), 0)</f>
        <v>1</v>
      </c>
    </row>
    <row r="23" spans="1:25" x14ac:dyDescent="0.25">
      <c r="L23" t="s">
        <v>38</v>
      </c>
      <c r="M23">
        <v>2.093</v>
      </c>
      <c r="Q23" t="s">
        <v>36</v>
      </c>
      <c r="R23">
        <f>IFERROR(AVERAGE(R2:R21), 0)</f>
        <v>0.87020648967551595</v>
      </c>
      <c r="S23">
        <f>IFERROR(AVERAGE(S2:S21), 0)</f>
        <v>3.7393872772990542E-3</v>
      </c>
      <c r="T23">
        <f>IFERROR(AVERAGE(T2:T21), 0)</f>
        <v>0.16142270861833105</v>
      </c>
      <c r="U23">
        <f t="shared" ref="U23:Y23" si="16">IFERROR(AVERAGE(U2:U21), 0)</f>
        <v>0.27232864066466644</v>
      </c>
      <c r="V23">
        <f t="shared" si="16"/>
        <v>1</v>
      </c>
      <c r="W23">
        <f t="shared" si="16"/>
        <v>0</v>
      </c>
      <c r="X23">
        <f t="shared" si="16"/>
        <v>1</v>
      </c>
      <c r="Y23">
        <f t="shared" si="16"/>
        <v>1</v>
      </c>
    </row>
    <row r="24" spans="1:25" x14ac:dyDescent="0.25">
      <c r="L24" t="s">
        <v>37</v>
      </c>
      <c r="M24">
        <v>2.8610000000000002</v>
      </c>
      <c r="Q24" t="s">
        <v>39</v>
      </c>
      <c r="R24">
        <f t="shared" ref="R24:Y24" si="17">t_19__0.975*STDEV(R2:R21)/SQRT(20)</f>
        <v>1.0661852089890138E-16</v>
      </c>
      <c r="S24">
        <f t="shared" si="17"/>
        <v>1.0411964931533338E-18</v>
      </c>
      <c r="T24">
        <f t="shared" si="17"/>
        <v>0</v>
      </c>
      <c r="U24">
        <f t="shared" si="17"/>
        <v>2.6654630224725346E-17</v>
      </c>
      <c r="V24">
        <f t="shared" si="17"/>
        <v>0</v>
      </c>
      <c r="W24">
        <f t="shared" si="17"/>
        <v>0</v>
      </c>
      <c r="X24">
        <f t="shared" si="17"/>
        <v>0</v>
      </c>
      <c r="Y24">
        <f t="shared" si="17"/>
        <v>0</v>
      </c>
    </row>
    <row r="25" spans="1:25" x14ac:dyDescent="0.25">
      <c r="Q25" t="s">
        <v>40</v>
      </c>
      <c r="R25">
        <f t="shared" ref="R25:Y25" si="18">t_19_0.995*STDEV(R2:R21)/SQRT(20)</f>
        <v>1.457408448598934E-16</v>
      </c>
      <c r="S25">
        <f t="shared" si="18"/>
        <v>1.4232504380848964E-18</v>
      </c>
      <c r="T25">
        <f t="shared" si="18"/>
        <v>0</v>
      </c>
      <c r="U25">
        <f t="shared" si="18"/>
        <v>3.6435211214973349E-17</v>
      </c>
      <c r="V25">
        <f t="shared" si="18"/>
        <v>0</v>
      </c>
      <c r="W25">
        <f t="shared" si="18"/>
        <v>0</v>
      </c>
      <c r="X25">
        <f t="shared" si="18"/>
        <v>0</v>
      </c>
      <c r="Y25">
        <f t="shared" si="18"/>
        <v>0</v>
      </c>
    </row>
    <row r="26" spans="1:25" x14ac:dyDescent="0.25">
      <c r="Q26" t="s">
        <v>41</v>
      </c>
      <c r="R26">
        <f>R23+R24</f>
        <v>0.87020648967551606</v>
      </c>
      <c r="S26">
        <f t="shared" ref="S26:Y26" si="19">S23+S24</f>
        <v>3.7393872772990551E-3</v>
      </c>
      <c r="T26">
        <f t="shared" si="19"/>
        <v>0.16142270861833105</v>
      </c>
      <c r="U26">
        <f t="shared" si="19"/>
        <v>0.27232864066466644</v>
      </c>
      <c r="V26">
        <f t="shared" si="19"/>
        <v>1</v>
      </c>
      <c r="W26">
        <f t="shared" si="19"/>
        <v>0</v>
      </c>
      <c r="X26">
        <f t="shared" si="19"/>
        <v>1</v>
      </c>
      <c r="Y26">
        <f t="shared" si="19"/>
        <v>1</v>
      </c>
    </row>
    <row r="27" spans="1:25" x14ac:dyDescent="0.25">
      <c r="Q27" t="s">
        <v>42</v>
      </c>
      <c r="R27">
        <f>R23+R25</f>
        <v>0.87020648967551606</v>
      </c>
      <c r="S27">
        <f t="shared" ref="S27:Y27" si="20">S23+S25</f>
        <v>3.7393872772990555E-3</v>
      </c>
      <c r="T27">
        <f t="shared" si="20"/>
        <v>0.16142270861833105</v>
      </c>
      <c r="U27">
        <f t="shared" si="20"/>
        <v>0.2723286406646665</v>
      </c>
      <c r="V27">
        <f t="shared" si="20"/>
        <v>1</v>
      </c>
      <c r="W27">
        <f t="shared" si="20"/>
        <v>0</v>
      </c>
      <c r="X27">
        <f t="shared" si="20"/>
        <v>1</v>
      </c>
      <c r="Y27">
        <f t="shared" si="20"/>
        <v>1</v>
      </c>
    </row>
    <row r="31" spans="1:25" x14ac:dyDescent="0.25">
      <c r="A31" t="s">
        <v>16</v>
      </c>
      <c r="B31" t="s">
        <v>17</v>
      </c>
      <c r="C31">
        <v>5</v>
      </c>
      <c r="D31" t="s">
        <v>21</v>
      </c>
      <c r="E31" t="s">
        <v>22</v>
      </c>
      <c r="F31" t="s">
        <v>20</v>
      </c>
      <c r="G31">
        <v>9.9009900000000001E-3</v>
      </c>
      <c r="H31">
        <v>604</v>
      </c>
      <c r="I31">
        <v>816385</v>
      </c>
      <c r="J31">
        <v>3268</v>
      </c>
      <c r="K31">
        <v>74</v>
      </c>
      <c r="L31">
        <v>30</v>
      </c>
      <c r="M31">
        <v>1952</v>
      </c>
      <c r="N31">
        <v>18</v>
      </c>
      <c r="O31">
        <v>0</v>
      </c>
      <c r="P31">
        <v>215</v>
      </c>
      <c r="R31">
        <f t="shared" si="0"/>
        <v>0.89085545722713866</v>
      </c>
      <c r="S31">
        <f t="shared" si="1"/>
        <v>3.9870530578183698E-3</v>
      </c>
      <c r="T31">
        <f t="shared" si="2"/>
        <v>0.15599173553719009</v>
      </c>
      <c r="U31">
        <f t="shared" si="3"/>
        <v>0.26549450549450548</v>
      </c>
      <c r="V31">
        <f t="shared" si="4"/>
        <v>1</v>
      </c>
      <c r="W31">
        <f t="shared" si="5"/>
        <v>9.1370558375634525E-3</v>
      </c>
      <c r="X31">
        <f t="shared" si="6"/>
        <v>0.625</v>
      </c>
      <c r="Y31">
        <f t="shared" si="7"/>
        <v>0.76923076923076916</v>
      </c>
    </row>
    <row r="32" spans="1:25" x14ac:dyDescent="0.25">
      <c r="A32" t="s">
        <v>16</v>
      </c>
      <c r="B32" t="s">
        <v>17</v>
      </c>
      <c r="C32">
        <v>5</v>
      </c>
      <c r="D32" t="s">
        <v>21</v>
      </c>
      <c r="E32" t="s">
        <v>22</v>
      </c>
      <c r="F32" t="s">
        <v>20</v>
      </c>
      <c r="G32">
        <v>9.9009900990098994E-3</v>
      </c>
      <c r="H32">
        <v>607</v>
      </c>
      <c r="I32">
        <v>816497</v>
      </c>
      <c r="J32">
        <v>3156</v>
      </c>
      <c r="K32">
        <v>71</v>
      </c>
      <c r="L32">
        <v>30</v>
      </c>
      <c r="M32">
        <v>1970</v>
      </c>
      <c r="N32">
        <v>0</v>
      </c>
      <c r="O32">
        <v>0</v>
      </c>
      <c r="P32">
        <v>218</v>
      </c>
      <c r="R32">
        <f t="shared" si="0"/>
        <v>0.89528023598820061</v>
      </c>
      <c r="S32">
        <f t="shared" si="1"/>
        <v>3.8504098685663325E-3</v>
      </c>
      <c r="T32">
        <f t="shared" si="2"/>
        <v>0.16130746744618654</v>
      </c>
      <c r="U32">
        <f t="shared" si="3"/>
        <v>0.27336185543796437</v>
      </c>
      <c r="V32">
        <f t="shared" si="4"/>
        <v>1</v>
      </c>
      <c r="W32">
        <f t="shared" si="5"/>
        <v>0</v>
      </c>
      <c r="X32">
        <f t="shared" si="6"/>
        <v>1</v>
      </c>
      <c r="Y32">
        <f t="shared" si="7"/>
        <v>1</v>
      </c>
    </row>
    <row r="33" spans="1:25" x14ac:dyDescent="0.25">
      <c r="A33" t="s">
        <v>16</v>
      </c>
      <c r="B33" t="s">
        <v>17</v>
      </c>
      <c r="C33">
        <v>5</v>
      </c>
      <c r="D33" t="s">
        <v>21</v>
      </c>
      <c r="E33" t="s">
        <v>22</v>
      </c>
      <c r="F33" t="s">
        <v>20</v>
      </c>
      <c r="G33">
        <v>9.9009900990098994E-3</v>
      </c>
      <c r="H33">
        <v>612</v>
      </c>
      <c r="I33">
        <v>816104</v>
      </c>
      <c r="J33">
        <v>3549</v>
      </c>
      <c r="K33">
        <v>66</v>
      </c>
      <c r="L33">
        <v>30</v>
      </c>
      <c r="M33">
        <v>1951</v>
      </c>
      <c r="N33">
        <v>19</v>
      </c>
      <c r="O33">
        <v>0</v>
      </c>
      <c r="P33">
        <v>206</v>
      </c>
      <c r="R33">
        <f t="shared" si="0"/>
        <v>0.90265486725663713</v>
      </c>
      <c r="S33">
        <f t="shared" si="1"/>
        <v>4.3298810594239266E-3</v>
      </c>
      <c r="T33">
        <f t="shared" si="2"/>
        <v>0.14708002883922133</v>
      </c>
      <c r="U33">
        <f t="shared" si="3"/>
        <v>0.25294482331060131</v>
      </c>
      <c r="V33">
        <f t="shared" si="4"/>
        <v>1</v>
      </c>
      <c r="W33">
        <f t="shared" si="5"/>
        <v>9.6446700507614221E-3</v>
      </c>
      <c r="X33">
        <f t="shared" si="6"/>
        <v>0.61224489795918369</v>
      </c>
      <c r="Y33">
        <f t="shared" si="7"/>
        <v>0.759493670886076</v>
      </c>
    </row>
    <row r="34" spans="1:25" x14ac:dyDescent="0.25">
      <c r="A34" t="s">
        <v>16</v>
      </c>
      <c r="B34" t="s">
        <v>17</v>
      </c>
      <c r="C34">
        <v>5</v>
      </c>
      <c r="D34" t="s">
        <v>21</v>
      </c>
      <c r="E34" t="s">
        <v>22</v>
      </c>
      <c r="F34" t="s">
        <v>20</v>
      </c>
      <c r="G34">
        <v>9.9009900990098994E-3</v>
      </c>
      <c r="H34">
        <v>607</v>
      </c>
      <c r="I34">
        <v>816471</v>
      </c>
      <c r="J34">
        <v>3182</v>
      </c>
      <c r="K34">
        <v>71</v>
      </c>
      <c r="L34">
        <v>30</v>
      </c>
      <c r="M34">
        <v>1957</v>
      </c>
      <c r="N34">
        <v>13</v>
      </c>
      <c r="O34">
        <v>0</v>
      </c>
      <c r="P34">
        <v>206</v>
      </c>
      <c r="R34">
        <f t="shared" si="0"/>
        <v>0.89528023598820061</v>
      </c>
      <c r="S34">
        <f t="shared" si="1"/>
        <v>3.8821306089284126E-3</v>
      </c>
      <c r="T34">
        <f t="shared" si="2"/>
        <v>0.16020058062813408</v>
      </c>
      <c r="U34">
        <f t="shared" si="3"/>
        <v>0.27177076337586747</v>
      </c>
      <c r="V34">
        <f t="shared" si="4"/>
        <v>1</v>
      </c>
      <c r="W34">
        <f t="shared" si="5"/>
        <v>6.5989847715736041E-3</v>
      </c>
      <c r="X34">
        <f t="shared" si="6"/>
        <v>0.69767441860465118</v>
      </c>
      <c r="Y34">
        <f t="shared" si="7"/>
        <v>0.82191780821917804</v>
      </c>
    </row>
    <row r="35" spans="1:25" x14ac:dyDescent="0.25">
      <c r="A35" t="s">
        <v>16</v>
      </c>
      <c r="B35" t="s">
        <v>17</v>
      </c>
      <c r="C35">
        <v>5</v>
      </c>
      <c r="D35" t="s">
        <v>21</v>
      </c>
      <c r="E35" t="s">
        <v>22</v>
      </c>
      <c r="F35" t="s">
        <v>20</v>
      </c>
      <c r="G35">
        <v>9.9009900990098994E-3</v>
      </c>
      <c r="H35">
        <v>607</v>
      </c>
      <c r="I35">
        <v>816147</v>
      </c>
      <c r="J35">
        <v>3506</v>
      </c>
      <c r="K35">
        <v>71</v>
      </c>
      <c r="L35">
        <v>30</v>
      </c>
      <c r="M35">
        <v>1951</v>
      </c>
      <c r="N35">
        <v>19</v>
      </c>
      <c r="O35">
        <v>0</v>
      </c>
      <c r="P35">
        <v>222</v>
      </c>
      <c r="R35">
        <f t="shared" si="0"/>
        <v>0.89528023598820061</v>
      </c>
      <c r="S35">
        <f t="shared" si="1"/>
        <v>4.2774198349789481E-3</v>
      </c>
      <c r="T35">
        <f t="shared" si="2"/>
        <v>0.1475808412351082</v>
      </c>
      <c r="U35">
        <f t="shared" si="3"/>
        <v>0.25339177624713005</v>
      </c>
      <c r="V35">
        <f t="shared" si="4"/>
        <v>1</v>
      </c>
      <c r="W35">
        <f t="shared" si="5"/>
        <v>9.6446700507614221E-3</v>
      </c>
      <c r="X35">
        <f t="shared" si="6"/>
        <v>0.61224489795918369</v>
      </c>
      <c r="Y35">
        <f t="shared" si="7"/>
        <v>0.759493670886076</v>
      </c>
    </row>
    <row r="36" spans="1:25" x14ac:dyDescent="0.25">
      <c r="A36" t="s">
        <v>16</v>
      </c>
      <c r="B36" t="s">
        <v>17</v>
      </c>
      <c r="C36">
        <v>5</v>
      </c>
      <c r="D36" t="s">
        <v>21</v>
      </c>
      <c r="E36" t="s">
        <v>22</v>
      </c>
      <c r="F36" t="s">
        <v>20</v>
      </c>
      <c r="G36">
        <v>9.9009900990098994E-3</v>
      </c>
      <c r="H36">
        <v>607</v>
      </c>
      <c r="I36">
        <v>816493</v>
      </c>
      <c r="J36">
        <v>3160</v>
      </c>
      <c r="K36">
        <v>71</v>
      </c>
      <c r="L36">
        <v>30</v>
      </c>
      <c r="M36">
        <v>1966</v>
      </c>
      <c r="N36">
        <v>4</v>
      </c>
      <c r="O36">
        <v>0</v>
      </c>
      <c r="P36">
        <v>221</v>
      </c>
      <c r="R36">
        <f t="shared" si="0"/>
        <v>0.89528023598820061</v>
      </c>
      <c r="S36">
        <f t="shared" si="1"/>
        <v>3.8552899824681906E-3</v>
      </c>
      <c r="T36">
        <f t="shared" si="2"/>
        <v>0.16113618263870455</v>
      </c>
      <c r="U36">
        <f t="shared" si="3"/>
        <v>0.2731158605174353</v>
      </c>
      <c r="V36">
        <f t="shared" si="4"/>
        <v>1</v>
      </c>
      <c r="W36">
        <f t="shared" si="5"/>
        <v>2.0304568527918783E-3</v>
      </c>
      <c r="X36">
        <f t="shared" si="6"/>
        <v>0.88235294117647056</v>
      </c>
      <c r="Y36">
        <f t="shared" si="7"/>
        <v>0.9375</v>
      </c>
    </row>
    <row r="37" spans="1:25" x14ac:dyDescent="0.25">
      <c r="A37" t="s">
        <v>16</v>
      </c>
      <c r="B37" t="s">
        <v>17</v>
      </c>
      <c r="C37">
        <v>5</v>
      </c>
      <c r="D37" t="s">
        <v>21</v>
      </c>
      <c r="E37" t="s">
        <v>22</v>
      </c>
      <c r="F37" t="s">
        <v>20</v>
      </c>
      <c r="G37">
        <v>9.9009900990098994E-3</v>
      </c>
      <c r="H37">
        <v>612</v>
      </c>
      <c r="I37">
        <v>816454</v>
      </c>
      <c r="J37">
        <v>3199</v>
      </c>
      <c r="K37">
        <v>66</v>
      </c>
      <c r="L37">
        <v>30</v>
      </c>
      <c r="M37">
        <v>1970</v>
      </c>
      <c r="N37">
        <v>0</v>
      </c>
      <c r="O37">
        <v>0</v>
      </c>
      <c r="P37">
        <v>227</v>
      </c>
      <c r="R37">
        <f t="shared" si="0"/>
        <v>0.90265486725663713</v>
      </c>
      <c r="S37">
        <f t="shared" si="1"/>
        <v>3.9028710930113109E-3</v>
      </c>
      <c r="T37">
        <f t="shared" si="2"/>
        <v>0.16058777223825768</v>
      </c>
      <c r="U37">
        <f t="shared" si="3"/>
        <v>0.2726665181554912</v>
      </c>
      <c r="V37">
        <f t="shared" si="4"/>
        <v>1</v>
      </c>
      <c r="W37">
        <f t="shared" si="5"/>
        <v>0</v>
      </c>
      <c r="X37">
        <f t="shared" si="6"/>
        <v>1</v>
      </c>
      <c r="Y37">
        <f t="shared" si="7"/>
        <v>1</v>
      </c>
    </row>
    <row r="38" spans="1:25" x14ac:dyDescent="0.25">
      <c r="A38" t="s">
        <v>16</v>
      </c>
      <c r="B38" t="s">
        <v>17</v>
      </c>
      <c r="C38">
        <v>5</v>
      </c>
      <c r="D38" t="s">
        <v>21</v>
      </c>
      <c r="E38" t="s">
        <v>22</v>
      </c>
      <c r="F38" t="s">
        <v>20</v>
      </c>
      <c r="G38">
        <v>9.9009900990098994E-3</v>
      </c>
      <c r="H38">
        <v>612</v>
      </c>
      <c r="I38">
        <v>816378</v>
      </c>
      <c r="J38">
        <v>3275</v>
      </c>
      <c r="K38">
        <v>66</v>
      </c>
      <c r="L38">
        <v>30</v>
      </c>
      <c r="M38">
        <v>1953</v>
      </c>
      <c r="N38">
        <v>17</v>
      </c>
      <c r="O38">
        <v>0</v>
      </c>
      <c r="P38">
        <v>224</v>
      </c>
      <c r="R38">
        <f t="shared" si="0"/>
        <v>0.90265486725663713</v>
      </c>
      <c r="S38">
        <f t="shared" si="1"/>
        <v>3.9955932571466221E-3</v>
      </c>
      <c r="T38">
        <f t="shared" si="2"/>
        <v>0.15744790326730126</v>
      </c>
      <c r="U38">
        <f t="shared" si="3"/>
        <v>0.26812705366922235</v>
      </c>
      <c r="V38">
        <f t="shared" si="4"/>
        <v>1</v>
      </c>
      <c r="W38">
        <f t="shared" si="5"/>
        <v>8.6294416243654828E-3</v>
      </c>
      <c r="X38">
        <f t="shared" si="6"/>
        <v>0.63829787234042556</v>
      </c>
      <c r="Y38">
        <f t="shared" si="7"/>
        <v>0.77922077922077926</v>
      </c>
    </row>
    <row r="39" spans="1:25" x14ac:dyDescent="0.25">
      <c r="A39" t="s">
        <v>16</v>
      </c>
      <c r="B39" t="s">
        <v>17</v>
      </c>
      <c r="C39">
        <v>5</v>
      </c>
      <c r="D39" t="s">
        <v>21</v>
      </c>
      <c r="E39" t="s">
        <v>22</v>
      </c>
      <c r="F39" t="s">
        <v>20</v>
      </c>
      <c r="G39">
        <v>9.9009900990098994E-3</v>
      </c>
      <c r="H39">
        <v>607</v>
      </c>
      <c r="I39">
        <v>816238</v>
      </c>
      <c r="J39">
        <v>3415</v>
      </c>
      <c r="K39">
        <v>71</v>
      </c>
      <c r="L39">
        <v>30</v>
      </c>
      <c r="M39">
        <v>1951</v>
      </c>
      <c r="N39">
        <v>19</v>
      </c>
      <c r="O39">
        <v>0</v>
      </c>
      <c r="P39">
        <v>243</v>
      </c>
      <c r="R39">
        <f t="shared" si="0"/>
        <v>0.89528023598820061</v>
      </c>
      <c r="S39">
        <f t="shared" si="1"/>
        <v>4.1663972437116685E-3</v>
      </c>
      <c r="T39">
        <f t="shared" si="2"/>
        <v>0.15091994032819492</v>
      </c>
      <c r="U39">
        <f t="shared" si="3"/>
        <v>0.25829787234042551</v>
      </c>
      <c r="V39">
        <f t="shared" si="4"/>
        <v>1</v>
      </c>
      <c r="W39">
        <f t="shared" si="5"/>
        <v>9.6446700507614221E-3</v>
      </c>
      <c r="X39">
        <f t="shared" si="6"/>
        <v>0.61224489795918369</v>
      </c>
      <c r="Y39">
        <f t="shared" si="7"/>
        <v>0.759493670886076</v>
      </c>
    </row>
    <row r="40" spans="1:25" x14ac:dyDescent="0.25">
      <c r="A40" t="s">
        <v>16</v>
      </c>
      <c r="B40" t="s">
        <v>17</v>
      </c>
      <c r="C40">
        <v>5</v>
      </c>
      <c r="D40" t="s">
        <v>21</v>
      </c>
      <c r="E40" t="s">
        <v>22</v>
      </c>
      <c r="F40" t="s">
        <v>20</v>
      </c>
      <c r="G40">
        <v>9.9009900990098994E-3</v>
      </c>
      <c r="H40">
        <v>607</v>
      </c>
      <c r="I40">
        <v>816096</v>
      </c>
      <c r="J40">
        <v>3557</v>
      </c>
      <c r="K40">
        <v>71</v>
      </c>
      <c r="L40">
        <v>30</v>
      </c>
      <c r="M40">
        <v>1951</v>
      </c>
      <c r="N40">
        <v>19</v>
      </c>
      <c r="O40">
        <v>0</v>
      </c>
      <c r="P40">
        <v>245</v>
      </c>
      <c r="R40">
        <f t="shared" si="0"/>
        <v>0.89528023598820061</v>
      </c>
      <c r="S40">
        <f t="shared" si="1"/>
        <v>4.3396412872276436E-3</v>
      </c>
      <c r="T40">
        <f t="shared" si="2"/>
        <v>0.14577329490874161</v>
      </c>
      <c r="U40">
        <f t="shared" si="3"/>
        <v>0.25072284180090876</v>
      </c>
      <c r="V40">
        <f t="shared" si="4"/>
        <v>1</v>
      </c>
      <c r="W40">
        <f t="shared" si="5"/>
        <v>9.6446700507614221E-3</v>
      </c>
      <c r="X40">
        <f t="shared" si="6"/>
        <v>0.61224489795918369</v>
      </c>
      <c r="Y40">
        <f t="shared" si="7"/>
        <v>0.759493670886076</v>
      </c>
    </row>
    <row r="41" spans="1:25" x14ac:dyDescent="0.25">
      <c r="A41" t="s">
        <v>16</v>
      </c>
      <c r="B41" t="s">
        <v>17</v>
      </c>
      <c r="C41">
        <v>5</v>
      </c>
      <c r="D41" t="s">
        <v>21</v>
      </c>
      <c r="E41" t="s">
        <v>22</v>
      </c>
      <c r="F41" t="s">
        <v>20</v>
      </c>
      <c r="G41">
        <v>9.9009900990098994E-3</v>
      </c>
      <c r="H41">
        <v>607</v>
      </c>
      <c r="I41">
        <v>816304</v>
      </c>
      <c r="J41">
        <v>3349</v>
      </c>
      <c r="K41">
        <v>71</v>
      </c>
      <c r="L41">
        <v>30</v>
      </c>
      <c r="M41">
        <v>1951</v>
      </c>
      <c r="N41">
        <v>19</v>
      </c>
      <c r="O41">
        <v>0</v>
      </c>
      <c r="P41">
        <v>233</v>
      </c>
      <c r="R41">
        <f t="shared" si="0"/>
        <v>0.89528023598820061</v>
      </c>
      <c r="S41">
        <f t="shared" si="1"/>
        <v>4.0858753643310038E-3</v>
      </c>
      <c r="T41">
        <f t="shared" si="2"/>
        <v>0.15343781597573306</v>
      </c>
      <c r="U41">
        <f t="shared" si="3"/>
        <v>0.26197669400086315</v>
      </c>
      <c r="V41">
        <f t="shared" si="4"/>
        <v>1</v>
      </c>
      <c r="W41">
        <f t="shared" si="5"/>
        <v>9.6446700507614221E-3</v>
      </c>
      <c r="X41">
        <f t="shared" si="6"/>
        <v>0.61224489795918369</v>
      </c>
      <c r="Y41">
        <f t="shared" si="7"/>
        <v>0.759493670886076</v>
      </c>
    </row>
    <row r="42" spans="1:25" x14ac:dyDescent="0.25">
      <c r="A42" t="s">
        <v>16</v>
      </c>
      <c r="B42" t="s">
        <v>17</v>
      </c>
      <c r="C42">
        <v>5</v>
      </c>
      <c r="D42" t="s">
        <v>21</v>
      </c>
      <c r="E42" t="s">
        <v>22</v>
      </c>
      <c r="F42" t="s">
        <v>20</v>
      </c>
      <c r="G42">
        <v>9.9009900990098994E-3</v>
      </c>
      <c r="H42">
        <v>607</v>
      </c>
      <c r="I42">
        <v>816147</v>
      </c>
      <c r="J42">
        <v>3506</v>
      </c>
      <c r="K42">
        <v>71</v>
      </c>
      <c r="L42">
        <v>30</v>
      </c>
      <c r="M42">
        <v>1951</v>
      </c>
      <c r="N42">
        <v>19</v>
      </c>
      <c r="O42">
        <v>0</v>
      </c>
      <c r="P42">
        <v>209</v>
      </c>
      <c r="R42">
        <f t="shared" si="0"/>
        <v>0.89528023598820061</v>
      </c>
      <c r="S42">
        <f t="shared" si="1"/>
        <v>4.2774198349789481E-3</v>
      </c>
      <c r="T42">
        <f t="shared" si="2"/>
        <v>0.1475808412351082</v>
      </c>
      <c r="U42">
        <f t="shared" si="3"/>
        <v>0.25339177624713005</v>
      </c>
      <c r="V42">
        <f t="shared" si="4"/>
        <v>1</v>
      </c>
      <c r="W42">
        <f t="shared" si="5"/>
        <v>9.6446700507614221E-3</v>
      </c>
      <c r="X42">
        <f t="shared" si="6"/>
        <v>0.61224489795918369</v>
      </c>
      <c r="Y42">
        <f t="shared" si="7"/>
        <v>0.759493670886076</v>
      </c>
    </row>
    <row r="43" spans="1:25" x14ac:dyDescent="0.25">
      <c r="A43" t="s">
        <v>16</v>
      </c>
      <c r="B43" t="s">
        <v>17</v>
      </c>
      <c r="C43">
        <v>5</v>
      </c>
      <c r="D43" t="s">
        <v>21</v>
      </c>
      <c r="E43" t="s">
        <v>22</v>
      </c>
      <c r="F43" t="s">
        <v>20</v>
      </c>
      <c r="G43">
        <v>9.9009900990098994E-3</v>
      </c>
      <c r="H43">
        <v>607</v>
      </c>
      <c r="I43">
        <v>816361</v>
      </c>
      <c r="J43">
        <v>3292</v>
      </c>
      <c r="K43">
        <v>71</v>
      </c>
      <c r="L43">
        <v>30</v>
      </c>
      <c r="M43">
        <v>1952</v>
      </c>
      <c r="N43">
        <v>18</v>
      </c>
      <c r="O43">
        <v>0</v>
      </c>
      <c r="P43">
        <v>210</v>
      </c>
      <c r="R43">
        <f t="shared" si="0"/>
        <v>0.89528023598820061</v>
      </c>
      <c r="S43">
        <f t="shared" si="1"/>
        <v>4.01633374122952E-3</v>
      </c>
      <c r="T43">
        <f t="shared" si="2"/>
        <v>0.15568094383175174</v>
      </c>
      <c r="U43">
        <f t="shared" si="3"/>
        <v>0.26523923967664409</v>
      </c>
      <c r="V43">
        <f t="shared" si="4"/>
        <v>1</v>
      </c>
      <c r="W43">
        <f t="shared" si="5"/>
        <v>9.1370558375634525E-3</v>
      </c>
      <c r="X43">
        <f t="shared" si="6"/>
        <v>0.625</v>
      </c>
      <c r="Y43">
        <f t="shared" si="7"/>
        <v>0.76923076923076916</v>
      </c>
    </row>
    <row r="44" spans="1:25" x14ac:dyDescent="0.25">
      <c r="A44" t="s">
        <v>16</v>
      </c>
      <c r="B44" t="s">
        <v>17</v>
      </c>
      <c r="C44">
        <v>5</v>
      </c>
      <c r="D44" t="s">
        <v>21</v>
      </c>
      <c r="E44" t="s">
        <v>22</v>
      </c>
      <c r="F44" t="s">
        <v>20</v>
      </c>
      <c r="G44">
        <v>9.9009900990098994E-3</v>
      </c>
      <c r="H44">
        <v>612</v>
      </c>
      <c r="I44">
        <v>816378</v>
      </c>
      <c r="J44">
        <v>3275</v>
      </c>
      <c r="K44">
        <v>66</v>
      </c>
      <c r="L44">
        <v>30</v>
      </c>
      <c r="M44">
        <v>1953</v>
      </c>
      <c r="N44">
        <v>17</v>
      </c>
      <c r="O44">
        <v>0</v>
      </c>
      <c r="P44">
        <v>241</v>
      </c>
      <c r="R44">
        <f t="shared" si="0"/>
        <v>0.90265486725663713</v>
      </c>
      <c r="S44">
        <f t="shared" si="1"/>
        <v>3.9955932571466221E-3</v>
      </c>
      <c r="T44">
        <f t="shared" si="2"/>
        <v>0.15744790326730126</v>
      </c>
      <c r="U44">
        <f t="shared" si="3"/>
        <v>0.26812705366922235</v>
      </c>
      <c r="V44">
        <f t="shared" si="4"/>
        <v>1</v>
      </c>
      <c r="W44">
        <f t="shared" si="5"/>
        <v>8.6294416243654828E-3</v>
      </c>
      <c r="X44">
        <f t="shared" si="6"/>
        <v>0.63829787234042556</v>
      </c>
      <c r="Y44">
        <f t="shared" si="7"/>
        <v>0.77922077922077926</v>
      </c>
    </row>
    <row r="45" spans="1:25" x14ac:dyDescent="0.25">
      <c r="A45" t="s">
        <v>16</v>
      </c>
      <c r="B45" t="s">
        <v>17</v>
      </c>
      <c r="C45">
        <v>5</v>
      </c>
      <c r="D45" t="s">
        <v>21</v>
      </c>
      <c r="E45" t="s">
        <v>22</v>
      </c>
      <c r="F45" t="s">
        <v>20</v>
      </c>
      <c r="G45">
        <v>9.9009900990098994E-3</v>
      </c>
      <c r="H45">
        <v>607</v>
      </c>
      <c r="I45">
        <v>816307</v>
      </c>
      <c r="J45">
        <v>3346</v>
      </c>
      <c r="K45">
        <v>71</v>
      </c>
      <c r="L45">
        <v>30</v>
      </c>
      <c r="M45">
        <v>1951</v>
      </c>
      <c r="N45">
        <v>19</v>
      </c>
      <c r="O45">
        <v>0</v>
      </c>
      <c r="P45">
        <v>239</v>
      </c>
      <c r="R45">
        <f t="shared" si="0"/>
        <v>0.89528023598820061</v>
      </c>
      <c r="S45">
        <f t="shared" si="1"/>
        <v>4.0822152789046096E-3</v>
      </c>
      <c r="T45">
        <f t="shared" si="2"/>
        <v>0.15355426258537819</v>
      </c>
      <c r="U45">
        <f t="shared" si="3"/>
        <v>0.2621464046642194</v>
      </c>
      <c r="V45">
        <f t="shared" si="4"/>
        <v>1</v>
      </c>
      <c r="W45">
        <f t="shared" si="5"/>
        <v>9.6446700507614221E-3</v>
      </c>
      <c r="X45">
        <f t="shared" si="6"/>
        <v>0.61224489795918369</v>
      </c>
      <c r="Y45">
        <f t="shared" si="7"/>
        <v>0.759493670886076</v>
      </c>
    </row>
    <row r="46" spans="1:25" x14ac:dyDescent="0.25">
      <c r="A46" t="s">
        <v>16</v>
      </c>
      <c r="B46" t="s">
        <v>17</v>
      </c>
      <c r="C46">
        <v>5</v>
      </c>
      <c r="D46" t="s">
        <v>21</v>
      </c>
      <c r="E46" t="s">
        <v>22</v>
      </c>
      <c r="F46" t="s">
        <v>20</v>
      </c>
      <c r="G46">
        <v>9.9009900990098994E-3</v>
      </c>
      <c r="H46">
        <v>607</v>
      </c>
      <c r="I46">
        <v>816421</v>
      </c>
      <c r="J46">
        <v>3232</v>
      </c>
      <c r="K46">
        <v>71</v>
      </c>
      <c r="L46">
        <v>30</v>
      </c>
      <c r="M46">
        <v>1953</v>
      </c>
      <c r="N46">
        <v>17</v>
      </c>
      <c r="O46">
        <v>0</v>
      </c>
      <c r="P46">
        <v>216</v>
      </c>
      <c r="R46">
        <f t="shared" si="0"/>
        <v>0.89528023598820061</v>
      </c>
      <c r="S46">
        <f t="shared" si="1"/>
        <v>3.9431320327016428E-3</v>
      </c>
      <c r="T46">
        <f t="shared" si="2"/>
        <v>0.1581140922115134</v>
      </c>
      <c r="U46">
        <f t="shared" si="3"/>
        <v>0.26876245295550144</v>
      </c>
      <c r="V46">
        <f t="shared" si="4"/>
        <v>1</v>
      </c>
      <c r="W46">
        <f t="shared" si="5"/>
        <v>8.6294416243654828E-3</v>
      </c>
      <c r="X46">
        <f t="shared" si="6"/>
        <v>0.63829787234042556</v>
      </c>
      <c r="Y46">
        <f t="shared" si="7"/>
        <v>0.77922077922077926</v>
      </c>
    </row>
    <row r="47" spans="1:25" x14ac:dyDescent="0.25">
      <c r="A47" t="s">
        <v>16</v>
      </c>
      <c r="B47" t="s">
        <v>17</v>
      </c>
      <c r="C47">
        <v>5</v>
      </c>
      <c r="D47" t="s">
        <v>21</v>
      </c>
      <c r="E47" t="s">
        <v>22</v>
      </c>
      <c r="F47" t="s">
        <v>20</v>
      </c>
      <c r="G47">
        <v>9.9009900990098994E-3</v>
      </c>
      <c r="H47">
        <v>612</v>
      </c>
      <c r="I47">
        <v>816454</v>
      </c>
      <c r="J47">
        <v>3199</v>
      </c>
      <c r="K47">
        <v>66</v>
      </c>
      <c r="L47">
        <v>30</v>
      </c>
      <c r="M47">
        <v>1970</v>
      </c>
      <c r="N47">
        <v>0</v>
      </c>
      <c r="O47">
        <v>0</v>
      </c>
      <c r="P47">
        <v>219</v>
      </c>
      <c r="R47">
        <f t="shared" si="0"/>
        <v>0.90265486725663713</v>
      </c>
      <c r="S47">
        <f t="shared" si="1"/>
        <v>3.9028710930113109E-3</v>
      </c>
      <c r="T47">
        <f t="shared" si="2"/>
        <v>0.16058777223825768</v>
      </c>
      <c r="U47">
        <f t="shared" si="3"/>
        <v>0.2726665181554912</v>
      </c>
      <c r="V47">
        <f t="shared" si="4"/>
        <v>1</v>
      </c>
      <c r="W47">
        <f t="shared" si="5"/>
        <v>0</v>
      </c>
      <c r="X47">
        <f t="shared" si="6"/>
        <v>1</v>
      </c>
      <c r="Y47">
        <f t="shared" si="7"/>
        <v>1</v>
      </c>
    </row>
    <row r="48" spans="1:25" x14ac:dyDescent="0.25">
      <c r="A48" t="s">
        <v>16</v>
      </c>
      <c r="B48" t="s">
        <v>17</v>
      </c>
      <c r="C48">
        <v>5</v>
      </c>
      <c r="D48" t="s">
        <v>21</v>
      </c>
      <c r="E48" t="s">
        <v>22</v>
      </c>
      <c r="F48" t="s">
        <v>20</v>
      </c>
      <c r="G48">
        <v>9.9009900990098994E-3</v>
      </c>
      <c r="H48">
        <v>607</v>
      </c>
      <c r="I48">
        <v>816421</v>
      </c>
      <c r="J48">
        <v>3232</v>
      </c>
      <c r="K48">
        <v>71</v>
      </c>
      <c r="L48">
        <v>30</v>
      </c>
      <c r="M48">
        <v>1953</v>
      </c>
      <c r="N48">
        <v>17</v>
      </c>
      <c r="O48">
        <v>0</v>
      </c>
      <c r="P48">
        <v>220</v>
      </c>
      <c r="R48">
        <f t="shared" si="0"/>
        <v>0.89528023598820061</v>
      </c>
      <c r="S48">
        <f t="shared" si="1"/>
        <v>3.9431320327016428E-3</v>
      </c>
      <c r="T48">
        <f t="shared" si="2"/>
        <v>0.1581140922115134</v>
      </c>
      <c r="U48">
        <f t="shared" si="3"/>
        <v>0.26876245295550144</v>
      </c>
      <c r="V48">
        <f t="shared" si="4"/>
        <v>1</v>
      </c>
      <c r="W48">
        <f t="shared" si="5"/>
        <v>8.6294416243654828E-3</v>
      </c>
      <c r="X48">
        <f t="shared" si="6"/>
        <v>0.63829787234042556</v>
      </c>
      <c r="Y48">
        <f t="shared" si="7"/>
        <v>0.77922077922077926</v>
      </c>
    </row>
    <row r="49" spans="1:25" x14ac:dyDescent="0.25">
      <c r="A49" t="s">
        <v>16</v>
      </c>
      <c r="B49" t="s">
        <v>17</v>
      </c>
      <c r="C49">
        <v>5</v>
      </c>
      <c r="D49" t="s">
        <v>21</v>
      </c>
      <c r="E49" t="s">
        <v>22</v>
      </c>
      <c r="F49" t="s">
        <v>20</v>
      </c>
      <c r="G49">
        <v>9.9009900990098994E-3</v>
      </c>
      <c r="H49">
        <v>612</v>
      </c>
      <c r="I49">
        <v>816454</v>
      </c>
      <c r="J49">
        <v>3199</v>
      </c>
      <c r="K49">
        <v>66</v>
      </c>
      <c r="L49">
        <v>30</v>
      </c>
      <c r="M49">
        <v>1970</v>
      </c>
      <c r="N49">
        <v>0</v>
      </c>
      <c r="O49">
        <v>0</v>
      </c>
      <c r="P49">
        <v>219</v>
      </c>
      <c r="R49">
        <f t="shared" si="0"/>
        <v>0.90265486725663713</v>
      </c>
      <c r="S49">
        <f t="shared" si="1"/>
        <v>3.9028710930113109E-3</v>
      </c>
      <c r="T49">
        <f t="shared" si="2"/>
        <v>0.16058777223825768</v>
      </c>
      <c r="U49">
        <f t="shared" si="3"/>
        <v>0.2726665181554912</v>
      </c>
      <c r="V49">
        <f t="shared" si="4"/>
        <v>1</v>
      </c>
      <c r="W49">
        <f t="shared" si="5"/>
        <v>0</v>
      </c>
      <c r="X49">
        <f t="shared" si="6"/>
        <v>1</v>
      </c>
      <c r="Y49">
        <f t="shared" si="7"/>
        <v>1</v>
      </c>
    </row>
    <row r="50" spans="1:25" x14ac:dyDescent="0.25">
      <c r="A50" t="s">
        <v>16</v>
      </c>
      <c r="B50" t="s">
        <v>17</v>
      </c>
      <c r="C50">
        <v>5</v>
      </c>
      <c r="D50" t="s">
        <v>21</v>
      </c>
      <c r="E50" t="s">
        <v>22</v>
      </c>
      <c r="F50" t="s">
        <v>20</v>
      </c>
      <c r="G50">
        <v>9.9009900990098994E-3</v>
      </c>
      <c r="H50">
        <v>607</v>
      </c>
      <c r="I50">
        <v>816057</v>
      </c>
      <c r="J50">
        <v>3596</v>
      </c>
      <c r="K50">
        <v>71</v>
      </c>
      <c r="L50">
        <v>30</v>
      </c>
      <c r="M50">
        <v>1951</v>
      </c>
      <c r="N50">
        <v>19</v>
      </c>
      <c r="O50">
        <v>0</v>
      </c>
      <c r="P50">
        <v>213</v>
      </c>
      <c r="R50">
        <f t="shared" si="0"/>
        <v>0.89528023598820061</v>
      </c>
      <c r="S50">
        <f t="shared" si="1"/>
        <v>4.3872223977707639E-3</v>
      </c>
      <c r="T50">
        <f t="shared" si="2"/>
        <v>0.1444206519152986</v>
      </c>
      <c r="U50">
        <f t="shared" si="3"/>
        <v>0.24871952468756403</v>
      </c>
      <c r="V50">
        <f t="shared" si="4"/>
        <v>1</v>
      </c>
      <c r="W50">
        <f t="shared" si="5"/>
        <v>9.6446700507614221E-3</v>
      </c>
      <c r="X50">
        <f t="shared" si="6"/>
        <v>0.61224489795918369</v>
      </c>
      <c r="Y50">
        <f t="shared" si="7"/>
        <v>0.759493670886076</v>
      </c>
    </row>
    <row r="52" spans="1:25" x14ac:dyDescent="0.25">
      <c r="Q52" t="s">
        <v>36</v>
      </c>
      <c r="R52">
        <f>IFERROR(AVERAGE(R31:R50), 0)</f>
        <v>0.8972713864306785</v>
      </c>
      <c r="S52">
        <f>IFERROR(AVERAGE(S31:S50), 0)</f>
        <v>4.0561676709534407E-3</v>
      </c>
      <c r="T52">
        <f>IFERROR(AVERAGE(T31:T50), 0)</f>
        <v>0.15487759473885768</v>
      </c>
      <c r="U52">
        <f t="shared" ref="U52:Y52" si="21">IFERROR(AVERAGE(U31:U50), 0)</f>
        <v>0.26411762527585897</v>
      </c>
      <c r="V52">
        <f t="shared" si="21"/>
        <v>1</v>
      </c>
      <c r="W52">
        <f t="shared" si="21"/>
        <v>6.9289340101522838E-3</v>
      </c>
      <c r="X52">
        <f t="shared" si="21"/>
        <v>0.71405890164081465</v>
      </c>
      <c r="Y52">
        <f t="shared" si="21"/>
        <v>0.82453559153262224</v>
      </c>
    </row>
    <row r="53" spans="1:25" x14ac:dyDescent="0.25">
      <c r="Q53" t="s">
        <v>39</v>
      </c>
      <c r="R53">
        <f t="shared" ref="R53:Y53" si="22">t_19__0.975*STDEV(R31:R50)/SQRT(20)</f>
        <v>1.7530907327079474E-3</v>
      </c>
      <c r="S53">
        <f t="shared" si="22"/>
        <v>8.3113512020459047E-5</v>
      </c>
      <c r="T53">
        <f t="shared" si="22"/>
        <v>2.6771753029029366E-3</v>
      </c>
      <c r="U53">
        <f t="shared" si="22"/>
        <v>3.9251697962857397E-3</v>
      </c>
      <c r="V53">
        <f t="shared" si="22"/>
        <v>0</v>
      </c>
      <c r="W53">
        <f t="shared" si="22"/>
        <v>1.8486894049934473E-3</v>
      </c>
      <c r="X53">
        <f t="shared" si="22"/>
        <v>7.4184751290399364E-2</v>
      </c>
      <c r="Y53">
        <f t="shared" si="22"/>
        <v>4.6067705009490263E-2</v>
      </c>
    </row>
    <row r="54" spans="1:25" x14ac:dyDescent="0.25">
      <c r="Q54" t="s">
        <v>40</v>
      </c>
      <c r="R54">
        <f t="shared" ref="R54:Y54" si="23">t_19_0.995*STDEV(R31:R50)/SQRT(20)</f>
        <v>2.3963653063915134E-3</v>
      </c>
      <c r="S54">
        <f t="shared" si="23"/>
        <v>1.1361096889179806E-4</v>
      </c>
      <c r="T54">
        <f t="shared" si="23"/>
        <v>3.6595310757789306E-3</v>
      </c>
      <c r="U54">
        <f t="shared" si="23"/>
        <v>5.3654614367766367E-3</v>
      </c>
      <c r="V54">
        <f t="shared" si="23"/>
        <v>0</v>
      </c>
      <c r="W54">
        <f t="shared" si="23"/>
        <v>2.527042707924631E-3</v>
      </c>
      <c r="X54">
        <f t="shared" si="23"/>
        <v>0.10140591182122914</v>
      </c>
      <c r="Y54">
        <f t="shared" si="23"/>
        <v>6.2971669389465676E-2</v>
      </c>
    </row>
    <row r="55" spans="1:25" x14ac:dyDescent="0.25">
      <c r="Q55" t="s">
        <v>41</v>
      </c>
      <c r="R55">
        <f>R52+R53</f>
        <v>0.8990244771633864</v>
      </c>
      <c r="S55">
        <f t="shared" ref="S55:Y55" si="24">S52+S53</f>
        <v>4.1392811829738998E-3</v>
      </c>
      <c r="T55">
        <f t="shared" si="24"/>
        <v>0.15755477004176061</v>
      </c>
      <c r="U55">
        <f t="shared" si="24"/>
        <v>0.26804279507214473</v>
      </c>
      <c r="V55">
        <f t="shared" si="24"/>
        <v>1</v>
      </c>
      <c r="W55">
        <f t="shared" si="24"/>
        <v>8.777623415145732E-3</v>
      </c>
      <c r="X55">
        <f t="shared" si="24"/>
        <v>0.78824365293121401</v>
      </c>
      <c r="Y55">
        <f t="shared" si="24"/>
        <v>0.87060329654211255</v>
      </c>
    </row>
    <row r="56" spans="1:25" x14ac:dyDescent="0.25">
      <c r="Q56" t="s">
        <v>42</v>
      </c>
      <c r="R56">
        <f>R52+R54</f>
        <v>0.89966775173707003</v>
      </c>
      <c r="S56">
        <f t="shared" ref="S56:Y56" si="25">S52+S54</f>
        <v>4.1697786398452383E-3</v>
      </c>
      <c r="T56">
        <f t="shared" si="25"/>
        <v>0.15853712581463661</v>
      </c>
      <c r="U56">
        <f t="shared" si="25"/>
        <v>0.2694830867126356</v>
      </c>
      <c r="V56">
        <f t="shared" si="25"/>
        <v>1</v>
      </c>
      <c r="W56">
        <f t="shared" si="25"/>
        <v>9.4559767180769153E-3</v>
      </c>
      <c r="X56">
        <f t="shared" si="25"/>
        <v>0.8154648134620438</v>
      </c>
      <c r="Y56">
        <f t="shared" si="25"/>
        <v>0.88750726092208787</v>
      </c>
    </row>
    <row r="61" spans="1:25" x14ac:dyDescent="0.25">
      <c r="A61" t="s">
        <v>16</v>
      </c>
      <c r="B61" t="s">
        <v>17</v>
      </c>
      <c r="C61">
        <v>5</v>
      </c>
      <c r="D61" t="s">
        <v>21</v>
      </c>
      <c r="E61" t="s">
        <v>23</v>
      </c>
      <c r="F61" t="s">
        <v>20</v>
      </c>
      <c r="G61">
        <v>9.9009900990098994E-3</v>
      </c>
      <c r="H61">
        <v>634</v>
      </c>
      <c r="I61">
        <v>816236</v>
      </c>
      <c r="J61">
        <v>3417</v>
      </c>
      <c r="K61">
        <v>44</v>
      </c>
      <c r="L61">
        <v>30</v>
      </c>
      <c r="M61">
        <v>1953</v>
      </c>
      <c r="N61">
        <v>17</v>
      </c>
      <c r="O61">
        <v>0</v>
      </c>
      <c r="P61">
        <v>264</v>
      </c>
      <c r="R61">
        <f t="shared" si="0"/>
        <v>0.93510324483775809</v>
      </c>
      <c r="S61">
        <f t="shared" si="1"/>
        <v>4.1688373006625971E-3</v>
      </c>
      <c r="T61">
        <f t="shared" si="2"/>
        <v>0.15650456677363614</v>
      </c>
      <c r="U61">
        <f t="shared" si="3"/>
        <v>0.26813279763163461</v>
      </c>
      <c r="V61">
        <f t="shared" si="4"/>
        <v>1</v>
      </c>
      <c r="W61">
        <f t="shared" si="5"/>
        <v>8.6294416243654828E-3</v>
      </c>
      <c r="X61">
        <f t="shared" si="6"/>
        <v>0.63829787234042556</v>
      </c>
      <c r="Y61">
        <f t="shared" si="7"/>
        <v>0.77922077922077926</v>
      </c>
    </row>
    <row r="62" spans="1:25" x14ac:dyDescent="0.25">
      <c r="A62" t="s">
        <v>16</v>
      </c>
      <c r="B62" t="s">
        <v>17</v>
      </c>
      <c r="C62">
        <v>5</v>
      </c>
      <c r="D62" t="s">
        <v>21</v>
      </c>
      <c r="E62" t="s">
        <v>23</v>
      </c>
      <c r="F62" t="s">
        <v>20</v>
      </c>
      <c r="G62">
        <v>9.9009900990098994E-3</v>
      </c>
      <c r="H62">
        <v>634</v>
      </c>
      <c r="I62">
        <v>816304</v>
      </c>
      <c r="J62">
        <v>3349</v>
      </c>
      <c r="K62">
        <v>44</v>
      </c>
      <c r="L62">
        <v>30</v>
      </c>
      <c r="M62">
        <v>1970</v>
      </c>
      <c r="N62">
        <v>0</v>
      </c>
      <c r="O62">
        <v>0</v>
      </c>
      <c r="P62">
        <v>249</v>
      </c>
      <c r="R62">
        <f t="shared" si="0"/>
        <v>0.93510324483775809</v>
      </c>
      <c r="S62">
        <f t="shared" si="1"/>
        <v>4.0858753643310038E-3</v>
      </c>
      <c r="T62">
        <f t="shared" si="2"/>
        <v>0.15917650012553353</v>
      </c>
      <c r="U62">
        <f t="shared" si="3"/>
        <v>0.27204462561682041</v>
      </c>
      <c r="V62">
        <f t="shared" si="4"/>
        <v>1</v>
      </c>
      <c r="W62">
        <f t="shared" si="5"/>
        <v>0</v>
      </c>
      <c r="X62">
        <f t="shared" si="6"/>
        <v>1</v>
      </c>
      <c r="Y62">
        <f t="shared" si="7"/>
        <v>1</v>
      </c>
    </row>
    <row r="63" spans="1:25" x14ac:dyDescent="0.25">
      <c r="A63" t="s">
        <v>16</v>
      </c>
      <c r="B63" t="s">
        <v>17</v>
      </c>
      <c r="C63">
        <v>5</v>
      </c>
      <c r="D63" t="s">
        <v>21</v>
      </c>
      <c r="E63" t="s">
        <v>23</v>
      </c>
      <c r="F63" t="s">
        <v>20</v>
      </c>
      <c r="G63">
        <v>9.9009900990098994E-3</v>
      </c>
      <c r="H63">
        <v>626</v>
      </c>
      <c r="I63">
        <v>815548</v>
      </c>
      <c r="J63">
        <v>4105</v>
      </c>
      <c r="K63">
        <v>52</v>
      </c>
      <c r="L63">
        <v>30</v>
      </c>
      <c r="M63">
        <v>1951</v>
      </c>
      <c r="N63">
        <v>19</v>
      </c>
      <c r="O63">
        <v>0</v>
      </c>
      <c r="P63">
        <v>270</v>
      </c>
      <c r="R63">
        <f t="shared" si="0"/>
        <v>0.92330383480825962</v>
      </c>
      <c r="S63">
        <f t="shared" si="1"/>
        <v>5.0082168917822542E-3</v>
      </c>
      <c r="T63">
        <f t="shared" si="2"/>
        <v>0.13231874867892623</v>
      </c>
      <c r="U63">
        <f t="shared" si="3"/>
        <v>0.23146607506008507</v>
      </c>
      <c r="V63">
        <f t="shared" si="4"/>
        <v>1</v>
      </c>
      <c r="W63">
        <f t="shared" si="5"/>
        <v>9.6446700507614221E-3</v>
      </c>
      <c r="X63">
        <f t="shared" si="6"/>
        <v>0.61224489795918369</v>
      </c>
      <c r="Y63">
        <f t="shared" si="7"/>
        <v>0.759493670886076</v>
      </c>
    </row>
    <row r="64" spans="1:25" x14ac:dyDescent="0.25">
      <c r="A64" t="s">
        <v>16</v>
      </c>
      <c r="B64" t="s">
        <v>17</v>
      </c>
      <c r="C64">
        <v>5</v>
      </c>
      <c r="D64" t="s">
        <v>21</v>
      </c>
      <c r="E64" t="s">
        <v>23</v>
      </c>
      <c r="F64" t="s">
        <v>20</v>
      </c>
      <c r="G64">
        <v>9.9009900990098994E-3</v>
      </c>
      <c r="H64">
        <v>629</v>
      </c>
      <c r="I64">
        <v>816364</v>
      </c>
      <c r="J64">
        <v>3289</v>
      </c>
      <c r="K64">
        <v>49</v>
      </c>
      <c r="L64">
        <v>30</v>
      </c>
      <c r="M64">
        <v>1970</v>
      </c>
      <c r="N64">
        <v>0</v>
      </c>
      <c r="O64">
        <v>0</v>
      </c>
      <c r="P64">
        <v>254</v>
      </c>
      <c r="R64">
        <f t="shared" si="0"/>
        <v>0.92772861356932157</v>
      </c>
      <c r="S64">
        <f t="shared" si="1"/>
        <v>4.0126736558031267E-3</v>
      </c>
      <c r="T64">
        <f t="shared" si="2"/>
        <v>0.1605410923940786</v>
      </c>
      <c r="U64">
        <f t="shared" si="3"/>
        <v>0.27371627502175805</v>
      </c>
      <c r="V64">
        <f t="shared" si="4"/>
        <v>1</v>
      </c>
      <c r="W64">
        <f t="shared" si="5"/>
        <v>0</v>
      </c>
      <c r="X64">
        <f t="shared" si="6"/>
        <v>1</v>
      </c>
      <c r="Y64">
        <f t="shared" si="7"/>
        <v>1</v>
      </c>
    </row>
    <row r="65" spans="1:25" x14ac:dyDescent="0.25">
      <c r="A65" t="s">
        <v>16</v>
      </c>
      <c r="B65" t="s">
        <v>17</v>
      </c>
      <c r="C65">
        <v>5</v>
      </c>
      <c r="D65" t="s">
        <v>21</v>
      </c>
      <c r="E65" t="s">
        <v>23</v>
      </c>
      <c r="F65" t="s">
        <v>20</v>
      </c>
      <c r="G65">
        <v>9.9009900990098994E-3</v>
      </c>
      <c r="H65">
        <v>633</v>
      </c>
      <c r="I65">
        <v>816306</v>
      </c>
      <c r="J65">
        <v>3347</v>
      </c>
      <c r="K65">
        <v>45</v>
      </c>
      <c r="L65">
        <v>30</v>
      </c>
      <c r="M65">
        <v>1970</v>
      </c>
      <c r="N65">
        <v>0</v>
      </c>
      <c r="O65">
        <v>0</v>
      </c>
      <c r="P65">
        <v>263</v>
      </c>
      <c r="R65">
        <f t="shared" si="0"/>
        <v>0.9336283185840708</v>
      </c>
      <c r="S65">
        <f t="shared" si="1"/>
        <v>4.0834353073800744E-3</v>
      </c>
      <c r="T65">
        <f t="shared" si="2"/>
        <v>0.15904522613065328</v>
      </c>
      <c r="U65">
        <f t="shared" si="3"/>
        <v>0.27179046801202233</v>
      </c>
      <c r="V65">
        <f t="shared" si="4"/>
        <v>1</v>
      </c>
      <c r="W65">
        <f t="shared" si="5"/>
        <v>0</v>
      </c>
      <c r="X65">
        <f t="shared" si="6"/>
        <v>1</v>
      </c>
      <c r="Y65">
        <f t="shared" si="7"/>
        <v>1</v>
      </c>
    </row>
    <row r="66" spans="1:25" x14ac:dyDescent="0.25">
      <c r="A66" t="s">
        <v>16</v>
      </c>
      <c r="B66" t="s">
        <v>17</v>
      </c>
      <c r="C66">
        <v>5</v>
      </c>
      <c r="D66" t="s">
        <v>21</v>
      </c>
      <c r="E66" t="s">
        <v>23</v>
      </c>
      <c r="F66" t="s">
        <v>20</v>
      </c>
      <c r="G66">
        <v>9.9009900990098994E-3</v>
      </c>
      <c r="H66">
        <v>629</v>
      </c>
      <c r="I66">
        <v>816364</v>
      </c>
      <c r="J66">
        <v>3289</v>
      </c>
      <c r="K66">
        <v>49</v>
      </c>
      <c r="L66">
        <v>30</v>
      </c>
      <c r="M66">
        <v>1970</v>
      </c>
      <c r="N66">
        <v>0</v>
      </c>
      <c r="O66">
        <v>0</v>
      </c>
      <c r="P66">
        <v>269</v>
      </c>
      <c r="R66">
        <f t="shared" si="0"/>
        <v>0.92772861356932157</v>
      </c>
      <c r="S66">
        <f t="shared" si="1"/>
        <v>4.0126736558031267E-3</v>
      </c>
      <c r="T66">
        <f t="shared" si="2"/>
        <v>0.1605410923940786</v>
      </c>
      <c r="U66">
        <f t="shared" si="3"/>
        <v>0.27371627502175805</v>
      </c>
      <c r="V66">
        <f t="shared" si="4"/>
        <v>1</v>
      </c>
      <c r="W66">
        <f t="shared" si="5"/>
        <v>0</v>
      </c>
      <c r="X66">
        <f t="shared" si="6"/>
        <v>1</v>
      </c>
      <c r="Y66">
        <f t="shared" si="7"/>
        <v>1</v>
      </c>
    </row>
    <row r="67" spans="1:25" x14ac:dyDescent="0.25">
      <c r="A67" t="s">
        <v>16</v>
      </c>
      <c r="B67" t="s">
        <v>17</v>
      </c>
      <c r="C67">
        <v>5</v>
      </c>
      <c r="D67" t="s">
        <v>21</v>
      </c>
      <c r="E67" t="s">
        <v>23</v>
      </c>
      <c r="F67" t="s">
        <v>20</v>
      </c>
      <c r="G67">
        <v>9.9009900990098994E-3</v>
      </c>
      <c r="H67">
        <v>641</v>
      </c>
      <c r="I67">
        <v>816238</v>
      </c>
      <c r="J67">
        <v>3415</v>
      </c>
      <c r="K67">
        <v>37</v>
      </c>
      <c r="L67">
        <v>30</v>
      </c>
      <c r="M67">
        <v>1970</v>
      </c>
      <c r="N67">
        <v>0</v>
      </c>
      <c r="O67">
        <v>0</v>
      </c>
      <c r="P67">
        <v>268</v>
      </c>
      <c r="R67">
        <f t="shared" si="0"/>
        <v>0.94542772861356927</v>
      </c>
      <c r="S67">
        <f t="shared" si="1"/>
        <v>4.1663972437116685E-3</v>
      </c>
      <c r="T67">
        <f t="shared" si="2"/>
        <v>0.15803747534516766</v>
      </c>
      <c r="U67">
        <f t="shared" si="3"/>
        <v>0.27080692860160543</v>
      </c>
      <c r="V67">
        <f t="shared" si="4"/>
        <v>1</v>
      </c>
      <c r="W67">
        <f t="shared" si="5"/>
        <v>0</v>
      </c>
      <c r="X67">
        <f t="shared" si="6"/>
        <v>1</v>
      </c>
      <c r="Y67">
        <f t="shared" si="7"/>
        <v>1</v>
      </c>
    </row>
    <row r="68" spans="1:25" x14ac:dyDescent="0.25">
      <c r="A68" t="s">
        <v>16</v>
      </c>
      <c r="B68" t="s">
        <v>17</v>
      </c>
      <c r="C68">
        <v>5</v>
      </c>
      <c r="D68" t="s">
        <v>21</v>
      </c>
      <c r="E68" t="s">
        <v>23</v>
      </c>
      <c r="F68" t="s">
        <v>20</v>
      </c>
      <c r="G68">
        <v>9.9009900990098994E-3</v>
      </c>
      <c r="H68">
        <v>641</v>
      </c>
      <c r="I68">
        <v>816238</v>
      </c>
      <c r="J68">
        <v>3415</v>
      </c>
      <c r="K68">
        <v>37</v>
      </c>
      <c r="L68">
        <v>30</v>
      </c>
      <c r="M68">
        <v>1970</v>
      </c>
      <c r="N68">
        <v>0</v>
      </c>
      <c r="O68">
        <v>0</v>
      </c>
      <c r="P68">
        <v>267</v>
      </c>
      <c r="R68">
        <f t="shared" si="0"/>
        <v>0.94542772861356927</v>
      </c>
      <c r="S68">
        <f t="shared" si="1"/>
        <v>4.1663972437116685E-3</v>
      </c>
      <c r="T68">
        <f t="shared" si="2"/>
        <v>0.15803747534516766</v>
      </c>
      <c r="U68">
        <f t="shared" si="3"/>
        <v>0.27080692860160543</v>
      </c>
      <c r="V68">
        <f t="shared" si="4"/>
        <v>1</v>
      </c>
      <c r="W68">
        <f t="shared" si="5"/>
        <v>0</v>
      </c>
      <c r="X68">
        <f t="shared" si="6"/>
        <v>1</v>
      </c>
      <c r="Y68">
        <f t="shared" si="7"/>
        <v>1</v>
      </c>
    </row>
    <row r="69" spans="1:25" x14ac:dyDescent="0.25">
      <c r="A69" t="s">
        <v>16</v>
      </c>
      <c r="B69" t="s">
        <v>17</v>
      </c>
      <c r="C69">
        <v>5</v>
      </c>
      <c r="D69" t="s">
        <v>21</v>
      </c>
      <c r="E69" t="s">
        <v>23</v>
      </c>
      <c r="F69" t="s">
        <v>20</v>
      </c>
      <c r="G69">
        <v>9.9009900990098994E-3</v>
      </c>
      <c r="H69">
        <v>634</v>
      </c>
      <c r="I69">
        <v>816304</v>
      </c>
      <c r="J69">
        <v>3349</v>
      </c>
      <c r="K69">
        <v>44</v>
      </c>
      <c r="L69">
        <v>30</v>
      </c>
      <c r="M69">
        <v>1970</v>
      </c>
      <c r="N69">
        <v>0</v>
      </c>
      <c r="O69">
        <v>0</v>
      </c>
      <c r="P69">
        <v>266</v>
      </c>
      <c r="R69">
        <f t="shared" si="0"/>
        <v>0.93510324483775809</v>
      </c>
      <c r="S69">
        <f t="shared" si="1"/>
        <v>4.0858753643310038E-3</v>
      </c>
      <c r="T69">
        <f t="shared" si="2"/>
        <v>0.15917650012553353</v>
      </c>
      <c r="U69">
        <f t="shared" si="3"/>
        <v>0.27204462561682041</v>
      </c>
      <c r="V69">
        <f t="shared" si="4"/>
        <v>1</v>
      </c>
      <c r="W69">
        <f t="shared" si="5"/>
        <v>0</v>
      </c>
      <c r="X69">
        <f t="shared" si="6"/>
        <v>1</v>
      </c>
      <c r="Y69">
        <f t="shared" si="7"/>
        <v>1</v>
      </c>
    </row>
    <row r="70" spans="1:25" x14ac:dyDescent="0.25">
      <c r="A70" t="s">
        <v>16</v>
      </c>
      <c r="B70" t="s">
        <v>17</v>
      </c>
      <c r="C70">
        <v>5</v>
      </c>
      <c r="D70" t="s">
        <v>21</v>
      </c>
      <c r="E70" t="s">
        <v>23</v>
      </c>
      <c r="F70" t="s">
        <v>20</v>
      </c>
      <c r="G70">
        <v>9.9009900990098994E-3</v>
      </c>
      <c r="H70">
        <v>641</v>
      </c>
      <c r="I70">
        <v>815888</v>
      </c>
      <c r="J70">
        <v>3765</v>
      </c>
      <c r="K70">
        <v>37</v>
      </c>
      <c r="L70">
        <v>30</v>
      </c>
      <c r="M70">
        <v>1951</v>
      </c>
      <c r="N70">
        <v>19</v>
      </c>
      <c r="O70">
        <v>0</v>
      </c>
      <c r="P70">
        <v>258</v>
      </c>
      <c r="R70">
        <f t="shared" si="0"/>
        <v>0.94542772861356927</v>
      </c>
      <c r="S70">
        <f t="shared" si="1"/>
        <v>4.5934072101242842E-3</v>
      </c>
      <c r="T70">
        <f t="shared" si="2"/>
        <v>0.14548343168406719</v>
      </c>
      <c r="U70">
        <f t="shared" si="3"/>
        <v>0.25216365066876478</v>
      </c>
      <c r="V70">
        <f t="shared" si="4"/>
        <v>1</v>
      </c>
      <c r="W70">
        <f t="shared" si="5"/>
        <v>9.6446700507614221E-3</v>
      </c>
      <c r="X70">
        <f t="shared" si="6"/>
        <v>0.61224489795918369</v>
      </c>
      <c r="Y70">
        <f t="shared" si="7"/>
        <v>0.759493670886076</v>
      </c>
    </row>
    <row r="71" spans="1:25" x14ac:dyDescent="0.25">
      <c r="A71" t="s">
        <v>16</v>
      </c>
      <c r="B71" t="s">
        <v>17</v>
      </c>
      <c r="C71">
        <v>5</v>
      </c>
      <c r="D71" t="s">
        <v>21</v>
      </c>
      <c r="E71" t="s">
        <v>23</v>
      </c>
      <c r="F71" t="s">
        <v>20</v>
      </c>
      <c r="G71">
        <v>9.9009900990098994E-3</v>
      </c>
      <c r="H71">
        <v>634</v>
      </c>
      <c r="I71">
        <v>816278</v>
      </c>
      <c r="J71">
        <v>3375</v>
      </c>
      <c r="K71">
        <v>44</v>
      </c>
      <c r="L71">
        <v>30</v>
      </c>
      <c r="M71">
        <v>1957</v>
      </c>
      <c r="N71">
        <v>13</v>
      </c>
      <c r="O71">
        <v>0</v>
      </c>
      <c r="P71">
        <v>258</v>
      </c>
      <c r="R71">
        <f t="shared" si="0"/>
        <v>0.93510324483775809</v>
      </c>
      <c r="S71">
        <f t="shared" si="1"/>
        <v>4.1175961046930835E-3</v>
      </c>
      <c r="T71">
        <f t="shared" si="2"/>
        <v>0.158144175604889</v>
      </c>
      <c r="U71">
        <f t="shared" si="3"/>
        <v>0.27053552378920415</v>
      </c>
      <c r="V71">
        <f t="shared" si="4"/>
        <v>1</v>
      </c>
      <c r="W71">
        <f t="shared" si="5"/>
        <v>6.5989847715736041E-3</v>
      </c>
      <c r="X71">
        <f t="shared" si="6"/>
        <v>0.69767441860465118</v>
      </c>
      <c r="Y71">
        <f t="shared" si="7"/>
        <v>0.82191780821917804</v>
      </c>
    </row>
    <row r="72" spans="1:25" x14ac:dyDescent="0.25">
      <c r="A72" t="s">
        <v>16</v>
      </c>
      <c r="B72" t="s">
        <v>17</v>
      </c>
      <c r="C72">
        <v>5</v>
      </c>
      <c r="D72" t="s">
        <v>21</v>
      </c>
      <c r="E72" t="s">
        <v>23</v>
      </c>
      <c r="F72" t="s">
        <v>20</v>
      </c>
      <c r="G72">
        <v>9.9009900990098994E-3</v>
      </c>
      <c r="H72">
        <v>613</v>
      </c>
      <c r="I72">
        <v>814997</v>
      </c>
      <c r="J72">
        <v>4656</v>
      </c>
      <c r="K72">
        <v>65</v>
      </c>
      <c r="L72">
        <v>30</v>
      </c>
      <c r="M72">
        <v>1951</v>
      </c>
      <c r="N72">
        <v>19</v>
      </c>
      <c r="O72">
        <v>0</v>
      </c>
      <c r="P72">
        <v>248</v>
      </c>
      <c r="R72">
        <f t="shared" si="0"/>
        <v>0.90412979351032452</v>
      </c>
      <c r="S72">
        <f t="shared" si="1"/>
        <v>5.6804525817632581E-3</v>
      </c>
      <c r="T72">
        <f t="shared" si="2"/>
        <v>0.11634086164357563</v>
      </c>
      <c r="U72">
        <f t="shared" si="3"/>
        <v>0.20615436354464436</v>
      </c>
      <c r="V72">
        <f t="shared" si="4"/>
        <v>1</v>
      </c>
      <c r="W72">
        <f t="shared" si="5"/>
        <v>9.6446700507614221E-3</v>
      </c>
      <c r="X72">
        <f t="shared" si="6"/>
        <v>0.61224489795918369</v>
      </c>
      <c r="Y72">
        <f t="shared" si="7"/>
        <v>0.759493670886076</v>
      </c>
    </row>
    <row r="73" spans="1:25" x14ac:dyDescent="0.25">
      <c r="A73" t="s">
        <v>16</v>
      </c>
      <c r="B73" t="s">
        <v>17</v>
      </c>
      <c r="C73">
        <v>5</v>
      </c>
      <c r="D73" t="s">
        <v>21</v>
      </c>
      <c r="E73" t="s">
        <v>23</v>
      </c>
      <c r="F73" t="s">
        <v>20</v>
      </c>
      <c r="G73">
        <v>9.9009900990098994E-3</v>
      </c>
      <c r="H73">
        <v>634</v>
      </c>
      <c r="I73">
        <v>815561</v>
      </c>
      <c r="J73">
        <v>4092</v>
      </c>
      <c r="K73">
        <v>44</v>
      </c>
      <c r="L73">
        <v>30</v>
      </c>
      <c r="M73">
        <v>1951</v>
      </c>
      <c r="N73">
        <v>19</v>
      </c>
      <c r="O73">
        <v>0</v>
      </c>
      <c r="P73">
        <v>264</v>
      </c>
      <c r="R73">
        <f t="shared" si="0"/>
        <v>0.93510324483775809</v>
      </c>
      <c r="S73">
        <f t="shared" si="1"/>
        <v>4.9923565216012144E-3</v>
      </c>
      <c r="T73">
        <f t="shared" si="2"/>
        <v>0.13415150232754972</v>
      </c>
      <c r="U73">
        <f t="shared" si="3"/>
        <v>0.23464100666173204</v>
      </c>
      <c r="V73">
        <f t="shared" si="4"/>
        <v>1</v>
      </c>
      <c r="W73">
        <f t="shared" si="5"/>
        <v>9.6446700507614221E-3</v>
      </c>
      <c r="X73">
        <f t="shared" si="6"/>
        <v>0.61224489795918369</v>
      </c>
      <c r="Y73">
        <f t="shared" si="7"/>
        <v>0.759493670886076</v>
      </c>
    </row>
    <row r="74" spans="1:25" x14ac:dyDescent="0.25">
      <c r="A74" t="s">
        <v>16</v>
      </c>
      <c r="B74" t="s">
        <v>17</v>
      </c>
      <c r="C74">
        <v>5</v>
      </c>
      <c r="D74" t="s">
        <v>21</v>
      </c>
      <c r="E74" t="s">
        <v>23</v>
      </c>
      <c r="F74" t="s">
        <v>20</v>
      </c>
      <c r="G74">
        <v>9.9009900990098994E-3</v>
      </c>
      <c r="H74">
        <v>618</v>
      </c>
      <c r="I74">
        <v>816398</v>
      </c>
      <c r="J74">
        <v>3255</v>
      </c>
      <c r="K74">
        <v>60</v>
      </c>
      <c r="L74">
        <v>30</v>
      </c>
      <c r="M74">
        <v>1957</v>
      </c>
      <c r="N74">
        <v>13</v>
      </c>
      <c r="O74">
        <v>0</v>
      </c>
      <c r="P74">
        <v>248</v>
      </c>
      <c r="R74">
        <f t="shared" si="0"/>
        <v>0.91150442477876104</v>
      </c>
      <c r="S74">
        <f t="shared" si="1"/>
        <v>3.9711926876373291E-3</v>
      </c>
      <c r="T74">
        <f t="shared" si="2"/>
        <v>0.15956622773044152</v>
      </c>
      <c r="U74">
        <f t="shared" si="3"/>
        <v>0.27158866183256425</v>
      </c>
      <c r="V74">
        <f t="shared" si="4"/>
        <v>1</v>
      </c>
      <c r="W74">
        <f t="shared" si="5"/>
        <v>6.5989847715736041E-3</v>
      </c>
      <c r="X74">
        <f t="shared" si="6"/>
        <v>0.69767441860465118</v>
      </c>
      <c r="Y74">
        <f t="shared" si="7"/>
        <v>0.82191780821917804</v>
      </c>
    </row>
    <row r="75" spans="1:25" x14ac:dyDescent="0.25">
      <c r="A75" t="s">
        <v>16</v>
      </c>
      <c r="B75" t="s">
        <v>17</v>
      </c>
      <c r="C75">
        <v>5</v>
      </c>
      <c r="D75" t="s">
        <v>21</v>
      </c>
      <c r="E75" t="s">
        <v>23</v>
      </c>
      <c r="F75" t="s">
        <v>20</v>
      </c>
      <c r="G75">
        <v>9.9009900990098994E-3</v>
      </c>
      <c r="H75">
        <v>626</v>
      </c>
      <c r="I75">
        <v>815310</v>
      </c>
      <c r="J75">
        <v>4343</v>
      </c>
      <c r="K75">
        <v>52</v>
      </c>
      <c r="L75">
        <v>30</v>
      </c>
      <c r="M75">
        <v>1951</v>
      </c>
      <c r="N75">
        <v>19</v>
      </c>
      <c r="O75">
        <v>0</v>
      </c>
      <c r="P75">
        <v>253</v>
      </c>
      <c r="R75">
        <f t="shared" si="0"/>
        <v>0.92330383480825962</v>
      </c>
      <c r="S75">
        <f t="shared" si="1"/>
        <v>5.2985836689428334E-3</v>
      </c>
      <c r="T75">
        <f t="shared" si="2"/>
        <v>0.12598108271281949</v>
      </c>
      <c r="U75">
        <f t="shared" si="3"/>
        <v>0.22171064281919606</v>
      </c>
      <c r="V75">
        <f t="shared" si="4"/>
        <v>1</v>
      </c>
      <c r="W75">
        <f t="shared" si="5"/>
        <v>9.6446700507614221E-3</v>
      </c>
      <c r="X75">
        <f t="shared" si="6"/>
        <v>0.61224489795918369</v>
      </c>
      <c r="Y75">
        <f t="shared" si="7"/>
        <v>0.759493670886076</v>
      </c>
    </row>
    <row r="76" spans="1:25" x14ac:dyDescent="0.25">
      <c r="A76" t="s">
        <v>16</v>
      </c>
      <c r="B76" t="s">
        <v>17</v>
      </c>
      <c r="C76">
        <v>5</v>
      </c>
      <c r="D76" t="s">
        <v>21</v>
      </c>
      <c r="E76" t="s">
        <v>23</v>
      </c>
      <c r="F76" t="s">
        <v>20</v>
      </c>
      <c r="G76">
        <v>9.9009900990098994E-3</v>
      </c>
      <c r="H76">
        <v>634</v>
      </c>
      <c r="I76">
        <v>816304</v>
      </c>
      <c r="J76">
        <v>3349</v>
      </c>
      <c r="K76">
        <v>44</v>
      </c>
      <c r="L76">
        <v>30</v>
      </c>
      <c r="M76">
        <v>1970</v>
      </c>
      <c r="N76">
        <v>0</v>
      </c>
      <c r="O76">
        <v>0</v>
      </c>
      <c r="P76">
        <v>244</v>
      </c>
      <c r="R76">
        <f t="shared" si="0"/>
        <v>0.93510324483775809</v>
      </c>
      <c r="S76">
        <f t="shared" si="1"/>
        <v>4.0858753643310038E-3</v>
      </c>
      <c r="T76">
        <f t="shared" si="2"/>
        <v>0.15917650012553353</v>
      </c>
      <c r="U76">
        <f t="shared" si="3"/>
        <v>0.27204462561682041</v>
      </c>
      <c r="V76">
        <f t="shared" si="4"/>
        <v>1</v>
      </c>
      <c r="W76">
        <f t="shared" si="5"/>
        <v>0</v>
      </c>
      <c r="X76">
        <f t="shared" si="6"/>
        <v>1</v>
      </c>
      <c r="Y76">
        <f t="shared" si="7"/>
        <v>1</v>
      </c>
    </row>
    <row r="77" spans="1:25" x14ac:dyDescent="0.25">
      <c r="A77" t="s">
        <v>16</v>
      </c>
      <c r="B77" t="s">
        <v>17</v>
      </c>
      <c r="C77">
        <v>5</v>
      </c>
      <c r="D77" t="s">
        <v>21</v>
      </c>
      <c r="E77" t="s">
        <v>23</v>
      </c>
      <c r="F77" t="s">
        <v>20</v>
      </c>
      <c r="G77">
        <v>9.9009900990098994E-3</v>
      </c>
      <c r="H77">
        <v>629</v>
      </c>
      <c r="I77">
        <v>815090</v>
      </c>
      <c r="J77">
        <v>4563</v>
      </c>
      <c r="K77">
        <v>49</v>
      </c>
      <c r="L77">
        <v>30</v>
      </c>
      <c r="M77">
        <v>1951</v>
      </c>
      <c r="N77">
        <v>19</v>
      </c>
      <c r="O77">
        <v>0</v>
      </c>
      <c r="P77">
        <v>256</v>
      </c>
      <c r="R77">
        <f t="shared" ref="R77:R139" si="26">IFERROR(H77/(H77+K77), 0)</f>
        <v>0.92772861356932157</v>
      </c>
      <c r="S77">
        <f t="shared" ref="S77:S139" si="27">IFERROR(J77/(J77+I77), 0)</f>
        <v>5.566989933545049E-3</v>
      </c>
      <c r="T77">
        <f t="shared" ref="T77:T139" si="28">IFERROR(H77/(H77+J77),0)</f>
        <v>0.12114791987673344</v>
      </c>
      <c r="U77">
        <f t="shared" ref="U77:U139" si="29">IFERROR(2/(1/T77+1/R77), 0)</f>
        <v>0.21431005110732543</v>
      </c>
      <c r="V77">
        <f t="shared" ref="V77:V139" si="30">IFERROR(L77/(L77+O77),0)</f>
        <v>1</v>
      </c>
      <c r="W77">
        <f t="shared" ref="W77:W139" si="31">IFERROR(N77/(N77+M77), 0)</f>
        <v>9.6446700507614221E-3</v>
      </c>
      <c r="X77">
        <f t="shared" ref="X77:X139" si="32">IFERROR(L77/(L77+N77), 0)</f>
        <v>0.61224489795918369</v>
      </c>
      <c r="Y77">
        <f t="shared" ref="Y77:Y139" si="33">IFERROR(2/(1/X77+1/V77), 0)</f>
        <v>0.759493670886076</v>
      </c>
    </row>
    <row r="78" spans="1:25" x14ac:dyDescent="0.25">
      <c r="A78" t="s">
        <v>16</v>
      </c>
      <c r="B78" t="s">
        <v>17</v>
      </c>
      <c r="C78">
        <v>5</v>
      </c>
      <c r="D78" t="s">
        <v>21</v>
      </c>
      <c r="E78" t="s">
        <v>23</v>
      </c>
      <c r="F78" t="s">
        <v>20</v>
      </c>
      <c r="G78">
        <v>9.9009900990098994E-3</v>
      </c>
      <c r="H78">
        <v>629</v>
      </c>
      <c r="I78">
        <v>816364</v>
      </c>
      <c r="J78">
        <v>3289</v>
      </c>
      <c r="K78">
        <v>49</v>
      </c>
      <c r="L78">
        <v>30</v>
      </c>
      <c r="M78">
        <v>1970</v>
      </c>
      <c r="N78">
        <v>0</v>
      </c>
      <c r="O78">
        <v>0</v>
      </c>
      <c r="P78">
        <v>247</v>
      </c>
      <c r="R78">
        <f t="shared" si="26"/>
        <v>0.92772861356932157</v>
      </c>
      <c r="S78">
        <f t="shared" si="27"/>
        <v>4.0126736558031267E-3</v>
      </c>
      <c r="T78">
        <f t="shared" si="28"/>
        <v>0.1605410923940786</v>
      </c>
      <c r="U78">
        <f t="shared" si="29"/>
        <v>0.27371627502175805</v>
      </c>
      <c r="V78">
        <f t="shared" si="30"/>
        <v>1</v>
      </c>
      <c r="W78">
        <f t="shared" si="31"/>
        <v>0</v>
      </c>
      <c r="X78">
        <f t="shared" si="32"/>
        <v>1</v>
      </c>
      <c r="Y78">
        <f t="shared" si="33"/>
        <v>1</v>
      </c>
    </row>
    <row r="79" spans="1:25" x14ac:dyDescent="0.25">
      <c r="A79" t="s">
        <v>16</v>
      </c>
      <c r="B79" t="s">
        <v>17</v>
      </c>
      <c r="C79">
        <v>5</v>
      </c>
      <c r="D79" t="s">
        <v>21</v>
      </c>
      <c r="E79" t="s">
        <v>23</v>
      </c>
      <c r="F79" t="s">
        <v>20</v>
      </c>
      <c r="G79">
        <v>9.9009900990098994E-3</v>
      </c>
      <c r="H79">
        <v>629</v>
      </c>
      <c r="I79">
        <v>815456</v>
      </c>
      <c r="J79">
        <v>4197</v>
      </c>
      <c r="K79">
        <v>49</v>
      </c>
      <c r="L79">
        <v>30</v>
      </c>
      <c r="M79">
        <v>1951</v>
      </c>
      <c r="N79">
        <v>19</v>
      </c>
      <c r="O79">
        <v>0</v>
      </c>
      <c r="P79">
        <v>253</v>
      </c>
      <c r="R79">
        <f t="shared" si="26"/>
        <v>0.92772861356932157</v>
      </c>
      <c r="S79">
        <f t="shared" si="27"/>
        <v>5.1204595115249994E-3</v>
      </c>
      <c r="T79">
        <f t="shared" si="28"/>
        <v>0.13033568172399504</v>
      </c>
      <c r="U79">
        <f t="shared" si="29"/>
        <v>0.22856104651162792</v>
      </c>
      <c r="V79">
        <f t="shared" si="30"/>
        <v>1</v>
      </c>
      <c r="W79">
        <f t="shared" si="31"/>
        <v>9.6446700507614221E-3</v>
      </c>
      <c r="X79">
        <f t="shared" si="32"/>
        <v>0.61224489795918369</v>
      </c>
      <c r="Y79">
        <f t="shared" si="33"/>
        <v>0.759493670886076</v>
      </c>
    </row>
    <row r="80" spans="1:25" x14ac:dyDescent="0.25">
      <c r="A80" t="s">
        <v>16</v>
      </c>
      <c r="B80" t="s">
        <v>17</v>
      </c>
      <c r="C80">
        <v>5</v>
      </c>
      <c r="D80" t="s">
        <v>21</v>
      </c>
      <c r="E80" t="s">
        <v>23</v>
      </c>
      <c r="F80" t="s">
        <v>20</v>
      </c>
      <c r="G80">
        <v>9.9009900990098994E-3</v>
      </c>
      <c r="H80">
        <v>629</v>
      </c>
      <c r="I80">
        <v>816335</v>
      </c>
      <c r="J80">
        <v>3318</v>
      </c>
      <c r="K80">
        <v>49</v>
      </c>
      <c r="L80">
        <v>30</v>
      </c>
      <c r="M80">
        <v>1956</v>
      </c>
      <c r="N80">
        <v>14</v>
      </c>
      <c r="O80">
        <v>0</v>
      </c>
      <c r="P80">
        <v>243</v>
      </c>
      <c r="R80">
        <f t="shared" si="26"/>
        <v>0.92772861356932157</v>
      </c>
      <c r="S80">
        <f t="shared" si="27"/>
        <v>4.0480544815916005E-3</v>
      </c>
      <c r="T80">
        <f t="shared" si="28"/>
        <v>0.15936154041043832</v>
      </c>
      <c r="U80">
        <f t="shared" si="29"/>
        <v>0.27200000000000002</v>
      </c>
      <c r="V80">
        <f t="shared" si="30"/>
        <v>1</v>
      </c>
      <c r="W80">
        <f t="shared" si="31"/>
        <v>7.1065989847715737E-3</v>
      </c>
      <c r="X80">
        <f t="shared" si="32"/>
        <v>0.68181818181818177</v>
      </c>
      <c r="Y80">
        <f t="shared" si="33"/>
        <v>0.81081081081081074</v>
      </c>
    </row>
    <row r="82" spans="1:25" x14ac:dyDescent="0.25">
      <c r="Q82" t="s">
        <v>36</v>
      </c>
      <c r="R82">
        <f>IFERROR(AVERAGE(R61:R80), 0)</f>
        <v>0.93045722713864321</v>
      </c>
      <c r="S82">
        <f>IFERROR(AVERAGE(S61:S80), 0)</f>
        <v>4.463901187453715E-3</v>
      </c>
      <c r="T82">
        <f>IFERROR(AVERAGE(T61:T80), 0)</f>
        <v>0.14868043467734485</v>
      </c>
      <c r="U82">
        <f t="shared" ref="U82:Y82" si="34">IFERROR(AVERAGE(U61:U80), 0)</f>
        <v>0.2560975423378874</v>
      </c>
      <c r="V82">
        <f t="shared" si="34"/>
        <v>1</v>
      </c>
      <c r="W82">
        <f t="shared" si="34"/>
        <v>4.8223350253807102E-3</v>
      </c>
      <c r="X82">
        <f t="shared" si="34"/>
        <v>0.8000589588541096</v>
      </c>
      <c r="Y82">
        <f t="shared" si="34"/>
        <v>0.87751614513362397</v>
      </c>
    </row>
    <row r="83" spans="1:25" x14ac:dyDescent="0.25">
      <c r="Q83" t="s">
        <v>39</v>
      </c>
      <c r="R83">
        <f t="shared" ref="R83:Y83" si="35">t_19__0.975*STDEV(R61:R80)/SQRT(20)</f>
        <v>4.8151845587399182E-3</v>
      </c>
      <c r="S83">
        <f t="shared" si="35"/>
        <v>2.7164186348903406E-4</v>
      </c>
      <c r="T83">
        <f t="shared" si="35"/>
        <v>7.2528481485439932E-3</v>
      </c>
      <c r="U83">
        <f t="shared" si="35"/>
        <v>1.0993181787288392E-2</v>
      </c>
      <c r="V83">
        <f t="shared" si="35"/>
        <v>0</v>
      </c>
      <c r="W83">
        <f t="shared" si="35"/>
        <v>2.1422761151562207E-3</v>
      </c>
      <c r="X83">
        <f t="shared" si="35"/>
        <v>8.7741878623018382E-2</v>
      </c>
      <c r="Y83">
        <f t="shared" si="35"/>
        <v>5.3986217234618439E-2</v>
      </c>
    </row>
    <row r="84" spans="1:25" x14ac:dyDescent="0.25">
      <c r="Q84" t="s">
        <v>40</v>
      </c>
      <c r="R84">
        <f t="shared" ref="R84:Y84" si="36">t_19_0.995*STDEV(R61:R80)/SQRT(20)</f>
        <v>6.5820559113974704E-3</v>
      </c>
      <c r="S84">
        <f t="shared" si="36"/>
        <v>3.7131742543818747E-4</v>
      </c>
      <c r="T84">
        <f t="shared" si="36"/>
        <v>9.9141894663088218E-3</v>
      </c>
      <c r="U84">
        <f t="shared" si="36"/>
        <v>1.5026991444544717E-2</v>
      </c>
      <c r="V84">
        <f t="shared" si="36"/>
        <v>0</v>
      </c>
      <c r="W84">
        <f t="shared" si="36"/>
        <v>2.9283573652469884E-3</v>
      </c>
      <c r="X84">
        <f t="shared" si="36"/>
        <v>0.11993765634995489</v>
      </c>
      <c r="Y84">
        <f t="shared" si="36"/>
        <v>7.3795779984827212E-2</v>
      </c>
    </row>
    <row r="85" spans="1:25" x14ac:dyDescent="0.25">
      <c r="Q85" t="s">
        <v>41</v>
      </c>
      <c r="R85">
        <f>R82+R83</f>
        <v>0.93527241169738318</v>
      </c>
      <c r="S85">
        <f t="shared" ref="S85:Y85" si="37">S82+S83</f>
        <v>4.7355430509427492E-3</v>
      </c>
      <c r="T85">
        <f t="shared" si="37"/>
        <v>0.15593328282588884</v>
      </c>
      <c r="U85">
        <f t="shared" si="37"/>
        <v>0.26709072412517576</v>
      </c>
      <c r="V85">
        <f t="shared" si="37"/>
        <v>1</v>
      </c>
      <c r="W85">
        <f t="shared" si="37"/>
        <v>6.9646111405369309E-3</v>
      </c>
      <c r="X85">
        <f t="shared" si="37"/>
        <v>0.88780083747712801</v>
      </c>
      <c r="Y85">
        <f t="shared" si="37"/>
        <v>0.93150236236824235</v>
      </c>
    </row>
    <row r="86" spans="1:25" x14ac:dyDescent="0.25">
      <c r="Q86" t="s">
        <v>42</v>
      </c>
      <c r="R86">
        <f>R82+R84</f>
        <v>0.93703928305004069</v>
      </c>
      <c r="S86">
        <f t="shared" ref="S86:Y86" si="38">S82+S84</f>
        <v>4.8352186128919027E-3</v>
      </c>
      <c r="T86">
        <f t="shared" si="38"/>
        <v>0.15859462414365366</v>
      </c>
      <c r="U86">
        <f t="shared" si="38"/>
        <v>0.27112453378243212</v>
      </c>
      <c r="V86">
        <f t="shared" si="38"/>
        <v>1</v>
      </c>
      <c r="W86">
        <f t="shared" si="38"/>
        <v>7.7506923906276986E-3</v>
      </c>
      <c r="X86">
        <f t="shared" si="38"/>
        <v>0.91999661520406451</v>
      </c>
      <c r="Y86">
        <f t="shared" si="38"/>
        <v>0.9513119251184512</v>
      </c>
    </row>
    <row r="91" spans="1:25" x14ac:dyDescent="0.25">
      <c r="A91" t="s">
        <v>16</v>
      </c>
      <c r="B91" t="s">
        <v>17</v>
      </c>
      <c r="C91">
        <v>5</v>
      </c>
      <c r="D91" t="s">
        <v>24</v>
      </c>
      <c r="E91" t="s">
        <v>25</v>
      </c>
      <c r="F91" t="s">
        <v>20</v>
      </c>
      <c r="G91">
        <v>9.9009900990098994E-3</v>
      </c>
      <c r="H91">
        <v>644</v>
      </c>
      <c r="I91">
        <v>816192</v>
      </c>
      <c r="J91">
        <v>3461</v>
      </c>
      <c r="K91">
        <v>34</v>
      </c>
      <c r="L91">
        <v>30</v>
      </c>
      <c r="M91">
        <v>1970</v>
      </c>
      <c r="N91">
        <v>0</v>
      </c>
      <c r="O91">
        <v>0</v>
      </c>
      <c r="P91">
        <v>2099</v>
      </c>
      <c r="R91">
        <f t="shared" si="26"/>
        <v>0.94985250737463123</v>
      </c>
      <c r="S91">
        <f t="shared" si="27"/>
        <v>4.2225185535830403E-3</v>
      </c>
      <c r="T91">
        <f t="shared" si="28"/>
        <v>0.15688185140073083</v>
      </c>
      <c r="U91">
        <f t="shared" si="29"/>
        <v>0.26928705833159106</v>
      </c>
      <c r="V91">
        <f t="shared" si="30"/>
        <v>1</v>
      </c>
      <c r="W91">
        <f t="shared" si="31"/>
        <v>0</v>
      </c>
      <c r="X91">
        <f t="shared" si="32"/>
        <v>1</v>
      </c>
      <c r="Y91">
        <f t="shared" si="33"/>
        <v>1</v>
      </c>
    </row>
    <row r="92" spans="1:25" x14ac:dyDescent="0.25">
      <c r="A92" t="s">
        <v>16</v>
      </c>
      <c r="B92" t="s">
        <v>17</v>
      </c>
      <c r="C92">
        <v>5</v>
      </c>
      <c r="D92" t="s">
        <v>24</v>
      </c>
      <c r="E92" t="s">
        <v>25</v>
      </c>
      <c r="F92" t="s">
        <v>20</v>
      </c>
      <c r="G92">
        <v>9.9009900990098994E-3</v>
      </c>
      <c r="H92">
        <v>644</v>
      </c>
      <c r="I92">
        <v>816192</v>
      </c>
      <c r="J92">
        <v>3461</v>
      </c>
      <c r="K92">
        <v>34</v>
      </c>
      <c r="L92">
        <v>30</v>
      </c>
      <c r="M92">
        <v>1970</v>
      </c>
      <c r="N92">
        <v>0</v>
      </c>
      <c r="O92">
        <v>0</v>
      </c>
      <c r="P92">
        <v>2111</v>
      </c>
      <c r="R92">
        <f t="shared" si="26"/>
        <v>0.94985250737463123</v>
      </c>
      <c r="S92">
        <f t="shared" si="27"/>
        <v>4.2225185535830403E-3</v>
      </c>
      <c r="T92">
        <f t="shared" si="28"/>
        <v>0.15688185140073083</v>
      </c>
      <c r="U92">
        <f t="shared" si="29"/>
        <v>0.26928705833159106</v>
      </c>
      <c r="V92">
        <f t="shared" si="30"/>
        <v>1</v>
      </c>
      <c r="W92">
        <f t="shared" si="31"/>
        <v>0</v>
      </c>
      <c r="X92">
        <f t="shared" si="32"/>
        <v>1</v>
      </c>
      <c r="Y92">
        <f t="shared" si="33"/>
        <v>1</v>
      </c>
    </row>
    <row r="93" spans="1:25" x14ac:dyDescent="0.25">
      <c r="A93" t="s">
        <v>16</v>
      </c>
      <c r="B93" t="s">
        <v>17</v>
      </c>
      <c r="C93">
        <v>5</v>
      </c>
      <c r="D93" t="s">
        <v>24</v>
      </c>
      <c r="E93" t="s">
        <v>25</v>
      </c>
      <c r="F93" t="s">
        <v>20</v>
      </c>
      <c r="G93">
        <v>9.9009900990098994E-3</v>
      </c>
      <c r="H93">
        <v>644</v>
      </c>
      <c r="I93">
        <v>816192</v>
      </c>
      <c r="J93">
        <v>3461</v>
      </c>
      <c r="K93">
        <v>34</v>
      </c>
      <c r="L93">
        <v>30</v>
      </c>
      <c r="M93">
        <v>1970</v>
      </c>
      <c r="N93">
        <v>0</v>
      </c>
      <c r="O93">
        <v>0</v>
      </c>
      <c r="P93">
        <v>2085</v>
      </c>
      <c r="R93">
        <f t="shared" si="26"/>
        <v>0.94985250737463123</v>
      </c>
      <c r="S93">
        <f t="shared" si="27"/>
        <v>4.2225185535830403E-3</v>
      </c>
      <c r="T93">
        <f t="shared" si="28"/>
        <v>0.15688185140073083</v>
      </c>
      <c r="U93">
        <f t="shared" si="29"/>
        <v>0.26928705833159106</v>
      </c>
      <c r="V93">
        <f t="shared" si="30"/>
        <v>1</v>
      </c>
      <c r="W93">
        <f t="shared" si="31"/>
        <v>0</v>
      </c>
      <c r="X93">
        <f t="shared" si="32"/>
        <v>1</v>
      </c>
      <c r="Y93">
        <f t="shared" si="33"/>
        <v>1</v>
      </c>
    </row>
    <row r="94" spans="1:25" x14ac:dyDescent="0.25">
      <c r="A94" t="s">
        <v>16</v>
      </c>
      <c r="B94" t="s">
        <v>17</v>
      </c>
      <c r="C94">
        <v>5</v>
      </c>
      <c r="D94" t="s">
        <v>24</v>
      </c>
      <c r="E94" t="s">
        <v>25</v>
      </c>
      <c r="F94" t="s">
        <v>20</v>
      </c>
      <c r="G94">
        <v>9.9009900990098994E-3</v>
      </c>
      <c r="H94">
        <v>644</v>
      </c>
      <c r="I94">
        <v>816192</v>
      </c>
      <c r="J94">
        <v>3461</v>
      </c>
      <c r="K94">
        <v>34</v>
      </c>
      <c r="L94">
        <v>30</v>
      </c>
      <c r="M94">
        <v>1970</v>
      </c>
      <c r="N94">
        <v>0</v>
      </c>
      <c r="O94">
        <v>0</v>
      </c>
      <c r="P94">
        <v>2088</v>
      </c>
      <c r="R94">
        <f t="shared" si="26"/>
        <v>0.94985250737463123</v>
      </c>
      <c r="S94">
        <f t="shared" si="27"/>
        <v>4.2225185535830403E-3</v>
      </c>
      <c r="T94">
        <f t="shared" si="28"/>
        <v>0.15688185140073083</v>
      </c>
      <c r="U94">
        <f t="shared" si="29"/>
        <v>0.26928705833159106</v>
      </c>
      <c r="V94">
        <f t="shared" si="30"/>
        <v>1</v>
      </c>
      <c r="W94">
        <f t="shared" si="31"/>
        <v>0</v>
      </c>
      <c r="X94">
        <f t="shared" si="32"/>
        <v>1</v>
      </c>
      <c r="Y94">
        <f t="shared" si="33"/>
        <v>1</v>
      </c>
    </row>
    <row r="95" spans="1:25" x14ac:dyDescent="0.25">
      <c r="A95" t="s">
        <v>16</v>
      </c>
      <c r="B95" t="s">
        <v>17</v>
      </c>
      <c r="C95">
        <v>5</v>
      </c>
      <c r="D95" t="s">
        <v>24</v>
      </c>
      <c r="E95" t="s">
        <v>25</v>
      </c>
      <c r="F95" t="s">
        <v>20</v>
      </c>
      <c r="G95">
        <v>9.9009900990098994E-3</v>
      </c>
      <c r="H95">
        <v>644</v>
      </c>
      <c r="I95">
        <v>816192</v>
      </c>
      <c r="J95">
        <v>3461</v>
      </c>
      <c r="K95">
        <v>34</v>
      </c>
      <c r="L95">
        <v>30</v>
      </c>
      <c r="M95">
        <v>1970</v>
      </c>
      <c r="N95">
        <v>0</v>
      </c>
      <c r="O95">
        <v>0</v>
      </c>
      <c r="P95">
        <v>2086</v>
      </c>
      <c r="R95">
        <f t="shared" si="26"/>
        <v>0.94985250737463123</v>
      </c>
      <c r="S95">
        <f t="shared" si="27"/>
        <v>4.2225185535830403E-3</v>
      </c>
      <c r="T95">
        <f t="shared" si="28"/>
        <v>0.15688185140073083</v>
      </c>
      <c r="U95">
        <f t="shared" si="29"/>
        <v>0.26928705833159106</v>
      </c>
      <c r="V95">
        <f t="shared" si="30"/>
        <v>1</v>
      </c>
      <c r="W95">
        <f t="shared" si="31"/>
        <v>0</v>
      </c>
      <c r="X95">
        <f t="shared" si="32"/>
        <v>1</v>
      </c>
      <c r="Y95">
        <f t="shared" si="33"/>
        <v>1</v>
      </c>
    </row>
    <row r="96" spans="1:25" x14ac:dyDescent="0.25">
      <c r="A96" t="s">
        <v>16</v>
      </c>
      <c r="B96" t="s">
        <v>17</v>
      </c>
      <c r="C96">
        <v>5</v>
      </c>
      <c r="D96" t="s">
        <v>24</v>
      </c>
      <c r="E96" t="s">
        <v>25</v>
      </c>
      <c r="F96" t="s">
        <v>20</v>
      </c>
      <c r="G96">
        <v>9.9009900990098994E-3</v>
      </c>
      <c r="H96">
        <v>644</v>
      </c>
      <c r="I96">
        <v>816192</v>
      </c>
      <c r="J96">
        <v>3461</v>
      </c>
      <c r="K96">
        <v>34</v>
      </c>
      <c r="L96">
        <v>30</v>
      </c>
      <c r="M96">
        <v>1970</v>
      </c>
      <c r="N96">
        <v>0</v>
      </c>
      <c r="O96">
        <v>0</v>
      </c>
      <c r="P96">
        <v>2084</v>
      </c>
      <c r="R96">
        <f t="shared" si="26"/>
        <v>0.94985250737463123</v>
      </c>
      <c r="S96">
        <f t="shared" si="27"/>
        <v>4.2225185535830403E-3</v>
      </c>
      <c r="T96">
        <f t="shared" si="28"/>
        <v>0.15688185140073083</v>
      </c>
      <c r="U96">
        <f t="shared" si="29"/>
        <v>0.26928705833159106</v>
      </c>
      <c r="V96">
        <f t="shared" si="30"/>
        <v>1</v>
      </c>
      <c r="W96">
        <f t="shared" si="31"/>
        <v>0</v>
      </c>
      <c r="X96">
        <f t="shared" si="32"/>
        <v>1</v>
      </c>
      <c r="Y96">
        <f t="shared" si="33"/>
        <v>1</v>
      </c>
    </row>
    <row r="97" spans="1:25" x14ac:dyDescent="0.25">
      <c r="A97" t="s">
        <v>16</v>
      </c>
      <c r="B97" t="s">
        <v>17</v>
      </c>
      <c r="C97">
        <v>5</v>
      </c>
      <c r="D97" t="s">
        <v>24</v>
      </c>
      <c r="E97" t="s">
        <v>25</v>
      </c>
      <c r="F97" t="s">
        <v>20</v>
      </c>
      <c r="G97">
        <v>9.9009900990098994E-3</v>
      </c>
      <c r="H97">
        <v>644</v>
      </c>
      <c r="I97">
        <v>816192</v>
      </c>
      <c r="J97">
        <v>3461</v>
      </c>
      <c r="K97">
        <v>34</v>
      </c>
      <c r="L97">
        <v>30</v>
      </c>
      <c r="M97">
        <v>1970</v>
      </c>
      <c r="N97">
        <v>0</v>
      </c>
      <c r="O97">
        <v>0</v>
      </c>
      <c r="P97">
        <v>2091</v>
      </c>
      <c r="R97">
        <f t="shared" si="26"/>
        <v>0.94985250737463123</v>
      </c>
      <c r="S97">
        <f t="shared" si="27"/>
        <v>4.2225185535830403E-3</v>
      </c>
      <c r="T97">
        <f t="shared" si="28"/>
        <v>0.15688185140073083</v>
      </c>
      <c r="U97">
        <f t="shared" si="29"/>
        <v>0.26928705833159106</v>
      </c>
      <c r="V97">
        <f t="shared" si="30"/>
        <v>1</v>
      </c>
      <c r="W97">
        <f t="shared" si="31"/>
        <v>0</v>
      </c>
      <c r="X97">
        <f t="shared" si="32"/>
        <v>1</v>
      </c>
      <c r="Y97">
        <f t="shared" si="33"/>
        <v>1</v>
      </c>
    </row>
    <row r="98" spans="1:25" x14ac:dyDescent="0.25">
      <c r="A98" t="s">
        <v>16</v>
      </c>
      <c r="B98" t="s">
        <v>17</v>
      </c>
      <c r="C98">
        <v>5</v>
      </c>
      <c r="D98" t="s">
        <v>24</v>
      </c>
      <c r="E98" t="s">
        <v>25</v>
      </c>
      <c r="F98" t="s">
        <v>20</v>
      </c>
      <c r="G98">
        <v>9.9009900990098994E-3</v>
      </c>
      <c r="H98">
        <v>644</v>
      </c>
      <c r="I98">
        <v>816192</v>
      </c>
      <c r="J98">
        <v>3461</v>
      </c>
      <c r="K98">
        <v>34</v>
      </c>
      <c r="L98">
        <v>30</v>
      </c>
      <c r="M98">
        <v>1970</v>
      </c>
      <c r="N98">
        <v>0</v>
      </c>
      <c r="O98">
        <v>0</v>
      </c>
      <c r="P98">
        <v>2161</v>
      </c>
      <c r="R98">
        <f t="shared" si="26"/>
        <v>0.94985250737463123</v>
      </c>
      <c r="S98">
        <f t="shared" si="27"/>
        <v>4.2225185535830403E-3</v>
      </c>
      <c r="T98">
        <f t="shared" si="28"/>
        <v>0.15688185140073083</v>
      </c>
      <c r="U98">
        <f t="shared" si="29"/>
        <v>0.26928705833159106</v>
      </c>
      <c r="V98">
        <f t="shared" si="30"/>
        <v>1</v>
      </c>
      <c r="W98">
        <f t="shared" si="31"/>
        <v>0</v>
      </c>
      <c r="X98">
        <f t="shared" si="32"/>
        <v>1</v>
      </c>
      <c r="Y98">
        <f t="shared" si="33"/>
        <v>1</v>
      </c>
    </row>
    <row r="99" spans="1:25" x14ac:dyDescent="0.25">
      <c r="A99" t="s">
        <v>16</v>
      </c>
      <c r="B99" t="s">
        <v>17</v>
      </c>
      <c r="C99">
        <v>5</v>
      </c>
      <c r="D99" t="s">
        <v>24</v>
      </c>
      <c r="E99" t="s">
        <v>25</v>
      </c>
      <c r="F99" t="s">
        <v>20</v>
      </c>
      <c r="G99">
        <v>9.9009900990098994E-3</v>
      </c>
      <c r="H99">
        <v>644</v>
      </c>
      <c r="I99">
        <v>816192</v>
      </c>
      <c r="J99">
        <v>3461</v>
      </c>
      <c r="K99">
        <v>34</v>
      </c>
      <c r="L99">
        <v>30</v>
      </c>
      <c r="M99">
        <v>1970</v>
      </c>
      <c r="N99">
        <v>0</v>
      </c>
      <c r="O99">
        <v>0</v>
      </c>
      <c r="P99">
        <v>2083</v>
      </c>
      <c r="R99">
        <f t="shared" si="26"/>
        <v>0.94985250737463123</v>
      </c>
      <c r="S99">
        <f t="shared" si="27"/>
        <v>4.2225185535830403E-3</v>
      </c>
      <c r="T99">
        <f t="shared" si="28"/>
        <v>0.15688185140073083</v>
      </c>
      <c r="U99">
        <f t="shared" si="29"/>
        <v>0.26928705833159106</v>
      </c>
      <c r="V99">
        <f t="shared" si="30"/>
        <v>1</v>
      </c>
      <c r="W99">
        <f t="shared" si="31"/>
        <v>0</v>
      </c>
      <c r="X99">
        <f t="shared" si="32"/>
        <v>1</v>
      </c>
      <c r="Y99">
        <f t="shared" si="33"/>
        <v>1</v>
      </c>
    </row>
    <row r="100" spans="1:25" x14ac:dyDescent="0.25">
      <c r="A100" t="s">
        <v>16</v>
      </c>
      <c r="B100" t="s">
        <v>17</v>
      </c>
      <c r="C100">
        <v>5</v>
      </c>
      <c r="D100" t="s">
        <v>24</v>
      </c>
      <c r="E100" t="s">
        <v>25</v>
      </c>
      <c r="F100" t="s">
        <v>20</v>
      </c>
      <c r="G100">
        <v>9.9009900990098994E-3</v>
      </c>
      <c r="H100">
        <v>644</v>
      </c>
      <c r="I100">
        <v>816192</v>
      </c>
      <c r="J100">
        <v>3461</v>
      </c>
      <c r="K100">
        <v>34</v>
      </c>
      <c r="L100">
        <v>30</v>
      </c>
      <c r="M100">
        <v>1970</v>
      </c>
      <c r="N100">
        <v>0</v>
      </c>
      <c r="O100">
        <v>0</v>
      </c>
      <c r="P100">
        <v>2088</v>
      </c>
      <c r="R100">
        <f t="shared" si="26"/>
        <v>0.94985250737463123</v>
      </c>
      <c r="S100">
        <f t="shared" si="27"/>
        <v>4.2225185535830403E-3</v>
      </c>
      <c r="T100">
        <f t="shared" si="28"/>
        <v>0.15688185140073083</v>
      </c>
      <c r="U100">
        <f t="shared" si="29"/>
        <v>0.26928705833159106</v>
      </c>
      <c r="V100">
        <f t="shared" si="30"/>
        <v>1</v>
      </c>
      <c r="W100">
        <f t="shared" si="31"/>
        <v>0</v>
      </c>
      <c r="X100">
        <f t="shared" si="32"/>
        <v>1</v>
      </c>
      <c r="Y100">
        <f t="shared" si="33"/>
        <v>1</v>
      </c>
    </row>
    <row r="101" spans="1:25" x14ac:dyDescent="0.25">
      <c r="A101" t="s">
        <v>16</v>
      </c>
      <c r="B101" t="s">
        <v>17</v>
      </c>
      <c r="C101">
        <v>5</v>
      </c>
      <c r="D101" t="s">
        <v>24</v>
      </c>
      <c r="E101" t="s">
        <v>25</v>
      </c>
      <c r="F101" t="s">
        <v>20</v>
      </c>
      <c r="G101">
        <v>9.9009900990098994E-3</v>
      </c>
      <c r="H101">
        <v>644</v>
      </c>
      <c r="I101">
        <v>816192</v>
      </c>
      <c r="J101">
        <v>3461</v>
      </c>
      <c r="K101">
        <v>34</v>
      </c>
      <c r="L101">
        <v>30</v>
      </c>
      <c r="M101">
        <v>1970</v>
      </c>
      <c r="N101">
        <v>0</v>
      </c>
      <c r="O101">
        <v>0</v>
      </c>
      <c r="P101">
        <v>2127</v>
      </c>
      <c r="R101">
        <f t="shared" si="26"/>
        <v>0.94985250737463123</v>
      </c>
      <c r="S101">
        <f t="shared" si="27"/>
        <v>4.2225185535830403E-3</v>
      </c>
      <c r="T101">
        <f t="shared" si="28"/>
        <v>0.15688185140073083</v>
      </c>
      <c r="U101">
        <f t="shared" si="29"/>
        <v>0.26928705833159106</v>
      </c>
      <c r="V101">
        <f t="shared" si="30"/>
        <v>1</v>
      </c>
      <c r="W101">
        <f t="shared" si="31"/>
        <v>0</v>
      </c>
      <c r="X101">
        <f t="shared" si="32"/>
        <v>1</v>
      </c>
      <c r="Y101">
        <f t="shared" si="33"/>
        <v>1</v>
      </c>
    </row>
    <row r="102" spans="1:25" x14ac:dyDescent="0.25">
      <c r="A102" t="s">
        <v>16</v>
      </c>
      <c r="B102" t="s">
        <v>17</v>
      </c>
      <c r="C102">
        <v>5</v>
      </c>
      <c r="D102" t="s">
        <v>24</v>
      </c>
      <c r="E102" t="s">
        <v>25</v>
      </c>
      <c r="F102" t="s">
        <v>20</v>
      </c>
      <c r="G102">
        <v>9.9009900990098994E-3</v>
      </c>
      <c r="H102">
        <v>644</v>
      </c>
      <c r="I102">
        <v>816192</v>
      </c>
      <c r="J102">
        <v>3461</v>
      </c>
      <c r="K102">
        <v>34</v>
      </c>
      <c r="L102">
        <v>30</v>
      </c>
      <c r="M102">
        <v>1970</v>
      </c>
      <c r="N102">
        <v>0</v>
      </c>
      <c r="O102">
        <v>0</v>
      </c>
      <c r="P102">
        <v>2115</v>
      </c>
      <c r="R102">
        <f t="shared" si="26"/>
        <v>0.94985250737463123</v>
      </c>
      <c r="S102">
        <f t="shared" si="27"/>
        <v>4.2225185535830403E-3</v>
      </c>
      <c r="T102">
        <f t="shared" si="28"/>
        <v>0.15688185140073083</v>
      </c>
      <c r="U102">
        <f t="shared" si="29"/>
        <v>0.26928705833159106</v>
      </c>
      <c r="V102">
        <f t="shared" si="30"/>
        <v>1</v>
      </c>
      <c r="W102">
        <f t="shared" si="31"/>
        <v>0</v>
      </c>
      <c r="X102">
        <f t="shared" si="32"/>
        <v>1</v>
      </c>
      <c r="Y102">
        <f t="shared" si="33"/>
        <v>1</v>
      </c>
    </row>
    <row r="103" spans="1:25" x14ac:dyDescent="0.25">
      <c r="A103" t="s">
        <v>16</v>
      </c>
      <c r="B103" t="s">
        <v>17</v>
      </c>
      <c r="C103">
        <v>5</v>
      </c>
      <c r="D103" t="s">
        <v>24</v>
      </c>
      <c r="E103" t="s">
        <v>25</v>
      </c>
      <c r="F103" t="s">
        <v>20</v>
      </c>
      <c r="G103">
        <v>9.9009900990098994E-3</v>
      </c>
      <c r="H103">
        <v>644</v>
      </c>
      <c r="I103">
        <v>816192</v>
      </c>
      <c r="J103">
        <v>3461</v>
      </c>
      <c r="K103">
        <v>34</v>
      </c>
      <c r="L103">
        <v>30</v>
      </c>
      <c r="M103">
        <v>1970</v>
      </c>
      <c r="N103">
        <v>0</v>
      </c>
      <c r="O103">
        <v>0</v>
      </c>
      <c r="P103">
        <v>2107</v>
      </c>
      <c r="R103">
        <f t="shared" si="26"/>
        <v>0.94985250737463123</v>
      </c>
      <c r="S103">
        <f t="shared" si="27"/>
        <v>4.2225185535830403E-3</v>
      </c>
      <c r="T103">
        <f t="shared" si="28"/>
        <v>0.15688185140073083</v>
      </c>
      <c r="U103">
        <f t="shared" si="29"/>
        <v>0.26928705833159106</v>
      </c>
      <c r="V103">
        <f t="shared" si="30"/>
        <v>1</v>
      </c>
      <c r="W103">
        <f t="shared" si="31"/>
        <v>0</v>
      </c>
      <c r="X103">
        <f t="shared" si="32"/>
        <v>1</v>
      </c>
      <c r="Y103">
        <f t="shared" si="33"/>
        <v>1</v>
      </c>
    </row>
    <row r="104" spans="1:25" x14ac:dyDescent="0.25">
      <c r="A104" t="s">
        <v>16</v>
      </c>
      <c r="B104" t="s">
        <v>17</v>
      </c>
      <c r="C104">
        <v>5</v>
      </c>
      <c r="D104" t="s">
        <v>24</v>
      </c>
      <c r="E104" t="s">
        <v>25</v>
      </c>
      <c r="F104" t="s">
        <v>20</v>
      </c>
      <c r="G104">
        <v>9.9009900990098994E-3</v>
      </c>
      <c r="H104">
        <v>644</v>
      </c>
      <c r="I104">
        <v>816192</v>
      </c>
      <c r="J104">
        <v>3461</v>
      </c>
      <c r="K104">
        <v>34</v>
      </c>
      <c r="L104">
        <v>30</v>
      </c>
      <c r="M104">
        <v>1970</v>
      </c>
      <c r="N104">
        <v>0</v>
      </c>
      <c r="O104">
        <v>0</v>
      </c>
      <c r="P104">
        <v>2082</v>
      </c>
      <c r="R104">
        <f t="shared" si="26"/>
        <v>0.94985250737463123</v>
      </c>
      <c r="S104">
        <f t="shared" si="27"/>
        <v>4.2225185535830403E-3</v>
      </c>
      <c r="T104">
        <f t="shared" si="28"/>
        <v>0.15688185140073083</v>
      </c>
      <c r="U104">
        <f t="shared" si="29"/>
        <v>0.26928705833159106</v>
      </c>
      <c r="V104">
        <f t="shared" si="30"/>
        <v>1</v>
      </c>
      <c r="W104">
        <f t="shared" si="31"/>
        <v>0</v>
      </c>
      <c r="X104">
        <f t="shared" si="32"/>
        <v>1</v>
      </c>
      <c r="Y104">
        <f t="shared" si="33"/>
        <v>1</v>
      </c>
    </row>
    <row r="105" spans="1:25" x14ac:dyDescent="0.25">
      <c r="A105" t="s">
        <v>16</v>
      </c>
      <c r="B105" t="s">
        <v>17</v>
      </c>
      <c r="C105">
        <v>5</v>
      </c>
      <c r="D105" t="s">
        <v>24</v>
      </c>
      <c r="E105" t="s">
        <v>25</v>
      </c>
      <c r="F105" t="s">
        <v>20</v>
      </c>
      <c r="G105">
        <v>9.9009900990098994E-3</v>
      </c>
      <c r="H105">
        <v>644</v>
      </c>
      <c r="I105">
        <v>816192</v>
      </c>
      <c r="J105">
        <v>3461</v>
      </c>
      <c r="K105">
        <v>34</v>
      </c>
      <c r="L105">
        <v>30</v>
      </c>
      <c r="M105">
        <v>1970</v>
      </c>
      <c r="N105">
        <v>0</v>
      </c>
      <c r="O105">
        <v>0</v>
      </c>
      <c r="P105">
        <v>2094</v>
      </c>
      <c r="R105">
        <f t="shared" si="26"/>
        <v>0.94985250737463123</v>
      </c>
      <c r="S105">
        <f t="shared" si="27"/>
        <v>4.2225185535830403E-3</v>
      </c>
      <c r="T105">
        <f t="shared" si="28"/>
        <v>0.15688185140073083</v>
      </c>
      <c r="U105">
        <f t="shared" si="29"/>
        <v>0.26928705833159106</v>
      </c>
      <c r="V105">
        <f t="shared" si="30"/>
        <v>1</v>
      </c>
      <c r="W105">
        <f t="shared" si="31"/>
        <v>0</v>
      </c>
      <c r="X105">
        <f t="shared" si="32"/>
        <v>1</v>
      </c>
      <c r="Y105">
        <f t="shared" si="33"/>
        <v>1</v>
      </c>
    </row>
    <row r="106" spans="1:25" x14ac:dyDescent="0.25">
      <c r="A106" t="s">
        <v>16</v>
      </c>
      <c r="B106" t="s">
        <v>17</v>
      </c>
      <c r="C106">
        <v>5</v>
      </c>
      <c r="D106" t="s">
        <v>24</v>
      </c>
      <c r="E106" t="s">
        <v>25</v>
      </c>
      <c r="F106" t="s">
        <v>20</v>
      </c>
      <c r="G106">
        <v>9.9009900990098994E-3</v>
      </c>
      <c r="H106">
        <v>644</v>
      </c>
      <c r="I106">
        <v>816192</v>
      </c>
      <c r="J106">
        <v>3461</v>
      </c>
      <c r="K106">
        <v>34</v>
      </c>
      <c r="L106">
        <v>30</v>
      </c>
      <c r="M106">
        <v>1970</v>
      </c>
      <c r="N106">
        <v>0</v>
      </c>
      <c r="O106">
        <v>0</v>
      </c>
      <c r="P106">
        <v>2132</v>
      </c>
      <c r="R106">
        <f t="shared" si="26"/>
        <v>0.94985250737463123</v>
      </c>
      <c r="S106">
        <f t="shared" si="27"/>
        <v>4.2225185535830403E-3</v>
      </c>
      <c r="T106">
        <f t="shared" si="28"/>
        <v>0.15688185140073083</v>
      </c>
      <c r="U106">
        <f t="shared" si="29"/>
        <v>0.26928705833159106</v>
      </c>
      <c r="V106">
        <f t="shared" si="30"/>
        <v>1</v>
      </c>
      <c r="W106">
        <f t="shared" si="31"/>
        <v>0</v>
      </c>
      <c r="X106">
        <f t="shared" si="32"/>
        <v>1</v>
      </c>
      <c r="Y106">
        <f t="shared" si="33"/>
        <v>1</v>
      </c>
    </row>
    <row r="107" spans="1:25" x14ac:dyDescent="0.25">
      <c r="A107" t="s">
        <v>16</v>
      </c>
      <c r="B107" t="s">
        <v>17</v>
      </c>
      <c r="C107">
        <v>5</v>
      </c>
      <c r="D107" t="s">
        <v>24</v>
      </c>
      <c r="E107" t="s">
        <v>25</v>
      </c>
      <c r="F107" t="s">
        <v>20</v>
      </c>
      <c r="G107">
        <v>9.9009900990098994E-3</v>
      </c>
      <c r="H107">
        <v>644</v>
      </c>
      <c r="I107">
        <v>816192</v>
      </c>
      <c r="J107">
        <v>3461</v>
      </c>
      <c r="K107">
        <v>34</v>
      </c>
      <c r="L107">
        <v>30</v>
      </c>
      <c r="M107">
        <v>1970</v>
      </c>
      <c r="N107">
        <v>0</v>
      </c>
      <c r="O107">
        <v>0</v>
      </c>
      <c r="P107">
        <v>2127</v>
      </c>
      <c r="R107">
        <f t="shared" si="26"/>
        <v>0.94985250737463123</v>
      </c>
      <c r="S107">
        <f t="shared" si="27"/>
        <v>4.2225185535830403E-3</v>
      </c>
      <c r="T107">
        <f t="shared" si="28"/>
        <v>0.15688185140073083</v>
      </c>
      <c r="U107">
        <f t="shared" si="29"/>
        <v>0.26928705833159106</v>
      </c>
      <c r="V107">
        <f t="shared" si="30"/>
        <v>1</v>
      </c>
      <c r="W107">
        <f t="shared" si="31"/>
        <v>0</v>
      </c>
      <c r="X107">
        <f t="shared" si="32"/>
        <v>1</v>
      </c>
      <c r="Y107">
        <f t="shared" si="33"/>
        <v>1</v>
      </c>
    </row>
    <row r="108" spans="1:25" x14ac:dyDescent="0.25">
      <c r="A108" t="s">
        <v>16</v>
      </c>
      <c r="B108" t="s">
        <v>17</v>
      </c>
      <c r="C108">
        <v>5</v>
      </c>
      <c r="D108" t="s">
        <v>24</v>
      </c>
      <c r="E108" t="s">
        <v>25</v>
      </c>
      <c r="F108" t="s">
        <v>20</v>
      </c>
      <c r="G108">
        <v>9.9009900990098994E-3</v>
      </c>
      <c r="H108">
        <v>644</v>
      </c>
      <c r="I108">
        <v>816192</v>
      </c>
      <c r="J108">
        <v>3461</v>
      </c>
      <c r="K108">
        <v>34</v>
      </c>
      <c r="L108">
        <v>30</v>
      </c>
      <c r="M108">
        <v>1970</v>
      </c>
      <c r="N108">
        <v>0</v>
      </c>
      <c r="O108">
        <v>0</v>
      </c>
      <c r="P108">
        <v>2113</v>
      </c>
      <c r="R108">
        <f t="shared" si="26"/>
        <v>0.94985250737463123</v>
      </c>
      <c r="S108">
        <f t="shared" si="27"/>
        <v>4.2225185535830403E-3</v>
      </c>
      <c r="T108">
        <f t="shared" si="28"/>
        <v>0.15688185140073083</v>
      </c>
      <c r="U108">
        <f t="shared" si="29"/>
        <v>0.26928705833159106</v>
      </c>
      <c r="V108">
        <f t="shared" si="30"/>
        <v>1</v>
      </c>
      <c r="W108">
        <f t="shared" si="31"/>
        <v>0</v>
      </c>
      <c r="X108">
        <f t="shared" si="32"/>
        <v>1</v>
      </c>
      <c r="Y108">
        <f t="shared" si="33"/>
        <v>1</v>
      </c>
    </row>
    <row r="109" spans="1:25" x14ac:dyDescent="0.25">
      <c r="A109" t="s">
        <v>16</v>
      </c>
      <c r="B109" t="s">
        <v>17</v>
      </c>
      <c r="C109">
        <v>5</v>
      </c>
      <c r="D109" t="s">
        <v>24</v>
      </c>
      <c r="E109" t="s">
        <v>25</v>
      </c>
      <c r="F109" t="s">
        <v>20</v>
      </c>
      <c r="G109">
        <v>9.9009900990098994E-3</v>
      </c>
      <c r="H109">
        <v>644</v>
      </c>
      <c r="I109">
        <v>816192</v>
      </c>
      <c r="J109">
        <v>3461</v>
      </c>
      <c r="K109">
        <v>34</v>
      </c>
      <c r="L109">
        <v>30</v>
      </c>
      <c r="M109">
        <v>1970</v>
      </c>
      <c r="N109">
        <v>0</v>
      </c>
      <c r="O109">
        <v>0</v>
      </c>
      <c r="P109">
        <v>2159</v>
      </c>
      <c r="R109">
        <f t="shared" si="26"/>
        <v>0.94985250737463123</v>
      </c>
      <c r="S109">
        <f t="shared" si="27"/>
        <v>4.2225185535830403E-3</v>
      </c>
      <c r="T109">
        <f t="shared" si="28"/>
        <v>0.15688185140073083</v>
      </c>
      <c r="U109">
        <f t="shared" si="29"/>
        <v>0.26928705833159106</v>
      </c>
      <c r="V109">
        <f t="shared" si="30"/>
        <v>1</v>
      </c>
      <c r="W109">
        <f t="shared" si="31"/>
        <v>0</v>
      </c>
      <c r="X109">
        <f t="shared" si="32"/>
        <v>1</v>
      </c>
      <c r="Y109">
        <f t="shared" si="33"/>
        <v>1</v>
      </c>
    </row>
    <row r="110" spans="1:25" x14ac:dyDescent="0.25">
      <c r="A110" t="s">
        <v>16</v>
      </c>
      <c r="B110" t="s">
        <v>17</v>
      </c>
      <c r="C110">
        <v>5</v>
      </c>
      <c r="D110" t="s">
        <v>24</v>
      </c>
      <c r="E110" t="s">
        <v>25</v>
      </c>
      <c r="F110" t="s">
        <v>20</v>
      </c>
      <c r="G110">
        <v>9.9009900990098994E-3</v>
      </c>
      <c r="H110">
        <v>644</v>
      </c>
      <c r="I110">
        <v>816192</v>
      </c>
      <c r="J110">
        <v>3461</v>
      </c>
      <c r="K110">
        <v>34</v>
      </c>
      <c r="L110">
        <v>30</v>
      </c>
      <c r="M110">
        <v>1970</v>
      </c>
      <c r="N110">
        <v>0</v>
      </c>
      <c r="O110">
        <v>0</v>
      </c>
      <c r="P110">
        <v>2117</v>
      </c>
      <c r="R110">
        <f t="shared" si="26"/>
        <v>0.94985250737463123</v>
      </c>
      <c r="S110">
        <f t="shared" si="27"/>
        <v>4.2225185535830403E-3</v>
      </c>
      <c r="T110">
        <f t="shared" si="28"/>
        <v>0.15688185140073083</v>
      </c>
      <c r="U110">
        <f t="shared" si="29"/>
        <v>0.26928705833159106</v>
      </c>
      <c r="V110">
        <f t="shared" si="30"/>
        <v>1</v>
      </c>
      <c r="W110">
        <f t="shared" si="31"/>
        <v>0</v>
      </c>
      <c r="X110">
        <f t="shared" si="32"/>
        <v>1</v>
      </c>
      <c r="Y110">
        <f t="shared" si="33"/>
        <v>1</v>
      </c>
    </row>
    <row r="112" spans="1:25" x14ac:dyDescent="0.25">
      <c r="Q112" t="s">
        <v>36</v>
      </c>
      <c r="R112">
        <f>IFERROR(AVERAGE(R91:R110), 0)</f>
        <v>0.94985250737463145</v>
      </c>
      <c r="S112">
        <f>IFERROR(AVERAGE(S91:S110), 0)</f>
        <v>4.2225185535830403E-3</v>
      </c>
      <c r="T112">
        <f>IFERROR(AVERAGE(T91:T110), 0)</f>
        <v>0.15688185140073077</v>
      </c>
      <c r="U112">
        <f t="shared" ref="U112:Y112" si="39">IFERROR(AVERAGE(U91:U110), 0)</f>
        <v>0.26928705833159106</v>
      </c>
      <c r="V112">
        <f t="shared" si="39"/>
        <v>1</v>
      </c>
      <c r="W112">
        <f t="shared" si="39"/>
        <v>0</v>
      </c>
      <c r="X112">
        <f t="shared" si="39"/>
        <v>1</v>
      </c>
      <c r="Y112">
        <f t="shared" si="39"/>
        <v>1</v>
      </c>
    </row>
    <row r="113" spans="1:25" x14ac:dyDescent="0.25">
      <c r="Q113" t="s">
        <v>39</v>
      </c>
      <c r="R113">
        <f t="shared" ref="R113:Y113" si="40">t_19__0.975*STDEV(R91:R110)/SQRT(20)</f>
        <v>1.0661852089890138E-16</v>
      </c>
      <c r="S113">
        <f t="shared" si="40"/>
        <v>0</v>
      </c>
      <c r="T113">
        <f t="shared" si="40"/>
        <v>2.6654630224725346E-17</v>
      </c>
      <c r="U113">
        <f t="shared" si="40"/>
        <v>0</v>
      </c>
      <c r="V113">
        <f t="shared" si="40"/>
        <v>0</v>
      </c>
      <c r="W113">
        <f t="shared" si="40"/>
        <v>0</v>
      </c>
      <c r="X113">
        <f t="shared" si="40"/>
        <v>0</v>
      </c>
      <c r="Y113">
        <f t="shared" si="40"/>
        <v>0</v>
      </c>
    </row>
    <row r="114" spans="1:25" x14ac:dyDescent="0.25">
      <c r="Q114" t="s">
        <v>40</v>
      </c>
      <c r="R114">
        <f t="shared" ref="R114:Y114" si="41">t_19_0.995*STDEV(R91:R110)/SQRT(20)</f>
        <v>1.457408448598934E-16</v>
      </c>
      <c r="S114">
        <f t="shared" si="41"/>
        <v>0</v>
      </c>
      <c r="T114">
        <f t="shared" si="41"/>
        <v>3.6435211214973349E-17</v>
      </c>
      <c r="U114">
        <f t="shared" si="41"/>
        <v>0</v>
      </c>
      <c r="V114">
        <f t="shared" si="41"/>
        <v>0</v>
      </c>
      <c r="W114">
        <f t="shared" si="41"/>
        <v>0</v>
      </c>
      <c r="X114">
        <f t="shared" si="41"/>
        <v>0</v>
      </c>
      <c r="Y114">
        <f t="shared" si="41"/>
        <v>0</v>
      </c>
    </row>
    <row r="115" spans="1:25" x14ac:dyDescent="0.25">
      <c r="Q115" t="s">
        <v>41</v>
      </c>
      <c r="R115">
        <f>R112+R113</f>
        <v>0.94985250737463156</v>
      </c>
      <c r="S115">
        <f t="shared" ref="S115:Y115" si="42">S112+S113</f>
        <v>4.2225185535830403E-3</v>
      </c>
      <c r="T115">
        <f t="shared" si="42"/>
        <v>0.1568818514007308</v>
      </c>
      <c r="U115">
        <f t="shared" si="42"/>
        <v>0.26928705833159106</v>
      </c>
      <c r="V115">
        <f t="shared" si="42"/>
        <v>1</v>
      </c>
      <c r="W115">
        <f t="shared" si="42"/>
        <v>0</v>
      </c>
      <c r="X115">
        <f t="shared" si="42"/>
        <v>1</v>
      </c>
      <c r="Y115">
        <f t="shared" si="42"/>
        <v>1</v>
      </c>
    </row>
    <row r="116" spans="1:25" x14ac:dyDescent="0.25">
      <c r="Q116" t="s">
        <v>42</v>
      </c>
      <c r="R116">
        <f>R112+R114</f>
        <v>0.94985250737463156</v>
      </c>
      <c r="S116">
        <f t="shared" ref="S116:Y116" si="43">S112+S114</f>
        <v>4.2225185535830403E-3</v>
      </c>
      <c r="T116">
        <f t="shared" si="43"/>
        <v>0.1568818514007308</v>
      </c>
      <c r="U116">
        <f t="shared" si="43"/>
        <v>0.26928705833159106</v>
      </c>
      <c r="V116">
        <f t="shared" si="43"/>
        <v>1</v>
      </c>
      <c r="W116">
        <f t="shared" si="43"/>
        <v>0</v>
      </c>
      <c r="X116">
        <f t="shared" si="43"/>
        <v>1</v>
      </c>
      <c r="Y116">
        <f t="shared" si="43"/>
        <v>1</v>
      </c>
    </row>
    <row r="121" spans="1:25" x14ac:dyDescent="0.25">
      <c r="A121" t="s">
        <v>16</v>
      </c>
      <c r="B121" t="s">
        <v>17</v>
      </c>
      <c r="C121">
        <v>5</v>
      </c>
      <c r="D121" t="s">
        <v>26</v>
      </c>
      <c r="E121" t="s">
        <v>27</v>
      </c>
      <c r="F121" t="s">
        <v>20</v>
      </c>
      <c r="G121">
        <v>9.9009900990098994E-3</v>
      </c>
      <c r="H121">
        <v>644</v>
      </c>
      <c r="I121">
        <v>816192</v>
      </c>
      <c r="J121">
        <v>3461</v>
      </c>
      <c r="K121">
        <v>34</v>
      </c>
      <c r="L121">
        <v>30</v>
      </c>
      <c r="M121">
        <v>1970</v>
      </c>
      <c r="N121">
        <v>0</v>
      </c>
      <c r="O121">
        <v>0</v>
      </c>
      <c r="P121">
        <v>537</v>
      </c>
      <c r="R121">
        <f t="shared" si="26"/>
        <v>0.94985250737463123</v>
      </c>
      <c r="S121">
        <f t="shared" si="27"/>
        <v>4.2225185535830403E-3</v>
      </c>
      <c r="T121">
        <f t="shared" si="28"/>
        <v>0.15688185140073083</v>
      </c>
      <c r="U121">
        <f t="shared" si="29"/>
        <v>0.26928705833159106</v>
      </c>
      <c r="V121">
        <f t="shared" si="30"/>
        <v>1</v>
      </c>
      <c r="W121">
        <f t="shared" si="31"/>
        <v>0</v>
      </c>
      <c r="X121">
        <f t="shared" si="32"/>
        <v>1</v>
      </c>
      <c r="Y121">
        <f t="shared" si="33"/>
        <v>1</v>
      </c>
    </row>
    <row r="122" spans="1:25" x14ac:dyDescent="0.25">
      <c r="A122" t="s">
        <v>16</v>
      </c>
      <c r="B122" t="s">
        <v>17</v>
      </c>
      <c r="C122">
        <v>5</v>
      </c>
      <c r="D122" t="s">
        <v>26</v>
      </c>
      <c r="E122" t="s">
        <v>27</v>
      </c>
      <c r="F122" t="s">
        <v>20</v>
      </c>
      <c r="G122">
        <v>9.9009900990098994E-3</v>
      </c>
      <c r="H122">
        <v>644</v>
      </c>
      <c r="I122">
        <v>816192</v>
      </c>
      <c r="J122">
        <v>3461</v>
      </c>
      <c r="K122">
        <v>34</v>
      </c>
      <c r="L122">
        <v>30</v>
      </c>
      <c r="M122">
        <v>1970</v>
      </c>
      <c r="N122">
        <v>0</v>
      </c>
      <c r="O122">
        <v>0</v>
      </c>
      <c r="P122">
        <v>522</v>
      </c>
      <c r="R122">
        <f t="shared" si="26"/>
        <v>0.94985250737463123</v>
      </c>
      <c r="S122">
        <f t="shared" si="27"/>
        <v>4.2225185535830403E-3</v>
      </c>
      <c r="T122">
        <f t="shared" si="28"/>
        <v>0.15688185140073083</v>
      </c>
      <c r="U122">
        <f t="shared" si="29"/>
        <v>0.26928705833159106</v>
      </c>
      <c r="V122">
        <f t="shared" si="30"/>
        <v>1</v>
      </c>
      <c r="W122">
        <f t="shared" si="31"/>
        <v>0</v>
      </c>
      <c r="X122">
        <f t="shared" si="32"/>
        <v>1</v>
      </c>
      <c r="Y122">
        <f t="shared" si="33"/>
        <v>1</v>
      </c>
    </row>
    <row r="123" spans="1:25" x14ac:dyDescent="0.25">
      <c r="A123" t="s">
        <v>16</v>
      </c>
      <c r="B123" t="s">
        <v>17</v>
      </c>
      <c r="C123">
        <v>5</v>
      </c>
      <c r="D123" t="s">
        <v>26</v>
      </c>
      <c r="E123" t="s">
        <v>27</v>
      </c>
      <c r="F123" t="s">
        <v>20</v>
      </c>
      <c r="G123">
        <v>9.9009900990098994E-3</v>
      </c>
      <c r="H123">
        <v>644</v>
      </c>
      <c r="I123">
        <v>816192</v>
      </c>
      <c r="J123">
        <v>3461</v>
      </c>
      <c r="K123">
        <v>34</v>
      </c>
      <c r="L123">
        <v>30</v>
      </c>
      <c r="M123">
        <v>1970</v>
      </c>
      <c r="N123">
        <v>0</v>
      </c>
      <c r="O123">
        <v>0</v>
      </c>
      <c r="P123">
        <v>532</v>
      </c>
      <c r="R123">
        <f t="shared" si="26"/>
        <v>0.94985250737463123</v>
      </c>
      <c r="S123">
        <f t="shared" si="27"/>
        <v>4.2225185535830403E-3</v>
      </c>
      <c r="T123">
        <f t="shared" si="28"/>
        <v>0.15688185140073083</v>
      </c>
      <c r="U123">
        <f t="shared" si="29"/>
        <v>0.26928705833159106</v>
      </c>
      <c r="V123">
        <f t="shared" si="30"/>
        <v>1</v>
      </c>
      <c r="W123">
        <f t="shared" si="31"/>
        <v>0</v>
      </c>
      <c r="X123">
        <f t="shared" si="32"/>
        <v>1</v>
      </c>
      <c r="Y123">
        <f t="shared" si="33"/>
        <v>1</v>
      </c>
    </row>
    <row r="124" spans="1:25" x14ac:dyDescent="0.25">
      <c r="A124" t="s">
        <v>16</v>
      </c>
      <c r="B124" t="s">
        <v>17</v>
      </c>
      <c r="C124">
        <v>5</v>
      </c>
      <c r="D124" t="s">
        <v>26</v>
      </c>
      <c r="E124" t="s">
        <v>27</v>
      </c>
      <c r="F124" t="s">
        <v>20</v>
      </c>
      <c r="G124">
        <v>9.9009900990098994E-3</v>
      </c>
      <c r="H124">
        <v>644</v>
      </c>
      <c r="I124">
        <v>816192</v>
      </c>
      <c r="J124">
        <v>3461</v>
      </c>
      <c r="K124">
        <v>34</v>
      </c>
      <c r="L124">
        <v>30</v>
      </c>
      <c r="M124">
        <v>1970</v>
      </c>
      <c r="N124">
        <v>0</v>
      </c>
      <c r="O124">
        <v>0</v>
      </c>
      <c r="P124">
        <v>577</v>
      </c>
      <c r="R124">
        <f t="shared" si="26"/>
        <v>0.94985250737463123</v>
      </c>
      <c r="S124">
        <f t="shared" si="27"/>
        <v>4.2225185535830403E-3</v>
      </c>
      <c r="T124">
        <f t="shared" si="28"/>
        <v>0.15688185140073083</v>
      </c>
      <c r="U124">
        <f t="shared" si="29"/>
        <v>0.26928705833159106</v>
      </c>
      <c r="V124">
        <f t="shared" si="30"/>
        <v>1</v>
      </c>
      <c r="W124">
        <f t="shared" si="31"/>
        <v>0</v>
      </c>
      <c r="X124">
        <f t="shared" si="32"/>
        <v>1</v>
      </c>
      <c r="Y124">
        <f t="shared" si="33"/>
        <v>1</v>
      </c>
    </row>
    <row r="125" spans="1:25" x14ac:dyDescent="0.25">
      <c r="A125" t="s">
        <v>16</v>
      </c>
      <c r="B125" t="s">
        <v>17</v>
      </c>
      <c r="C125">
        <v>5</v>
      </c>
      <c r="D125" t="s">
        <v>26</v>
      </c>
      <c r="E125" t="s">
        <v>27</v>
      </c>
      <c r="F125" t="s">
        <v>20</v>
      </c>
      <c r="G125">
        <v>9.9009900990098994E-3</v>
      </c>
      <c r="H125">
        <v>644</v>
      </c>
      <c r="I125">
        <v>816192</v>
      </c>
      <c r="J125">
        <v>3461</v>
      </c>
      <c r="K125">
        <v>34</v>
      </c>
      <c r="L125">
        <v>30</v>
      </c>
      <c r="M125">
        <v>1970</v>
      </c>
      <c r="N125">
        <v>0</v>
      </c>
      <c r="O125">
        <v>0</v>
      </c>
      <c r="P125">
        <v>576</v>
      </c>
      <c r="R125">
        <f t="shared" si="26"/>
        <v>0.94985250737463123</v>
      </c>
      <c r="S125">
        <f t="shared" si="27"/>
        <v>4.2225185535830403E-3</v>
      </c>
      <c r="T125">
        <f t="shared" si="28"/>
        <v>0.15688185140073083</v>
      </c>
      <c r="U125">
        <f t="shared" si="29"/>
        <v>0.26928705833159106</v>
      </c>
      <c r="V125">
        <f t="shared" si="30"/>
        <v>1</v>
      </c>
      <c r="W125">
        <f t="shared" si="31"/>
        <v>0</v>
      </c>
      <c r="X125">
        <f t="shared" si="32"/>
        <v>1</v>
      </c>
      <c r="Y125">
        <f t="shared" si="33"/>
        <v>1</v>
      </c>
    </row>
    <row r="126" spans="1:25" x14ac:dyDescent="0.25">
      <c r="A126" t="s">
        <v>16</v>
      </c>
      <c r="B126" t="s">
        <v>17</v>
      </c>
      <c r="C126">
        <v>5</v>
      </c>
      <c r="D126" t="s">
        <v>26</v>
      </c>
      <c r="E126" t="s">
        <v>27</v>
      </c>
      <c r="F126" t="s">
        <v>20</v>
      </c>
      <c r="G126">
        <v>9.9009900990098994E-3</v>
      </c>
      <c r="H126">
        <v>644</v>
      </c>
      <c r="I126">
        <v>816192</v>
      </c>
      <c r="J126">
        <v>3461</v>
      </c>
      <c r="K126">
        <v>34</v>
      </c>
      <c r="L126">
        <v>30</v>
      </c>
      <c r="M126">
        <v>1970</v>
      </c>
      <c r="N126">
        <v>0</v>
      </c>
      <c r="O126">
        <v>0</v>
      </c>
      <c r="P126">
        <v>584</v>
      </c>
      <c r="R126">
        <f t="shared" si="26"/>
        <v>0.94985250737463123</v>
      </c>
      <c r="S126">
        <f t="shared" si="27"/>
        <v>4.2225185535830403E-3</v>
      </c>
      <c r="T126">
        <f t="shared" si="28"/>
        <v>0.15688185140073083</v>
      </c>
      <c r="U126">
        <f t="shared" si="29"/>
        <v>0.26928705833159106</v>
      </c>
      <c r="V126">
        <f t="shared" si="30"/>
        <v>1</v>
      </c>
      <c r="W126">
        <f t="shared" si="31"/>
        <v>0</v>
      </c>
      <c r="X126">
        <f t="shared" si="32"/>
        <v>1</v>
      </c>
      <c r="Y126">
        <f t="shared" si="33"/>
        <v>1</v>
      </c>
    </row>
    <row r="127" spans="1:25" x14ac:dyDescent="0.25">
      <c r="A127" t="s">
        <v>16</v>
      </c>
      <c r="B127" t="s">
        <v>17</v>
      </c>
      <c r="C127">
        <v>5</v>
      </c>
      <c r="D127" t="s">
        <v>26</v>
      </c>
      <c r="E127" t="s">
        <v>27</v>
      </c>
      <c r="F127" t="s">
        <v>20</v>
      </c>
      <c r="G127">
        <v>9.9009900990098994E-3</v>
      </c>
      <c r="H127">
        <v>644</v>
      </c>
      <c r="I127">
        <v>816192</v>
      </c>
      <c r="J127">
        <v>3461</v>
      </c>
      <c r="K127">
        <v>34</v>
      </c>
      <c r="L127">
        <v>30</v>
      </c>
      <c r="M127">
        <v>1970</v>
      </c>
      <c r="N127">
        <v>0</v>
      </c>
      <c r="O127">
        <v>0</v>
      </c>
      <c r="P127">
        <v>585</v>
      </c>
      <c r="R127">
        <f t="shared" si="26"/>
        <v>0.94985250737463123</v>
      </c>
      <c r="S127">
        <f t="shared" si="27"/>
        <v>4.2225185535830403E-3</v>
      </c>
      <c r="T127">
        <f t="shared" si="28"/>
        <v>0.15688185140073083</v>
      </c>
      <c r="U127">
        <f t="shared" si="29"/>
        <v>0.26928705833159106</v>
      </c>
      <c r="V127">
        <f t="shared" si="30"/>
        <v>1</v>
      </c>
      <c r="W127">
        <f t="shared" si="31"/>
        <v>0</v>
      </c>
      <c r="X127">
        <f t="shared" si="32"/>
        <v>1</v>
      </c>
      <c r="Y127">
        <f t="shared" si="33"/>
        <v>1</v>
      </c>
    </row>
    <row r="128" spans="1:25" x14ac:dyDescent="0.25">
      <c r="A128" t="s">
        <v>16</v>
      </c>
      <c r="B128" t="s">
        <v>17</v>
      </c>
      <c r="C128">
        <v>5</v>
      </c>
      <c r="D128" t="s">
        <v>26</v>
      </c>
      <c r="E128" t="s">
        <v>27</v>
      </c>
      <c r="F128" t="s">
        <v>20</v>
      </c>
      <c r="G128">
        <v>9.9009900990098994E-3</v>
      </c>
      <c r="H128">
        <v>644</v>
      </c>
      <c r="I128">
        <v>816192</v>
      </c>
      <c r="J128">
        <v>3461</v>
      </c>
      <c r="K128">
        <v>34</v>
      </c>
      <c r="L128">
        <v>30</v>
      </c>
      <c r="M128">
        <v>1970</v>
      </c>
      <c r="N128">
        <v>0</v>
      </c>
      <c r="O128">
        <v>0</v>
      </c>
      <c r="P128">
        <v>583</v>
      </c>
      <c r="R128">
        <f t="shared" si="26"/>
        <v>0.94985250737463123</v>
      </c>
      <c r="S128">
        <f t="shared" si="27"/>
        <v>4.2225185535830403E-3</v>
      </c>
      <c r="T128">
        <f t="shared" si="28"/>
        <v>0.15688185140073083</v>
      </c>
      <c r="U128">
        <f t="shared" si="29"/>
        <v>0.26928705833159106</v>
      </c>
      <c r="V128">
        <f t="shared" si="30"/>
        <v>1</v>
      </c>
      <c r="W128">
        <f t="shared" si="31"/>
        <v>0</v>
      </c>
      <c r="X128">
        <f t="shared" si="32"/>
        <v>1</v>
      </c>
      <c r="Y128">
        <f t="shared" si="33"/>
        <v>1</v>
      </c>
    </row>
    <row r="129" spans="1:25" x14ac:dyDescent="0.25">
      <c r="A129" t="s">
        <v>16</v>
      </c>
      <c r="B129" t="s">
        <v>17</v>
      </c>
      <c r="C129">
        <v>5</v>
      </c>
      <c r="D129" t="s">
        <v>26</v>
      </c>
      <c r="E129" t="s">
        <v>27</v>
      </c>
      <c r="F129" t="s">
        <v>20</v>
      </c>
      <c r="G129">
        <v>9.9009900990098994E-3</v>
      </c>
      <c r="H129">
        <v>644</v>
      </c>
      <c r="I129">
        <v>816192</v>
      </c>
      <c r="J129">
        <v>3461</v>
      </c>
      <c r="K129">
        <v>34</v>
      </c>
      <c r="L129">
        <v>30</v>
      </c>
      <c r="M129">
        <v>1970</v>
      </c>
      <c r="N129">
        <v>0</v>
      </c>
      <c r="O129">
        <v>0</v>
      </c>
      <c r="P129">
        <v>586</v>
      </c>
      <c r="R129">
        <f t="shared" si="26"/>
        <v>0.94985250737463123</v>
      </c>
      <c r="S129">
        <f t="shared" si="27"/>
        <v>4.2225185535830403E-3</v>
      </c>
      <c r="T129">
        <f t="shared" si="28"/>
        <v>0.15688185140073083</v>
      </c>
      <c r="U129">
        <f t="shared" si="29"/>
        <v>0.26928705833159106</v>
      </c>
      <c r="V129">
        <f t="shared" si="30"/>
        <v>1</v>
      </c>
      <c r="W129">
        <f t="shared" si="31"/>
        <v>0</v>
      </c>
      <c r="X129">
        <f t="shared" si="32"/>
        <v>1</v>
      </c>
      <c r="Y129">
        <f t="shared" si="33"/>
        <v>1</v>
      </c>
    </row>
    <row r="130" spans="1:25" x14ac:dyDescent="0.25">
      <c r="A130" t="s">
        <v>16</v>
      </c>
      <c r="B130" t="s">
        <v>17</v>
      </c>
      <c r="C130">
        <v>5</v>
      </c>
      <c r="D130" t="s">
        <v>26</v>
      </c>
      <c r="E130" t="s">
        <v>27</v>
      </c>
      <c r="F130" t="s">
        <v>20</v>
      </c>
      <c r="G130">
        <v>9.9009900990098994E-3</v>
      </c>
      <c r="H130">
        <v>644</v>
      </c>
      <c r="I130">
        <v>816192</v>
      </c>
      <c r="J130">
        <v>3461</v>
      </c>
      <c r="K130">
        <v>34</v>
      </c>
      <c r="L130">
        <v>30</v>
      </c>
      <c r="M130">
        <v>1970</v>
      </c>
      <c r="N130">
        <v>0</v>
      </c>
      <c r="O130">
        <v>0</v>
      </c>
      <c r="P130">
        <v>579</v>
      </c>
      <c r="R130">
        <f t="shared" si="26"/>
        <v>0.94985250737463123</v>
      </c>
      <c r="S130">
        <f t="shared" si="27"/>
        <v>4.2225185535830403E-3</v>
      </c>
      <c r="T130">
        <f t="shared" si="28"/>
        <v>0.15688185140073083</v>
      </c>
      <c r="U130">
        <f t="shared" si="29"/>
        <v>0.26928705833159106</v>
      </c>
      <c r="V130">
        <f t="shared" si="30"/>
        <v>1</v>
      </c>
      <c r="W130">
        <f t="shared" si="31"/>
        <v>0</v>
      </c>
      <c r="X130">
        <f t="shared" si="32"/>
        <v>1</v>
      </c>
      <c r="Y130">
        <f t="shared" si="33"/>
        <v>1</v>
      </c>
    </row>
    <row r="131" spans="1:25" x14ac:dyDescent="0.25">
      <c r="A131" t="s">
        <v>16</v>
      </c>
      <c r="B131" t="s">
        <v>17</v>
      </c>
      <c r="C131">
        <v>5</v>
      </c>
      <c r="D131" t="s">
        <v>26</v>
      </c>
      <c r="E131" t="s">
        <v>27</v>
      </c>
      <c r="F131" t="s">
        <v>20</v>
      </c>
      <c r="G131">
        <v>9.9009900990098994E-3</v>
      </c>
      <c r="H131">
        <v>644</v>
      </c>
      <c r="I131">
        <v>816192</v>
      </c>
      <c r="J131">
        <v>3461</v>
      </c>
      <c r="K131">
        <v>34</v>
      </c>
      <c r="L131">
        <v>30</v>
      </c>
      <c r="M131">
        <v>1970</v>
      </c>
      <c r="N131">
        <v>0</v>
      </c>
      <c r="O131">
        <v>0</v>
      </c>
      <c r="P131">
        <v>593</v>
      </c>
      <c r="R131">
        <f t="shared" si="26"/>
        <v>0.94985250737463123</v>
      </c>
      <c r="S131">
        <f t="shared" si="27"/>
        <v>4.2225185535830403E-3</v>
      </c>
      <c r="T131">
        <f t="shared" si="28"/>
        <v>0.15688185140073083</v>
      </c>
      <c r="U131">
        <f t="shared" si="29"/>
        <v>0.26928705833159106</v>
      </c>
      <c r="V131">
        <f t="shared" si="30"/>
        <v>1</v>
      </c>
      <c r="W131">
        <f t="shared" si="31"/>
        <v>0</v>
      </c>
      <c r="X131">
        <f t="shared" si="32"/>
        <v>1</v>
      </c>
      <c r="Y131">
        <f t="shared" si="33"/>
        <v>1</v>
      </c>
    </row>
    <row r="132" spans="1:25" x14ac:dyDescent="0.25">
      <c r="A132" t="s">
        <v>16</v>
      </c>
      <c r="B132" t="s">
        <v>17</v>
      </c>
      <c r="C132">
        <v>5</v>
      </c>
      <c r="D132" t="s">
        <v>26</v>
      </c>
      <c r="E132" t="s">
        <v>27</v>
      </c>
      <c r="F132" t="s">
        <v>20</v>
      </c>
      <c r="G132">
        <v>9.9009900990098994E-3</v>
      </c>
      <c r="H132">
        <v>644</v>
      </c>
      <c r="I132">
        <v>816192</v>
      </c>
      <c r="J132">
        <v>3461</v>
      </c>
      <c r="K132">
        <v>34</v>
      </c>
      <c r="L132">
        <v>30</v>
      </c>
      <c r="M132">
        <v>1970</v>
      </c>
      <c r="N132">
        <v>0</v>
      </c>
      <c r="O132">
        <v>0</v>
      </c>
      <c r="P132">
        <v>585</v>
      </c>
      <c r="R132">
        <f t="shared" si="26"/>
        <v>0.94985250737463123</v>
      </c>
      <c r="S132">
        <f t="shared" si="27"/>
        <v>4.2225185535830403E-3</v>
      </c>
      <c r="T132">
        <f t="shared" si="28"/>
        <v>0.15688185140073083</v>
      </c>
      <c r="U132">
        <f t="shared" si="29"/>
        <v>0.26928705833159106</v>
      </c>
      <c r="V132">
        <f t="shared" si="30"/>
        <v>1</v>
      </c>
      <c r="W132">
        <f t="shared" si="31"/>
        <v>0</v>
      </c>
      <c r="X132">
        <f t="shared" si="32"/>
        <v>1</v>
      </c>
      <c r="Y132">
        <f t="shared" si="33"/>
        <v>1</v>
      </c>
    </row>
    <row r="133" spans="1:25" x14ac:dyDescent="0.25">
      <c r="A133" t="s">
        <v>16</v>
      </c>
      <c r="B133" t="s">
        <v>17</v>
      </c>
      <c r="C133">
        <v>5</v>
      </c>
      <c r="D133" t="s">
        <v>26</v>
      </c>
      <c r="E133" t="s">
        <v>27</v>
      </c>
      <c r="F133" t="s">
        <v>20</v>
      </c>
      <c r="G133">
        <v>9.9009900990098994E-3</v>
      </c>
      <c r="H133">
        <v>644</v>
      </c>
      <c r="I133">
        <v>816192</v>
      </c>
      <c r="J133">
        <v>3461</v>
      </c>
      <c r="K133">
        <v>34</v>
      </c>
      <c r="L133">
        <v>30</v>
      </c>
      <c r="M133">
        <v>1970</v>
      </c>
      <c r="N133">
        <v>0</v>
      </c>
      <c r="O133">
        <v>0</v>
      </c>
      <c r="P133">
        <v>591</v>
      </c>
      <c r="R133">
        <f t="shared" si="26"/>
        <v>0.94985250737463123</v>
      </c>
      <c r="S133">
        <f t="shared" si="27"/>
        <v>4.2225185535830403E-3</v>
      </c>
      <c r="T133">
        <f t="shared" si="28"/>
        <v>0.15688185140073083</v>
      </c>
      <c r="U133">
        <f t="shared" si="29"/>
        <v>0.26928705833159106</v>
      </c>
      <c r="V133">
        <f t="shared" si="30"/>
        <v>1</v>
      </c>
      <c r="W133">
        <f t="shared" si="31"/>
        <v>0</v>
      </c>
      <c r="X133">
        <f t="shared" si="32"/>
        <v>1</v>
      </c>
      <c r="Y133">
        <f t="shared" si="33"/>
        <v>1</v>
      </c>
    </row>
    <row r="134" spans="1:25" x14ac:dyDescent="0.25">
      <c r="A134" t="s">
        <v>16</v>
      </c>
      <c r="B134" t="s">
        <v>17</v>
      </c>
      <c r="C134">
        <v>5</v>
      </c>
      <c r="D134" t="s">
        <v>26</v>
      </c>
      <c r="E134" t="s">
        <v>27</v>
      </c>
      <c r="F134" t="s">
        <v>20</v>
      </c>
      <c r="G134">
        <v>9.9009900990098994E-3</v>
      </c>
      <c r="H134">
        <v>644</v>
      </c>
      <c r="I134">
        <v>816192</v>
      </c>
      <c r="J134">
        <v>3461</v>
      </c>
      <c r="K134">
        <v>34</v>
      </c>
      <c r="L134">
        <v>30</v>
      </c>
      <c r="M134">
        <v>1970</v>
      </c>
      <c r="N134">
        <v>0</v>
      </c>
      <c r="O134">
        <v>0</v>
      </c>
      <c r="P134">
        <v>585</v>
      </c>
      <c r="R134">
        <f t="shared" si="26"/>
        <v>0.94985250737463123</v>
      </c>
      <c r="S134">
        <f t="shared" si="27"/>
        <v>4.2225185535830403E-3</v>
      </c>
      <c r="T134">
        <f t="shared" si="28"/>
        <v>0.15688185140073083</v>
      </c>
      <c r="U134">
        <f t="shared" si="29"/>
        <v>0.26928705833159106</v>
      </c>
      <c r="V134">
        <f t="shared" si="30"/>
        <v>1</v>
      </c>
      <c r="W134">
        <f t="shared" si="31"/>
        <v>0</v>
      </c>
      <c r="X134">
        <f t="shared" si="32"/>
        <v>1</v>
      </c>
      <c r="Y134">
        <f t="shared" si="33"/>
        <v>1</v>
      </c>
    </row>
    <row r="135" spans="1:25" x14ac:dyDescent="0.25">
      <c r="A135" t="s">
        <v>16</v>
      </c>
      <c r="B135" t="s">
        <v>17</v>
      </c>
      <c r="C135">
        <v>5</v>
      </c>
      <c r="D135" t="s">
        <v>26</v>
      </c>
      <c r="E135" t="s">
        <v>27</v>
      </c>
      <c r="F135" t="s">
        <v>20</v>
      </c>
      <c r="G135">
        <v>9.9009900990098994E-3</v>
      </c>
      <c r="H135">
        <v>644</v>
      </c>
      <c r="I135">
        <v>816192</v>
      </c>
      <c r="J135">
        <v>3461</v>
      </c>
      <c r="K135">
        <v>34</v>
      </c>
      <c r="L135">
        <v>30</v>
      </c>
      <c r="M135">
        <v>1970</v>
      </c>
      <c r="N135">
        <v>0</v>
      </c>
      <c r="O135">
        <v>0</v>
      </c>
      <c r="P135">
        <v>564</v>
      </c>
      <c r="R135">
        <f t="shared" si="26"/>
        <v>0.94985250737463123</v>
      </c>
      <c r="S135">
        <f t="shared" si="27"/>
        <v>4.2225185535830403E-3</v>
      </c>
      <c r="T135">
        <f t="shared" si="28"/>
        <v>0.15688185140073083</v>
      </c>
      <c r="U135">
        <f t="shared" si="29"/>
        <v>0.26928705833159106</v>
      </c>
      <c r="V135">
        <f t="shared" si="30"/>
        <v>1</v>
      </c>
      <c r="W135">
        <f t="shared" si="31"/>
        <v>0</v>
      </c>
      <c r="X135">
        <f t="shared" si="32"/>
        <v>1</v>
      </c>
      <c r="Y135">
        <f t="shared" si="33"/>
        <v>1</v>
      </c>
    </row>
    <row r="136" spans="1:25" x14ac:dyDescent="0.25">
      <c r="A136" t="s">
        <v>16</v>
      </c>
      <c r="B136" t="s">
        <v>17</v>
      </c>
      <c r="C136">
        <v>5</v>
      </c>
      <c r="D136" t="s">
        <v>26</v>
      </c>
      <c r="E136" t="s">
        <v>27</v>
      </c>
      <c r="F136" t="s">
        <v>20</v>
      </c>
      <c r="G136">
        <v>9.9009900990098994E-3</v>
      </c>
      <c r="H136">
        <v>644</v>
      </c>
      <c r="I136">
        <v>816192</v>
      </c>
      <c r="J136">
        <v>3461</v>
      </c>
      <c r="K136">
        <v>34</v>
      </c>
      <c r="L136">
        <v>30</v>
      </c>
      <c r="M136">
        <v>1970</v>
      </c>
      <c r="N136">
        <v>0</v>
      </c>
      <c r="O136">
        <v>0</v>
      </c>
      <c r="P136">
        <v>561</v>
      </c>
      <c r="R136">
        <f t="shared" si="26"/>
        <v>0.94985250737463123</v>
      </c>
      <c r="S136">
        <f t="shared" si="27"/>
        <v>4.2225185535830403E-3</v>
      </c>
      <c r="T136">
        <f t="shared" si="28"/>
        <v>0.15688185140073083</v>
      </c>
      <c r="U136">
        <f t="shared" si="29"/>
        <v>0.26928705833159106</v>
      </c>
      <c r="V136">
        <f t="shared" si="30"/>
        <v>1</v>
      </c>
      <c r="W136">
        <f t="shared" si="31"/>
        <v>0</v>
      </c>
      <c r="X136">
        <f t="shared" si="32"/>
        <v>1</v>
      </c>
      <c r="Y136">
        <f t="shared" si="33"/>
        <v>1</v>
      </c>
    </row>
    <row r="137" spans="1:25" x14ac:dyDescent="0.25">
      <c r="A137" t="s">
        <v>16</v>
      </c>
      <c r="B137" t="s">
        <v>17</v>
      </c>
      <c r="C137">
        <v>5</v>
      </c>
      <c r="D137" t="s">
        <v>26</v>
      </c>
      <c r="E137" t="s">
        <v>27</v>
      </c>
      <c r="F137" t="s">
        <v>20</v>
      </c>
      <c r="G137">
        <v>9.9009900990098994E-3</v>
      </c>
      <c r="H137">
        <v>644</v>
      </c>
      <c r="I137">
        <v>816192</v>
      </c>
      <c r="J137">
        <v>3461</v>
      </c>
      <c r="K137">
        <v>34</v>
      </c>
      <c r="L137">
        <v>30</v>
      </c>
      <c r="M137">
        <v>1970</v>
      </c>
      <c r="N137">
        <v>0</v>
      </c>
      <c r="O137">
        <v>0</v>
      </c>
      <c r="P137">
        <v>559</v>
      </c>
      <c r="R137">
        <f t="shared" si="26"/>
        <v>0.94985250737463123</v>
      </c>
      <c r="S137">
        <f t="shared" si="27"/>
        <v>4.2225185535830403E-3</v>
      </c>
      <c r="T137">
        <f t="shared" si="28"/>
        <v>0.15688185140073083</v>
      </c>
      <c r="U137">
        <f t="shared" si="29"/>
        <v>0.26928705833159106</v>
      </c>
      <c r="V137">
        <f t="shared" si="30"/>
        <v>1</v>
      </c>
      <c r="W137">
        <f t="shared" si="31"/>
        <v>0</v>
      </c>
      <c r="X137">
        <f t="shared" si="32"/>
        <v>1</v>
      </c>
      <c r="Y137">
        <f t="shared" si="33"/>
        <v>1</v>
      </c>
    </row>
    <row r="138" spans="1:25" x14ac:dyDescent="0.25">
      <c r="A138" t="s">
        <v>16</v>
      </c>
      <c r="B138" t="s">
        <v>17</v>
      </c>
      <c r="C138">
        <v>5</v>
      </c>
      <c r="D138" t="s">
        <v>26</v>
      </c>
      <c r="E138" t="s">
        <v>27</v>
      </c>
      <c r="F138" t="s">
        <v>20</v>
      </c>
      <c r="G138">
        <v>9.9009900990098994E-3</v>
      </c>
      <c r="H138">
        <v>644</v>
      </c>
      <c r="I138">
        <v>816192</v>
      </c>
      <c r="J138">
        <v>3461</v>
      </c>
      <c r="K138">
        <v>34</v>
      </c>
      <c r="L138">
        <v>30</v>
      </c>
      <c r="M138">
        <v>1970</v>
      </c>
      <c r="N138">
        <v>0</v>
      </c>
      <c r="O138">
        <v>0</v>
      </c>
      <c r="P138">
        <v>572</v>
      </c>
      <c r="R138">
        <f t="shared" si="26"/>
        <v>0.94985250737463123</v>
      </c>
      <c r="S138">
        <f t="shared" si="27"/>
        <v>4.2225185535830403E-3</v>
      </c>
      <c r="T138">
        <f t="shared" si="28"/>
        <v>0.15688185140073083</v>
      </c>
      <c r="U138">
        <f t="shared" si="29"/>
        <v>0.26928705833159106</v>
      </c>
      <c r="V138">
        <f t="shared" si="30"/>
        <v>1</v>
      </c>
      <c r="W138">
        <f t="shared" si="31"/>
        <v>0</v>
      </c>
      <c r="X138">
        <f t="shared" si="32"/>
        <v>1</v>
      </c>
      <c r="Y138">
        <f t="shared" si="33"/>
        <v>1</v>
      </c>
    </row>
    <row r="139" spans="1:25" x14ac:dyDescent="0.25">
      <c r="A139" t="s">
        <v>16</v>
      </c>
      <c r="B139" t="s">
        <v>17</v>
      </c>
      <c r="C139">
        <v>5</v>
      </c>
      <c r="D139" t="s">
        <v>26</v>
      </c>
      <c r="E139" t="s">
        <v>27</v>
      </c>
      <c r="F139" t="s">
        <v>20</v>
      </c>
      <c r="G139">
        <v>9.9009900990098994E-3</v>
      </c>
      <c r="H139">
        <v>644</v>
      </c>
      <c r="I139">
        <v>816192</v>
      </c>
      <c r="J139">
        <v>3461</v>
      </c>
      <c r="K139">
        <v>34</v>
      </c>
      <c r="L139">
        <v>30</v>
      </c>
      <c r="M139">
        <v>1970</v>
      </c>
      <c r="N139">
        <v>0</v>
      </c>
      <c r="O139">
        <v>0</v>
      </c>
      <c r="P139">
        <v>573</v>
      </c>
      <c r="R139">
        <f t="shared" si="26"/>
        <v>0.94985250737463123</v>
      </c>
      <c r="S139">
        <f t="shared" si="27"/>
        <v>4.2225185535830403E-3</v>
      </c>
      <c r="T139">
        <f t="shared" si="28"/>
        <v>0.15688185140073083</v>
      </c>
      <c r="U139">
        <f t="shared" si="29"/>
        <v>0.26928705833159106</v>
      </c>
      <c r="V139">
        <f t="shared" si="30"/>
        <v>1</v>
      </c>
      <c r="W139">
        <f t="shared" si="31"/>
        <v>0</v>
      </c>
      <c r="X139">
        <f t="shared" si="32"/>
        <v>1</v>
      </c>
      <c r="Y139">
        <f t="shared" si="33"/>
        <v>1</v>
      </c>
    </row>
    <row r="141" spans="1:25" x14ac:dyDescent="0.25">
      <c r="Q141" t="s">
        <v>36</v>
      </c>
      <c r="R141">
        <f>IFERROR(AVERAGE(R120:R139), 0)</f>
        <v>0.94985250737463145</v>
      </c>
      <c r="S141">
        <f>IFERROR(AVERAGE(S120:S139), 0)</f>
        <v>4.2225185535830403E-3</v>
      </c>
      <c r="T141">
        <f>IFERROR(AVERAGE(T120:T139), 0)</f>
        <v>0.15688185140073077</v>
      </c>
      <c r="U141">
        <f t="shared" ref="U141:Y141" si="44">IFERROR(AVERAGE(U120:U139), 0)</f>
        <v>0.26928705833159106</v>
      </c>
      <c r="V141">
        <f t="shared" si="44"/>
        <v>1</v>
      </c>
      <c r="W141">
        <f t="shared" si="44"/>
        <v>0</v>
      </c>
      <c r="X141">
        <f t="shared" si="44"/>
        <v>1</v>
      </c>
      <c r="Y141">
        <f t="shared" si="44"/>
        <v>1</v>
      </c>
    </row>
    <row r="142" spans="1:25" x14ac:dyDescent="0.25">
      <c r="Q142" t="s">
        <v>39</v>
      </c>
      <c r="R142">
        <f t="shared" ref="R142:Y142" si="45">t_19__0.975*STDEV(R120:R139)/SQRT(20)</f>
        <v>1.0676649948628393E-16</v>
      </c>
      <c r="S142">
        <f t="shared" si="45"/>
        <v>0</v>
      </c>
      <c r="T142">
        <f t="shared" si="45"/>
        <v>2.6691624871570982E-17</v>
      </c>
      <c r="U142">
        <f t="shared" si="45"/>
        <v>0</v>
      </c>
      <c r="V142">
        <f t="shared" si="45"/>
        <v>0</v>
      </c>
      <c r="W142">
        <f t="shared" si="45"/>
        <v>0</v>
      </c>
      <c r="X142">
        <f t="shared" si="45"/>
        <v>0</v>
      </c>
      <c r="Y142">
        <f t="shared" si="45"/>
        <v>0</v>
      </c>
    </row>
    <row r="143" spans="1:25" x14ac:dyDescent="0.25">
      <c r="Q143" t="s">
        <v>40</v>
      </c>
      <c r="R143">
        <f t="shared" ref="R143:Y143" si="46">t_19_0.995*STDEV(R120:R139)/SQRT(20)</f>
        <v>1.4594312232692706E-16</v>
      </c>
      <c r="S143">
        <f t="shared" si="46"/>
        <v>0</v>
      </c>
      <c r="T143">
        <f t="shared" si="46"/>
        <v>3.6485780581731766E-17</v>
      </c>
      <c r="U143">
        <f t="shared" si="46"/>
        <v>0</v>
      </c>
      <c r="V143">
        <f t="shared" si="46"/>
        <v>0</v>
      </c>
      <c r="W143">
        <f t="shared" si="46"/>
        <v>0</v>
      </c>
      <c r="X143">
        <f t="shared" si="46"/>
        <v>0</v>
      </c>
      <c r="Y143">
        <f t="shared" si="46"/>
        <v>0</v>
      </c>
    </row>
    <row r="144" spans="1:25" x14ac:dyDescent="0.25">
      <c r="Q144" t="s">
        <v>41</v>
      </c>
      <c r="R144">
        <f>R141+R142</f>
        <v>0.94985250737463156</v>
      </c>
      <c r="S144">
        <f t="shared" ref="S144:Y144" si="47">S141+S142</f>
        <v>4.2225185535830403E-3</v>
      </c>
      <c r="T144">
        <f t="shared" si="47"/>
        <v>0.1568818514007308</v>
      </c>
      <c r="U144">
        <f t="shared" si="47"/>
        <v>0.26928705833159106</v>
      </c>
      <c r="V144">
        <f t="shared" si="47"/>
        <v>1</v>
      </c>
      <c r="W144">
        <f t="shared" si="47"/>
        <v>0</v>
      </c>
      <c r="X144">
        <f t="shared" si="47"/>
        <v>1</v>
      </c>
      <c r="Y144">
        <f t="shared" si="47"/>
        <v>1</v>
      </c>
    </row>
    <row r="145" spans="6:25" x14ac:dyDescent="0.25">
      <c r="Q145" t="s">
        <v>42</v>
      </c>
      <c r="R145">
        <f>R141+R143</f>
        <v>0.94985250737463156</v>
      </c>
      <c r="S145">
        <f t="shared" ref="S145:Y145" si="48">S141+S143</f>
        <v>4.2225185535830403E-3</v>
      </c>
      <c r="T145">
        <f t="shared" si="48"/>
        <v>0.1568818514007308</v>
      </c>
      <c r="U145">
        <f t="shared" si="48"/>
        <v>0.26928705833159106</v>
      </c>
      <c r="V145">
        <f t="shared" si="48"/>
        <v>1</v>
      </c>
      <c r="W145">
        <f t="shared" si="48"/>
        <v>0</v>
      </c>
      <c r="X145">
        <f t="shared" si="48"/>
        <v>1</v>
      </c>
      <c r="Y145">
        <f t="shared" si="48"/>
        <v>1</v>
      </c>
    </row>
    <row r="151" spans="6:25" x14ac:dyDescent="0.25">
      <c r="F151" s="9" t="s">
        <v>44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6:25" x14ac:dyDescent="0.25">
      <c r="G152" s="10" t="s">
        <v>43</v>
      </c>
      <c r="H152" s="10"/>
      <c r="I152" s="10"/>
      <c r="J152" s="10" t="s">
        <v>45</v>
      </c>
      <c r="K152" s="10"/>
      <c r="L152" s="10"/>
      <c r="M152" s="10" t="s">
        <v>46</v>
      </c>
      <c r="N152" s="10"/>
      <c r="O152" s="10"/>
      <c r="P152" s="10" t="s">
        <v>47</v>
      </c>
      <c r="Q152" s="10"/>
      <c r="R152" s="10"/>
      <c r="S152" s="10" t="s">
        <v>29</v>
      </c>
      <c r="T152" s="10"/>
      <c r="U152" s="10"/>
      <c r="V152" s="10"/>
    </row>
    <row r="153" spans="6:25" x14ac:dyDescent="0.25">
      <c r="G153" t="s">
        <v>28</v>
      </c>
      <c r="H153" t="s">
        <v>30</v>
      </c>
      <c r="I153" t="s">
        <v>31</v>
      </c>
      <c r="J153" t="s">
        <v>28</v>
      </c>
      <c r="K153" t="s">
        <v>30</v>
      </c>
      <c r="L153" t="s">
        <v>31</v>
      </c>
      <c r="M153" t="s">
        <v>28</v>
      </c>
      <c r="N153" t="s">
        <v>30</v>
      </c>
      <c r="O153" t="s">
        <v>31</v>
      </c>
      <c r="P153" t="s">
        <v>28</v>
      </c>
      <c r="Q153" t="s">
        <v>30</v>
      </c>
      <c r="R153" t="s">
        <v>31</v>
      </c>
      <c r="S153" t="s">
        <v>43</v>
      </c>
      <c r="T153" t="s">
        <v>45</v>
      </c>
      <c r="U153" t="s">
        <v>46</v>
      </c>
      <c r="V153" t="s">
        <v>47</v>
      </c>
    </row>
    <row r="154" spans="6:25" x14ac:dyDescent="0.25">
      <c r="F154" t="s">
        <v>36</v>
      </c>
      <c r="G154">
        <f>R23</f>
        <v>0.87020648967551595</v>
      </c>
      <c r="H154">
        <f t="shared" ref="H154:I156" si="49">T23</f>
        <v>0.16142270861833105</v>
      </c>
      <c r="I154">
        <f t="shared" si="49"/>
        <v>0.27232864066466644</v>
      </c>
      <c r="J154">
        <f>R52</f>
        <v>0.8972713864306785</v>
      </c>
      <c r="K154">
        <f t="shared" ref="K154:L156" si="50">T52</f>
        <v>0.15487759473885768</v>
      </c>
      <c r="L154">
        <f t="shared" si="50"/>
        <v>0.26411762527585897</v>
      </c>
      <c r="M154">
        <f>R112</f>
        <v>0.94985250737463145</v>
      </c>
      <c r="N154">
        <f t="shared" ref="N154:O156" si="51">T112</f>
        <v>0.15688185140073077</v>
      </c>
      <c r="O154">
        <f t="shared" si="51"/>
        <v>0.26928705833159106</v>
      </c>
      <c r="P154">
        <f>R141</f>
        <v>0.94985250737463145</v>
      </c>
      <c r="Q154">
        <f t="shared" ref="Q154:R156" si="52">T141</f>
        <v>0.15688185140073077</v>
      </c>
      <c r="R154">
        <f t="shared" si="52"/>
        <v>0.26928705833159106</v>
      </c>
      <c r="S154">
        <f>S23</f>
        <v>3.7393872772990542E-3</v>
      </c>
      <c r="T154">
        <f>S52</f>
        <v>4.0561676709534407E-3</v>
      </c>
      <c r="U154">
        <f>S112</f>
        <v>4.2225185535830403E-3</v>
      </c>
      <c r="V154">
        <f>S141</f>
        <v>4.2225185535830403E-3</v>
      </c>
    </row>
    <row r="155" spans="6:25" x14ac:dyDescent="0.25">
      <c r="F155" t="s">
        <v>39</v>
      </c>
      <c r="G155">
        <f>R24</f>
        <v>1.0661852089890138E-16</v>
      </c>
      <c r="H155">
        <f t="shared" si="49"/>
        <v>0</v>
      </c>
      <c r="I155">
        <f t="shared" si="49"/>
        <v>2.6654630224725346E-17</v>
      </c>
      <c r="J155">
        <f>R53</f>
        <v>1.7530907327079474E-3</v>
      </c>
      <c r="K155">
        <f t="shared" si="50"/>
        <v>2.6771753029029366E-3</v>
      </c>
      <c r="L155">
        <f t="shared" si="50"/>
        <v>3.9251697962857397E-3</v>
      </c>
      <c r="M155">
        <f>R113</f>
        <v>1.0661852089890138E-16</v>
      </c>
      <c r="N155">
        <f t="shared" si="51"/>
        <v>2.6654630224725346E-17</v>
      </c>
      <c r="O155">
        <f t="shared" si="51"/>
        <v>0</v>
      </c>
      <c r="P155">
        <f>R142</f>
        <v>1.0676649948628393E-16</v>
      </c>
      <c r="Q155">
        <f t="shared" si="52"/>
        <v>2.6691624871570982E-17</v>
      </c>
      <c r="R155">
        <f t="shared" si="52"/>
        <v>0</v>
      </c>
      <c r="S155">
        <f>S24</f>
        <v>1.0411964931533338E-18</v>
      </c>
      <c r="T155">
        <f>S53</f>
        <v>8.3113512020459047E-5</v>
      </c>
      <c r="U155">
        <f>S113</f>
        <v>0</v>
      </c>
      <c r="V155">
        <f>S142</f>
        <v>0</v>
      </c>
    </row>
    <row r="156" spans="6:25" x14ac:dyDescent="0.25">
      <c r="F156" t="s">
        <v>40</v>
      </c>
      <c r="G156">
        <f>R25</f>
        <v>1.457408448598934E-16</v>
      </c>
      <c r="H156">
        <f t="shared" si="49"/>
        <v>0</v>
      </c>
      <c r="I156">
        <f t="shared" si="49"/>
        <v>3.6435211214973349E-17</v>
      </c>
      <c r="J156">
        <f>R54</f>
        <v>2.3963653063915134E-3</v>
      </c>
      <c r="K156">
        <f t="shared" si="50"/>
        <v>3.6595310757789306E-3</v>
      </c>
      <c r="L156">
        <f t="shared" si="50"/>
        <v>5.3654614367766367E-3</v>
      </c>
      <c r="M156">
        <f>R114</f>
        <v>1.457408448598934E-16</v>
      </c>
      <c r="N156">
        <f t="shared" si="51"/>
        <v>3.6435211214973349E-17</v>
      </c>
      <c r="O156">
        <f t="shared" si="51"/>
        <v>0</v>
      </c>
      <c r="P156">
        <f>R143</f>
        <v>1.4594312232692706E-16</v>
      </c>
      <c r="Q156">
        <f t="shared" si="52"/>
        <v>3.6485780581731766E-17</v>
      </c>
      <c r="R156">
        <f t="shared" si="52"/>
        <v>0</v>
      </c>
      <c r="S156">
        <f>S25</f>
        <v>1.4232504380848964E-18</v>
      </c>
      <c r="T156">
        <f>S54</f>
        <v>1.1361096889179806E-4</v>
      </c>
      <c r="U156">
        <f>S114</f>
        <v>0</v>
      </c>
      <c r="V156">
        <f>S143</f>
        <v>0</v>
      </c>
    </row>
    <row r="175" spans="6:22" x14ac:dyDescent="0.25">
      <c r="F175" s="9" t="s">
        <v>48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6:22" x14ac:dyDescent="0.25">
      <c r="G176" s="10" t="s">
        <v>43</v>
      </c>
      <c r="H176" s="10"/>
      <c r="I176" s="10"/>
      <c r="J176" s="10" t="s">
        <v>45</v>
      </c>
      <c r="K176" s="10"/>
      <c r="L176" s="10"/>
      <c r="M176" s="10" t="s">
        <v>46</v>
      </c>
      <c r="N176" s="10"/>
      <c r="O176" s="10"/>
      <c r="P176" s="10" t="s">
        <v>47</v>
      </c>
      <c r="Q176" s="10"/>
      <c r="R176" s="10"/>
      <c r="S176" s="10" t="s">
        <v>29</v>
      </c>
      <c r="T176" s="10"/>
      <c r="U176" s="10"/>
      <c r="V176" s="10"/>
    </row>
    <row r="177" spans="6:22" x14ac:dyDescent="0.25">
      <c r="G177" t="s">
        <v>28</v>
      </c>
      <c r="H177" t="s">
        <v>30</v>
      </c>
      <c r="I177" t="s">
        <v>31</v>
      </c>
      <c r="J177" t="s">
        <v>28</v>
      </c>
      <c r="K177" t="s">
        <v>30</v>
      </c>
      <c r="L177" t="s">
        <v>31</v>
      </c>
      <c r="M177" t="s">
        <v>28</v>
      </c>
      <c r="N177" t="s">
        <v>30</v>
      </c>
      <c r="O177" t="s">
        <v>31</v>
      </c>
      <c r="P177" t="s">
        <v>28</v>
      </c>
      <c r="Q177" t="s">
        <v>30</v>
      </c>
      <c r="R177" t="s">
        <v>31</v>
      </c>
      <c r="S177" t="s">
        <v>43</v>
      </c>
      <c r="T177" t="s">
        <v>45</v>
      </c>
      <c r="U177" t="s">
        <v>46</v>
      </c>
      <c r="V177" t="s">
        <v>47</v>
      </c>
    </row>
    <row r="178" spans="6:22" x14ac:dyDescent="0.25">
      <c r="F178" t="s">
        <v>36</v>
      </c>
      <c r="G178">
        <f>V23</f>
        <v>1</v>
      </c>
      <c r="H178">
        <f t="shared" ref="H178:I180" si="53">X23</f>
        <v>1</v>
      </c>
      <c r="I178">
        <f t="shared" si="53"/>
        <v>1</v>
      </c>
      <c r="J178">
        <f>V52</f>
        <v>1</v>
      </c>
      <c r="K178">
        <f t="shared" ref="K178:L180" si="54">X52</f>
        <v>0.71405890164081465</v>
      </c>
      <c r="L178">
        <f t="shared" si="54"/>
        <v>0.82453559153262224</v>
      </c>
      <c r="M178">
        <f>V112</f>
        <v>1</v>
      </c>
      <c r="N178">
        <f t="shared" ref="N178:O180" si="55">X112</f>
        <v>1</v>
      </c>
      <c r="O178">
        <f t="shared" si="55"/>
        <v>1</v>
      </c>
      <c r="P178">
        <f>V141</f>
        <v>1</v>
      </c>
      <c r="Q178">
        <f t="shared" ref="Q178:R180" si="56">X141</f>
        <v>1</v>
      </c>
      <c r="R178">
        <f t="shared" si="56"/>
        <v>1</v>
      </c>
      <c r="S178">
        <f>W23</f>
        <v>0</v>
      </c>
      <c r="T178">
        <f>W52</f>
        <v>6.9289340101522838E-3</v>
      </c>
      <c r="U178">
        <f>W112</f>
        <v>0</v>
      </c>
      <c r="V178">
        <f>W141</f>
        <v>0</v>
      </c>
    </row>
    <row r="179" spans="6:22" x14ac:dyDescent="0.25">
      <c r="F179" t="s">
        <v>39</v>
      </c>
      <c r="G179">
        <f>V24</f>
        <v>0</v>
      </c>
      <c r="H179">
        <f t="shared" si="53"/>
        <v>0</v>
      </c>
      <c r="I179">
        <f t="shared" si="53"/>
        <v>0</v>
      </c>
      <c r="J179">
        <f>V53</f>
        <v>0</v>
      </c>
      <c r="K179">
        <f t="shared" si="54"/>
        <v>7.4184751290399364E-2</v>
      </c>
      <c r="L179">
        <f t="shared" si="54"/>
        <v>4.6067705009490263E-2</v>
      </c>
      <c r="M179">
        <f>V113</f>
        <v>0</v>
      </c>
      <c r="N179">
        <f t="shared" si="55"/>
        <v>0</v>
      </c>
      <c r="O179">
        <f t="shared" si="55"/>
        <v>0</v>
      </c>
      <c r="P179">
        <f>V142</f>
        <v>0</v>
      </c>
      <c r="Q179">
        <f t="shared" si="56"/>
        <v>0</v>
      </c>
      <c r="R179">
        <f t="shared" si="56"/>
        <v>0</v>
      </c>
      <c r="S179">
        <f>W24</f>
        <v>0</v>
      </c>
      <c r="T179">
        <f>W53</f>
        <v>1.8486894049934473E-3</v>
      </c>
      <c r="U179">
        <f>W113</f>
        <v>0</v>
      </c>
      <c r="V179">
        <f>W142</f>
        <v>0</v>
      </c>
    </row>
    <row r="180" spans="6:22" x14ac:dyDescent="0.25">
      <c r="F180" t="s">
        <v>40</v>
      </c>
      <c r="G180">
        <f>V25</f>
        <v>0</v>
      </c>
      <c r="H180">
        <f t="shared" si="53"/>
        <v>0</v>
      </c>
      <c r="I180">
        <f t="shared" si="53"/>
        <v>0</v>
      </c>
      <c r="J180">
        <f>V54</f>
        <v>0</v>
      </c>
      <c r="K180">
        <f t="shared" si="54"/>
        <v>0.10140591182122914</v>
      </c>
      <c r="L180">
        <f t="shared" si="54"/>
        <v>6.2971669389465676E-2</v>
      </c>
      <c r="M180">
        <f>V114</f>
        <v>0</v>
      </c>
      <c r="N180">
        <f t="shared" si="55"/>
        <v>0</v>
      </c>
      <c r="O180">
        <f t="shared" si="55"/>
        <v>0</v>
      </c>
      <c r="P180">
        <f>V143</f>
        <v>0</v>
      </c>
      <c r="Q180">
        <f t="shared" si="56"/>
        <v>0</v>
      </c>
      <c r="R180">
        <f t="shared" si="56"/>
        <v>0</v>
      </c>
      <c r="S180">
        <f>W25</f>
        <v>0</v>
      </c>
      <c r="T180">
        <f>W54</f>
        <v>2.527042707924631E-3</v>
      </c>
      <c r="U180">
        <f>W114</f>
        <v>0</v>
      </c>
      <c r="V180">
        <f>W143</f>
        <v>0</v>
      </c>
    </row>
    <row r="200" spans="6:22" x14ac:dyDescent="0.25">
      <c r="F200" s="9" t="s">
        <v>64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2" spans="6:22" x14ac:dyDescent="0.25">
      <c r="F202" s="11" t="s">
        <v>28</v>
      </c>
      <c r="G202" t="s">
        <v>43</v>
      </c>
      <c r="H202">
        <f>100*R23</f>
        <v>87.020648967551594</v>
      </c>
      <c r="I202">
        <f>100*R24</f>
        <v>1.0661852089890138E-14</v>
      </c>
      <c r="J202">
        <f>100*R25</f>
        <v>1.4574084485989339E-14</v>
      </c>
    </row>
    <row r="203" spans="6:22" x14ac:dyDescent="0.25">
      <c r="F203" s="11"/>
      <c r="G203" t="s">
        <v>45</v>
      </c>
      <c r="H203">
        <f>100*R52</f>
        <v>89.727138643067846</v>
      </c>
      <c r="I203">
        <f>100*R53</f>
        <v>0.17530907327079473</v>
      </c>
      <c r="J203">
        <f>100*R54</f>
        <v>0.23963653063915133</v>
      </c>
    </row>
    <row r="204" spans="6:22" x14ac:dyDescent="0.25">
      <c r="F204" s="11"/>
      <c r="G204" t="s">
        <v>46</v>
      </c>
      <c r="H204">
        <f>100*R112</f>
        <v>94.985250737463147</v>
      </c>
      <c r="I204">
        <f>100*R113</f>
        <v>1.0661852089890138E-14</v>
      </c>
      <c r="J204">
        <f>100*R114</f>
        <v>1.4574084485989339E-14</v>
      </c>
    </row>
    <row r="205" spans="6:22" x14ac:dyDescent="0.25">
      <c r="F205" s="11"/>
      <c r="G205" t="s">
        <v>47</v>
      </c>
      <c r="H205">
        <f>100*R141</f>
        <v>94.985250737463147</v>
      </c>
      <c r="I205">
        <f>100*R142</f>
        <v>1.0676649948628392E-14</v>
      </c>
      <c r="J205">
        <f>100*R143</f>
        <v>1.4594312232692706E-14</v>
      </c>
    </row>
    <row r="206" spans="6:22" x14ac:dyDescent="0.25">
      <c r="F206" s="11" t="s">
        <v>30</v>
      </c>
      <c r="G206" t="s">
        <v>43</v>
      </c>
      <c r="H206">
        <f>100*T23</f>
        <v>16.142270861833104</v>
      </c>
      <c r="I206">
        <f>100*T24</f>
        <v>0</v>
      </c>
      <c r="J206">
        <f>100*T25</f>
        <v>0</v>
      </c>
    </row>
    <row r="207" spans="6:22" x14ac:dyDescent="0.25">
      <c r="F207" s="11"/>
      <c r="G207" t="s">
        <v>45</v>
      </c>
      <c r="H207">
        <f>100*T52</f>
        <v>15.487759473885768</v>
      </c>
      <c r="I207">
        <f>100*T53</f>
        <v>0.26771753029029366</v>
      </c>
      <c r="J207">
        <f>100*T54</f>
        <v>0.36595310757789307</v>
      </c>
    </row>
    <row r="208" spans="6:22" x14ac:dyDescent="0.25">
      <c r="F208" s="11"/>
      <c r="G208" t="s">
        <v>46</v>
      </c>
      <c r="H208">
        <f>100*T112</f>
        <v>15.688185140073077</v>
      </c>
      <c r="I208">
        <f>100*T113</f>
        <v>2.6654630224725346E-15</v>
      </c>
      <c r="J208">
        <f>100*T114</f>
        <v>3.6435211214973348E-15</v>
      </c>
    </row>
    <row r="209" spans="6:22" x14ac:dyDescent="0.25">
      <c r="F209" s="11"/>
      <c r="G209" t="s">
        <v>47</v>
      </c>
      <c r="H209">
        <f>100*T141</f>
        <v>15.688185140073077</v>
      </c>
      <c r="I209">
        <f>100*T142</f>
        <v>2.6691624871570981E-15</v>
      </c>
      <c r="J209">
        <f>100*T143</f>
        <v>3.6485780581731766E-15</v>
      </c>
    </row>
    <row r="210" spans="6:22" x14ac:dyDescent="0.25">
      <c r="F210" s="11" t="s">
        <v>31</v>
      </c>
      <c r="G210" t="s">
        <v>43</v>
      </c>
      <c r="H210">
        <f>100*U23</f>
        <v>27.232864066466643</v>
      </c>
      <c r="I210">
        <f>100*U24</f>
        <v>2.6654630224725346E-15</v>
      </c>
      <c r="J210">
        <f>100*U25</f>
        <v>3.6435211214973348E-15</v>
      </c>
    </row>
    <row r="211" spans="6:22" x14ac:dyDescent="0.25">
      <c r="F211" s="11"/>
      <c r="G211" t="s">
        <v>45</v>
      </c>
      <c r="H211">
        <f>100*U52</f>
        <v>26.411762527585896</v>
      </c>
      <c r="I211">
        <f>100*U53</f>
        <v>0.39251697962857396</v>
      </c>
      <c r="J211">
        <f>100*U54</f>
        <v>0.53654614367766362</v>
      </c>
    </row>
    <row r="212" spans="6:22" x14ac:dyDescent="0.25">
      <c r="F212" s="11"/>
      <c r="G212" t="s">
        <v>46</v>
      </c>
      <c r="H212">
        <f>100*U112</f>
        <v>26.928705833159107</v>
      </c>
      <c r="I212">
        <f>100*U113</f>
        <v>0</v>
      </c>
      <c r="J212">
        <f>100*U114</f>
        <v>0</v>
      </c>
    </row>
    <row r="213" spans="6:22" x14ac:dyDescent="0.25">
      <c r="F213" s="11"/>
      <c r="G213" t="s">
        <v>47</v>
      </c>
      <c r="H213">
        <f>100*U141</f>
        <v>26.928705833159107</v>
      </c>
      <c r="I213">
        <f>100*U142</f>
        <v>0</v>
      </c>
      <c r="J213">
        <f>100*U143</f>
        <v>0</v>
      </c>
    </row>
    <row r="214" spans="6:22" x14ac:dyDescent="0.25">
      <c r="M214" s="8">
        <v>0.95</v>
      </c>
      <c r="Q214" s="8">
        <v>0.99</v>
      </c>
    </row>
    <row r="220" spans="6:22" x14ac:dyDescent="0.25">
      <c r="F220" s="9" t="s">
        <v>65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2" spans="6:22" x14ac:dyDescent="0.25">
      <c r="F222" s="11" t="s">
        <v>28</v>
      </c>
      <c r="G222" t="s">
        <v>43</v>
      </c>
      <c r="H222">
        <f>100*V23</f>
        <v>100</v>
      </c>
      <c r="I222">
        <f>100*V24</f>
        <v>0</v>
      </c>
      <c r="J222">
        <f>100*V25</f>
        <v>0</v>
      </c>
    </row>
    <row r="223" spans="6:22" x14ac:dyDescent="0.25">
      <c r="F223" s="11"/>
      <c r="G223" t="s">
        <v>45</v>
      </c>
      <c r="H223">
        <f>100*V52</f>
        <v>100</v>
      </c>
      <c r="I223">
        <f>100*V53</f>
        <v>0</v>
      </c>
      <c r="J223">
        <f>100*V54</f>
        <v>0</v>
      </c>
    </row>
    <row r="224" spans="6:22" x14ac:dyDescent="0.25">
      <c r="F224" s="11"/>
      <c r="G224" t="s">
        <v>46</v>
      </c>
      <c r="H224">
        <f>100*V112</f>
        <v>100</v>
      </c>
      <c r="I224">
        <f>100*V113</f>
        <v>0</v>
      </c>
      <c r="J224">
        <f>100*V114</f>
        <v>0</v>
      </c>
    </row>
    <row r="225" spans="6:10" x14ac:dyDescent="0.25">
      <c r="F225" s="11"/>
      <c r="G225" t="s">
        <v>47</v>
      </c>
      <c r="H225">
        <f>100*V141</f>
        <v>100</v>
      </c>
      <c r="I225">
        <f>100*V142</f>
        <v>0</v>
      </c>
      <c r="J225">
        <f>100*V143</f>
        <v>0</v>
      </c>
    </row>
    <row r="226" spans="6:10" x14ac:dyDescent="0.25">
      <c r="F226" s="11" t="s">
        <v>30</v>
      </c>
      <c r="G226" t="s">
        <v>43</v>
      </c>
      <c r="H226">
        <f>100*X23</f>
        <v>100</v>
      </c>
      <c r="I226">
        <f>100*X24</f>
        <v>0</v>
      </c>
      <c r="J226">
        <f>100*X25</f>
        <v>0</v>
      </c>
    </row>
    <row r="227" spans="6:10" x14ac:dyDescent="0.25">
      <c r="F227" s="11"/>
      <c r="G227" t="s">
        <v>45</v>
      </c>
      <c r="H227">
        <f>100*X52</f>
        <v>71.40589016408147</v>
      </c>
      <c r="I227">
        <f>100*X53</f>
        <v>7.4184751290399369</v>
      </c>
      <c r="J227">
        <f>100*X54</f>
        <v>10.140591182122915</v>
      </c>
    </row>
    <row r="228" spans="6:10" x14ac:dyDescent="0.25">
      <c r="F228" s="11"/>
      <c r="G228" t="s">
        <v>46</v>
      </c>
      <c r="H228">
        <f>100*X112</f>
        <v>100</v>
      </c>
      <c r="I228">
        <f>100*X113</f>
        <v>0</v>
      </c>
      <c r="J228">
        <f>100*X114</f>
        <v>0</v>
      </c>
    </row>
    <row r="229" spans="6:10" x14ac:dyDescent="0.25">
      <c r="F229" s="11"/>
      <c r="G229" t="s">
        <v>47</v>
      </c>
      <c r="H229">
        <f>100*X141</f>
        <v>100</v>
      </c>
      <c r="I229">
        <f>100*X142</f>
        <v>0</v>
      </c>
      <c r="J229">
        <f>100*X143</f>
        <v>0</v>
      </c>
    </row>
    <row r="230" spans="6:10" x14ac:dyDescent="0.25">
      <c r="F230" s="11" t="s">
        <v>31</v>
      </c>
      <c r="G230" t="s">
        <v>43</v>
      </c>
      <c r="H230">
        <f>100*Y23</f>
        <v>100</v>
      </c>
      <c r="I230">
        <f>100*Y24</f>
        <v>0</v>
      </c>
      <c r="J230">
        <f>100*Y25</f>
        <v>0</v>
      </c>
    </row>
    <row r="231" spans="6:10" x14ac:dyDescent="0.25">
      <c r="F231" s="11"/>
      <c r="G231" t="s">
        <v>45</v>
      </c>
      <c r="H231">
        <f>100*Y52</f>
        <v>82.453559153262219</v>
      </c>
      <c r="I231">
        <f>100*Y53</f>
        <v>4.6067705009490263</v>
      </c>
      <c r="J231">
        <f>100*Y54</f>
        <v>6.2971669389465674</v>
      </c>
    </row>
    <row r="232" spans="6:10" x14ac:dyDescent="0.25">
      <c r="F232" s="11"/>
      <c r="G232" t="s">
        <v>46</v>
      </c>
      <c r="H232">
        <f>100*Y112</f>
        <v>100</v>
      </c>
      <c r="I232">
        <f>100*Y113</f>
        <v>0</v>
      </c>
      <c r="J232">
        <f>100*Y114</f>
        <v>0</v>
      </c>
    </row>
    <row r="233" spans="6:10" x14ac:dyDescent="0.25">
      <c r="F233" s="11"/>
      <c r="G233" t="s">
        <v>47</v>
      </c>
      <c r="H233">
        <f>100*Y141</f>
        <v>100</v>
      </c>
      <c r="I233">
        <f>100*Y142</f>
        <v>0</v>
      </c>
      <c r="J233">
        <f>100*Y143</f>
        <v>0</v>
      </c>
    </row>
  </sheetData>
  <mergeCells count="20">
    <mergeCell ref="F222:F225"/>
    <mergeCell ref="F226:F229"/>
    <mergeCell ref="F230:F233"/>
    <mergeCell ref="F200:V200"/>
    <mergeCell ref="F202:F205"/>
    <mergeCell ref="F206:F209"/>
    <mergeCell ref="F210:F213"/>
    <mergeCell ref="F220:V220"/>
    <mergeCell ref="F175:V175"/>
    <mergeCell ref="G176:I176"/>
    <mergeCell ref="J176:L176"/>
    <mergeCell ref="M176:O176"/>
    <mergeCell ref="P176:R176"/>
    <mergeCell ref="S176:V176"/>
    <mergeCell ref="G152:I152"/>
    <mergeCell ref="J152:L152"/>
    <mergeCell ref="P152:R152"/>
    <mergeCell ref="M152:O152"/>
    <mergeCell ref="F151:V151"/>
    <mergeCell ref="S152:V152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zoomScaleNormal="100" workbookViewId="0">
      <selection activeCell="P6" sqref="P6"/>
    </sheetView>
  </sheetViews>
  <sheetFormatPr defaultRowHeight="15" x14ac:dyDescent="0.25"/>
  <cols>
    <col min="1" max="5" width="12.7109375" customWidth="1"/>
    <col min="6" max="6" width="13.7109375" customWidth="1"/>
    <col min="7" max="7" width="10.5703125" bestFit="1" customWidth="1"/>
    <col min="8" max="8" width="15.28515625" customWidth="1"/>
    <col min="9" max="14" width="12.7109375" customWidth="1"/>
    <col min="15" max="15" width="10.5703125" bestFit="1" customWidth="1"/>
  </cols>
  <sheetData>
    <row r="1" spans="1:15" x14ac:dyDescent="0.25">
      <c r="A1" s="10" t="s">
        <v>44</v>
      </c>
      <c r="B1" s="10"/>
      <c r="C1" s="10"/>
      <c r="D1" s="10"/>
      <c r="E1" s="10"/>
      <c r="I1" s="10" t="s">
        <v>48</v>
      </c>
      <c r="J1" s="10"/>
      <c r="K1" s="10"/>
      <c r="L1" s="10"/>
      <c r="M1" s="10"/>
    </row>
    <row r="2" spans="1:15" x14ac:dyDescent="0.25">
      <c r="A2" s="3"/>
      <c r="B2" s="3"/>
      <c r="C2" s="3"/>
      <c r="D2" s="3"/>
      <c r="E2" s="3"/>
      <c r="I2" s="4"/>
      <c r="J2" s="4"/>
      <c r="K2" s="4"/>
      <c r="L2" s="4"/>
      <c r="M2" s="4"/>
    </row>
    <row r="3" spans="1:15" x14ac:dyDescent="0.25">
      <c r="A3" s="13" t="s">
        <v>70</v>
      </c>
      <c r="B3" s="13"/>
      <c r="C3" s="13"/>
      <c r="D3" s="13"/>
      <c r="E3" s="13"/>
      <c r="I3" s="13" t="s">
        <v>70</v>
      </c>
      <c r="J3" s="13"/>
      <c r="K3" s="13"/>
      <c r="L3" s="13"/>
      <c r="M3" s="13"/>
    </row>
    <row r="4" spans="1:15" x14ac:dyDescent="0.25">
      <c r="B4" t="s">
        <v>66</v>
      </c>
      <c r="C4" t="s">
        <v>67</v>
      </c>
      <c r="D4" t="s">
        <v>68</v>
      </c>
      <c r="E4" t="s">
        <v>69</v>
      </c>
      <c r="F4" t="s">
        <v>106</v>
      </c>
      <c r="G4" t="s">
        <v>104</v>
      </c>
      <c r="H4" t="s">
        <v>105</v>
      </c>
      <c r="J4" t="s">
        <v>66</v>
      </c>
      <c r="K4" t="s">
        <v>67</v>
      </c>
      <c r="L4" t="s">
        <v>68</v>
      </c>
      <c r="M4" t="s">
        <v>69</v>
      </c>
      <c r="N4" t="s">
        <v>106</v>
      </c>
      <c r="O4" t="s">
        <v>104</v>
      </c>
    </row>
    <row r="5" spans="1:15" x14ac:dyDescent="0.25">
      <c r="A5" t="s">
        <v>43</v>
      </c>
      <c r="B5" s="5">
        <f>'Scenario 1'!U23</f>
        <v>1</v>
      </c>
      <c r="C5" s="5">
        <f>'Scenario 2'!U23</f>
        <v>0.43224638742669219</v>
      </c>
      <c r="D5" s="5">
        <f>'Scenario 3'!U23</f>
        <v>0.9571428571428573</v>
      </c>
      <c r="E5" s="5">
        <f>'Scenario 4'!U23</f>
        <v>0.27232864066466644</v>
      </c>
      <c r="F5" t="s">
        <v>76</v>
      </c>
      <c r="G5" s="5">
        <f>AVERAGE(B5:E5)</f>
        <v>0.66542947130855401</v>
      </c>
      <c r="H5" s="5">
        <f>B5-E5</f>
        <v>0.72767135933533356</v>
      </c>
      <c r="I5" t="s">
        <v>43</v>
      </c>
      <c r="J5" s="5">
        <f>'Scenario 1'!Y23</f>
        <v>1</v>
      </c>
      <c r="K5" s="5">
        <f>'Scenario 2'!Y23</f>
        <v>0.92815220174091129</v>
      </c>
      <c r="L5" s="5">
        <f>'Scenario 3'!Y23</f>
        <v>0.96086956521739142</v>
      </c>
      <c r="M5" s="5">
        <f>'Scenario 4'!Y23</f>
        <v>1</v>
      </c>
      <c r="N5" t="s">
        <v>86</v>
      </c>
      <c r="O5" s="5">
        <f>AVERAGE(J5:M5)</f>
        <v>0.97225544173957568</v>
      </c>
    </row>
    <row r="6" spans="1:15" x14ac:dyDescent="0.25">
      <c r="A6" t="s">
        <v>45</v>
      </c>
      <c r="B6" s="5">
        <f>'Scenario 1'!U52</f>
        <v>0.99054858698316894</v>
      </c>
      <c r="C6" s="5">
        <f>'Scenario 2'!U52</f>
        <v>0.58559356870395729</v>
      </c>
      <c r="D6" s="5">
        <f>'Scenario 3'!U52</f>
        <v>0.83366888437042497</v>
      </c>
      <c r="E6" s="5">
        <f>'Scenario 4'!U52</f>
        <v>0.26411762527585897</v>
      </c>
      <c r="F6" t="s">
        <v>76</v>
      </c>
      <c r="G6" s="5">
        <f>AVERAGE(B6:E6)</f>
        <v>0.66848216633335256</v>
      </c>
      <c r="H6" s="5">
        <f>B6-E6</f>
        <v>0.72643096170730992</v>
      </c>
      <c r="I6" t="s">
        <v>45</v>
      </c>
      <c r="J6" s="5">
        <f>'Scenario 1'!Y52</f>
        <v>1</v>
      </c>
      <c r="K6" s="5">
        <f>'Scenario 2'!Y52</f>
        <v>0.68333325259805544</v>
      </c>
      <c r="L6" s="5">
        <f>'Scenario 3'!Y52</f>
        <v>0.9100790513833994</v>
      </c>
      <c r="M6" s="5">
        <f>'Scenario 4'!Y52</f>
        <v>0.82453559153262224</v>
      </c>
      <c r="N6" t="s">
        <v>83</v>
      </c>
      <c r="O6" s="5">
        <f t="shared" ref="O6:O8" si="0">AVERAGE(J6:M6)</f>
        <v>0.85448697387851924</v>
      </c>
    </row>
    <row r="7" spans="1:15" x14ac:dyDescent="0.25">
      <c r="A7" t="s">
        <v>46</v>
      </c>
      <c r="B7" s="5">
        <f>'Scenario 1'!U81</f>
        <v>0.99922480620155041</v>
      </c>
      <c r="C7" s="5">
        <f>'Scenario 2'!U81</f>
        <v>0.57124791351828463</v>
      </c>
      <c r="D7" s="5">
        <f>'Scenario 3'!U81</f>
        <v>0.58063869080206076</v>
      </c>
      <c r="E7" s="5">
        <f>'Scenario 4'!U112</f>
        <v>0.26928705833159106</v>
      </c>
      <c r="F7" t="s">
        <v>76</v>
      </c>
      <c r="G7" s="5">
        <f>AVERAGE(B7:E7)</f>
        <v>0.60509961721337169</v>
      </c>
      <c r="H7" s="5">
        <f>B7-E7</f>
        <v>0.72993774786995935</v>
      </c>
      <c r="I7" t="s">
        <v>46</v>
      </c>
      <c r="J7" s="5">
        <f>'Scenario 1'!Y81</f>
        <v>1</v>
      </c>
      <c r="K7" s="5">
        <f>'Scenario 2'!Y81</f>
        <v>0.70961043966362192</v>
      </c>
      <c r="L7" s="5">
        <f>'Scenario 3'!Y81</f>
        <v>0.91521739130434787</v>
      </c>
      <c r="M7" s="5">
        <f>'Scenario 4'!Y112</f>
        <v>1</v>
      </c>
      <c r="N7" t="s">
        <v>86</v>
      </c>
      <c r="O7" s="5">
        <f t="shared" si="0"/>
        <v>0.90620695774199245</v>
      </c>
    </row>
    <row r="8" spans="1:15" x14ac:dyDescent="0.25">
      <c r="A8" t="s">
        <v>47</v>
      </c>
      <c r="B8" s="5">
        <f>'Scenario 1'!U110</f>
        <v>1</v>
      </c>
      <c r="C8" s="5">
        <f>'Scenario 2'!U110</f>
        <v>0.74160048869883954</v>
      </c>
      <c r="D8" s="5">
        <f>'Scenario 3'!U110</f>
        <v>0.41095890410958902</v>
      </c>
      <c r="E8" s="5">
        <f>'Scenario 4'!U141</f>
        <v>0.26928705833159106</v>
      </c>
      <c r="F8" t="s">
        <v>77</v>
      </c>
      <c r="G8" s="5">
        <f>AVERAGE(B8:E8)</f>
        <v>0.60546161278500488</v>
      </c>
      <c r="H8" s="5">
        <f>B8-E8</f>
        <v>0.73071294166840894</v>
      </c>
      <c r="I8" t="s">
        <v>47</v>
      </c>
      <c r="J8" s="5">
        <f>'Scenario 1'!Y110</f>
        <v>1</v>
      </c>
      <c r="K8" s="5">
        <f>'Scenario 2'!Y110</f>
        <v>0.9375</v>
      </c>
      <c r="L8" s="5">
        <f>'Scenario 3'!Y110</f>
        <v>0.86956521739130443</v>
      </c>
      <c r="M8" s="5">
        <f>'Scenario 4'!Y141</f>
        <v>1</v>
      </c>
      <c r="N8" t="s">
        <v>87</v>
      </c>
      <c r="O8" s="5">
        <f t="shared" si="0"/>
        <v>0.95176630434782616</v>
      </c>
    </row>
    <row r="9" spans="1:15" x14ac:dyDescent="0.25">
      <c r="B9" t="s">
        <v>72</v>
      </c>
      <c r="C9" t="s">
        <v>73</v>
      </c>
      <c r="D9" t="s">
        <v>74</v>
      </c>
      <c r="E9" t="s">
        <v>75</v>
      </c>
      <c r="J9" t="s">
        <v>72</v>
      </c>
      <c r="K9" t="s">
        <v>73</v>
      </c>
      <c r="L9" t="s">
        <v>90</v>
      </c>
      <c r="M9" t="s">
        <v>75</v>
      </c>
    </row>
    <row r="10" spans="1:15" x14ac:dyDescent="0.25">
      <c r="A10" s="13" t="s">
        <v>71</v>
      </c>
      <c r="B10" s="13"/>
      <c r="C10" s="13"/>
      <c r="D10" s="13"/>
      <c r="E10" s="13"/>
      <c r="I10" s="13" t="s">
        <v>71</v>
      </c>
      <c r="J10" s="13"/>
      <c r="K10" s="13"/>
      <c r="L10" s="13"/>
      <c r="M10" s="13"/>
    </row>
    <row r="11" spans="1:15" x14ac:dyDescent="0.25">
      <c r="B11" t="s">
        <v>66</v>
      </c>
      <c r="C11" t="s">
        <v>67</v>
      </c>
      <c r="D11" t="s">
        <v>68</v>
      </c>
      <c r="E11" t="s">
        <v>69</v>
      </c>
      <c r="J11" t="s">
        <v>66</v>
      </c>
      <c r="K11" t="s">
        <v>67</v>
      </c>
      <c r="L11" t="s">
        <v>68</v>
      </c>
      <c r="M11" t="s">
        <v>69</v>
      </c>
    </row>
    <row r="12" spans="1:15" x14ac:dyDescent="0.25">
      <c r="A12" t="s">
        <v>43</v>
      </c>
      <c r="B12" s="5">
        <f>'Scenario 1'!S23</f>
        <v>0</v>
      </c>
      <c r="C12" s="5">
        <f>'Scenario 2'!S23</f>
        <v>1.6438175618780769E-4</v>
      </c>
      <c r="D12" s="5">
        <f>'Scenario 3'!S23</f>
        <v>3.6571941275214829E-6</v>
      </c>
      <c r="E12" s="5">
        <f>'Scenario 4'!S23</f>
        <v>3.7393872772990542E-3</v>
      </c>
      <c r="F12" t="s">
        <v>76</v>
      </c>
      <c r="G12" s="5">
        <f>AVERAGE(B12:E12)</f>
        <v>9.7685655690359584E-4</v>
      </c>
      <c r="H12" s="5">
        <f>E12-B12</f>
        <v>3.7393872772990542E-3</v>
      </c>
      <c r="I12" t="s">
        <v>43</v>
      </c>
      <c r="J12" s="5">
        <f>'Scenario 1'!W23</f>
        <v>0</v>
      </c>
      <c r="K12" s="5">
        <f>'Scenario 2'!W23</f>
        <v>1.7766497461928934E-3</v>
      </c>
      <c r="L12" s="5">
        <f>'Scenario 3'!W23</f>
        <v>4.5226130653266332E-4</v>
      </c>
      <c r="M12" s="5">
        <f>'Scenario 4'!W23</f>
        <v>0</v>
      </c>
      <c r="N12" t="s">
        <v>86</v>
      </c>
      <c r="O12" s="5">
        <f t="shared" ref="O12:O15" si="1">AVERAGE(J12:M12)</f>
        <v>5.5722776318138916E-4</v>
      </c>
    </row>
    <row r="13" spans="1:15" x14ac:dyDescent="0.25">
      <c r="A13" t="s">
        <v>45</v>
      </c>
      <c r="B13" s="5">
        <f>'Scenario 1'!S52</f>
        <v>3.657350176650013E-7</v>
      </c>
      <c r="C13" s="5">
        <f>'Scenario 2'!S52</f>
        <v>3.5432993993414973E-4</v>
      </c>
      <c r="D13" s="5">
        <f>'Scenario 3'!S52</f>
        <v>1.7798344753937889E-5</v>
      </c>
      <c r="E13" s="5">
        <f>'Scenario 4'!S52</f>
        <v>4.0561676709534407E-3</v>
      </c>
      <c r="F13" t="s">
        <v>76</v>
      </c>
      <c r="G13" s="5">
        <f>AVERAGE(B13:E13)</f>
        <v>1.1071654226647984E-3</v>
      </c>
      <c r="H13" s="5">
        <f t="shared" ref="H13:H15" si="2">E13-B13</f>
        <v>4.0558019359357754E-3</v>
      </c>
      <c r="I13" t="s">
        <v>45</v>
      </c>
      <c r="J13" s="5">
        <f>'Scenario 1'!W52</f>
        <v>0</v>
      </c>
      <c r="K13" s="5">
        <f>'Scenario 2'!W52</f>
        <v>1.4263959390862941E-2</v>
      </c>
      <c r="L13" s="5">
        <f>'Scenario 3'!W52</f>
        <v>1.0301507537688441E-3</v>
      </c>
      <c r="M13" s="5">
        <f>'Scenario 4'!W52</f>
        <v>6.9289340101522838E-3</v>
      </c>
      <c r="N13" t="s">
        <v>83</v>
      </c>
      <c r="O13" s="5">
        <f t="shared" si="1"/>
        <v>5.5557610386960171E-3</v>
      </c>
    </row>
    <row r="14" spans="1:15" x14ac:dyDescent="0.25">
      <c r="A14" t="s">
        <v>46</v>
      </c>
      <c r="B14" s="5">
        <f>'Scenario 1'!S81</f>
        <v>0</v>
      </c>
      <c r="C14" s="5">
        <f>'Scenario 2'!S81</f>
        <v>3.3578055096566652E-4</v>
      </c>
      <c r="D14" s="5">
        <f>'Scenario 3'!S81</f>
        <v>6.0404656339563156E-5</v>
      </c>
      <c r="E14" s="5">
        <f>'Scenario 4'!S112</f>
        <v>4.2225185535830403E-3</v>
      </c>
      <c r="F14" t="s">
        <v>76</v>
      </c>
      <c r="G14" s="5">
        <f>AVERAGE(B14:E14)</f>
        <v>1.1546759402220675E-3</v>
      </c>
      <c r="H14" s="5">
        <f t="shared" si="2"/>
        <v>4.2225185535830403E-3</v>
      </c>
      <c r="I14" t="s">
        <v>46</v>
      </c>
      <c r="J14" s="5">
        <f>'Scenario 1'!W81</f>
        <v>0</v>
      </c>
      <c r="K14" s="5">
        <f>'Scenario 2'!W81</f>
        <v>1.2563451776649744E-2</v>
      </c>
      <c r="L14" s="5">
        <f>'Scenario 3'!W81</f>
        <v>9.798994974874371E-4</v>
      </c>
      <c r="M14" s="5">
        <f>'Scenario 4'!W112</f>
        <v>0</v>
      </c>
      <c r="N14" t="s">
        <v>86</v>
      </c>
      <c r="O14" s="5">
        <f t="shared" si="1"/>
        <v>3.3858378185342955E-3</v>
      </c>
    </row>
    <row r="15" spans="1:15" x14ac:dyDescent="0.25">
      <c r="A15" t="s">
        <v>47</v>
      </c>
      <c r="B15" s="5">
        <f>'Scenario 1'!S110</f>
        <v>0</v>
      </c>
      <c r="C15" s="5">
        <f>'Scenario 2'!S110</f>
        <v>1.6230715347422729E-4</v>
      </c>
      <c r="D15" s="5">
        <f>'Scenario 3'!S110</f>
        <v>1.0483956498894913E-4</v>
      </c>
      <c r="E15" s="5">
        <f>'Scenario 4'!S141</f>
        <v>4.2225185535830403E-3</v>
      </c>
      <c r="F15" t="s">
        <v>76</v>
      </c>
      <c r="G15" s="5">
        <f>AVERAGE(B15:E15)</f>
        <v>1.1224163180115542E-3</v>
      </c>
      <c r="H15" s="5">
        <f t="shared" si="2"/>
        <v>4.2225185535830403E-3</v>
      </c>
      <c r="I15" t="s">
        <v>47</v>
      </c>
      <c r="J15" s="5">
        <f>'Scenario 1'!W110</f>
        <v>0</v>
      </c>
      <c r="K15" s="5">
        <f>'Scenario 2'!W110</f>
        <v>2.0304568527918783E-3</v>
      </c>
      <c r="L15" s="5">
        <f>'Scenario 3'!W110</f>
        <v>1.5075376884422103E-3</v>
      </c>
      <c r="M15" s="5">
        <f>'Scenario 4'!W141</f>
        <v>0</v>
      </c>
      <c r="N15" t="s">
        <v>86</v>
      </c>
      <c r="O15" s="5">
        <f t="shared" si="1"/>
        <v>8.8449863530852221E-4</v>
      </c>
    </row>
    <row r="16" spans="1:15" x14ac:dyDescent="0.25">
      <c r="B16" t="s">
        <v>78</v>
      </c>
      <c r="C16" t="s">
        <v>79</v>
      </c>
      <c r="D16" t="s">
        <v>74</v>
      </c>
      <c r="E16" t="s">
        <v>80</v>
      </c>
      <c r="J16" t="s">
        <v>88</v>
      </c>
      <c r="K16" t="s">
        <v>89</v>
      </c>
      <c r="L16" t="s">
        <v>90</v>
      </c>
      <c r="M16" t="s">
        <v>78</v>
      </c>
    </row>
    <row r="17" spans="1:15" x14ac:dyDescent="0.25">
      <c r="A17" s="13" t="s">
        <v>28</v>
      </c>
      <c r="B17" s="13"/>
      <c r="C17" s="13"/>
      <c r="D17" s="13"/>
      <c r="E17" s="13"/>
      <c r="I17" s="13" t="s">
        <v>28</v>
      </c>
      <c r="J17" s="13"/>
      <c r="K17" s="13"/>
      <c r="L17" s="13"/>
      <c r="M17" s="13"/>
    </row>
    <row r="18" spans="1:15" x14ac:dyDescent="0.25">
      <c r="B18" t="s">
        <v>66</v>
      </c>
      <c r="C18" t="s">
        <v>67</v>
      </c>
      <c r="D18" t="s">
        <v>68</v>
      </c>
      <c r="E18" t="s">
        <v>69</v>
      </c>
      <c r="J18" t="s">
        <v>66</v>
      </c>
      <c r="K18" t="s">
        <v>67</v>
      </c>
      <c r="L18" t="s">
        <v>68</v>
      </c>
      <c r="M18" t="s">
        <v>69</v>
      </c>
    </row>
    <row r="19" spans="1:15" x14ac:dyDescent="0.25">
      <c r="A19" t="s">
        <v>43</v>
      </c>
      <c r="B19" s="5">
        <f>'Scenario 1'!R23</f>
        <v>1</v>
      </c>
      <c r="C19" s="5">
        <f>'Scenario 2'!R23</f>
        <v>0.31711259754738019</v>
      </c>
      <c r="D19" s="5">
        <f>'Scenario 3'!R23</f>
        <v>1</v>
      </c>
      <c r="E19" s="5">
        <f>'Scenario 4'!R23</f>
        <v>0.87020648967551595</v>
      </c>
      <c r="F19" t="s">
        <v>81</v>
      </c>
      <c r="G19" s="5">
        <f t="shared" ref="G19:G22" si="3">AVERAGE(B19:E19)</f>
        <v>0.79682977180572401</v>
      </c>
      <c r="I19" t="s">
        <v>43</v>
      </c>
      <c r="J19" s="5">
        <f>'Scenario 1'!V23</f>
        <v>1</v>
      </c>
      <c r="K19" s="5">
        <f>'Scenario 2'!V23</f>
        <v>0.96666666666666645</v>
      </c>
      <c r="L19" s="5">
        <f>'Scenario 3'!V23</f>
        <v>1</v>
      </c>
      <c r="M19" s="5">
        <f>'Scenario 4'!V23</f>
        <v>1</v>
      </c>
      <c r="N19" t="s">
        <v>91</v>
      </c>
      <c r="O19" s="5">
        <f t="shared" ref="O19:O22" si="4">AVERAGE(J19:M19)</f>
        <v>0.99166666666666659</v>
      </c>
    </row>
    <row r="20" spans="1:15" x14ac:dyDescent="0.25">
      <c r="A20" t="s">
        <v>45</v>
      </c>
      <c r="B20" s="5">
        <f>'Scenario 1'!R52</f>
        <v>0.98599999999999999</v>
      </c>
      <c r="C20" s="5">
        <f>'Scenario 2'!R52</f>
        <v>0.55072463768115942</v>
      </c>
      <c r="D20" s="5">
        <f>'Scenario 3'!R52</f>
        <v>0.99499999999999988</v>
      </c>
      <c r="E20" s="5">
        <f>'Scenario 4'!R52</f>
        <v>0.8972713864306785</v>
      </c>
      <c r="F20" t="s">
        <v>82</v>
      </c>
      <c r="G20" s="5">
        <f t="shared" si="3"/>
        <v>0.85724900602795939</v>
      </c>
      <c r="I20" t="s">
        <v>45</v>
      </c>
      <c r="J20" s="5">
        <f>'Scenario 1'!V52</f>
        <v>1</v>
      </c>
      <c r="K20" s="5">
        <f>'Scenario 2'!V52</f>
        <v>1</v>
      </c>
      <c r="L20" s="5">
        <f>'Scenario 3'!V52</f>
        <v>1</v>
      </c>
      <c r="M20" s="5">
        <f>'Scenario 4'!V52</f>
        <v>1</v>
      </c>
      <c r="N20" t="s">
        <v>92</v>
      </c>
      <c r="O20" s="5">
        <f t="shared" si="4"/>
        <v>1</v>
      </c>
    </row>
    <row r="21" spans="1:15" x14ac:dyDescent="0.25">
      <c r="A21" t="s">
        <v>46</v>
      </c>
      <c r="B21" s="5">
        <f>'Scenario 1'!R81</f>
        <v>0.99846153846153851</v>
      </c>
      <c r="C21" s="5">
        <f>'Scenario 2'!R81</f>
        <v>0.52435897435897416</v>
      </c>
      <c r="D21" s="5">
        <f>'Scenario 3'!R81</f>
        <v>0.99833333333333341</v>
      </c>
      <c r="E21" s="5">
        <f>'Scenario 4'!R112</f>
        <v>0.94985250737463145</v>
      </c>
      <c r="F21" t="s">
        <v>83</v>
      </c>
      <c r="G21" s="5">
        <f t="shared" si="3"/>
        <v>0.86775158838211941</v>
      </c>
      <c r="I21" t="s">
        <v>46</v>
      </c>
      <c r="J21" s="5">
        <f>'Scenario 1'!V81</f>
        <v>1</v>
      </c>
      <c r="K21" s="5">
        <f>'Scenario 2'!V81</f>
        <v>1</v>
      </c>
      <c r="L21" s="5">
        <f>'Scenario 3'!V81</f>
        <v>1</v>
      </c>
      <c r="M21" s="5">
        <f>'Scenario 4'!V112</f>
        <v>1</v>
      </c>
      <c r="N21" t="s">
        <v>92</v>
      </c>
      <c r="O21" s="5">
        <f t="shared" si="4"/>
        <v>1</v>
      </c>
    </row>
    <row r="22" spans="1:15" x14ac:dyDescent="0.25">
      <c r="A22" t="s">
        <v>47</v>
      </c>
      <c r="B22" s="5">
        <f>'Scenario 1'!R110</f>
        <v>1</v>
      </c>
      <c r="C22" s="5">
        <f>'Scenario 2'!R110</f>
        <v>0.67670011148272013</v>
      </c>
      <c r="D22" s="5">
        <f>'Scenario 3'!R110</f>
        <v>1</v>
      </c>
      <c r="E22" s="5">
        <f>'Scenario 4'!R141</f>
        <v>0.94985250737463145</v>
      </c>
      <c r="F22" t="s">
        <v>81</v>
      </c>
      <c r="G22" s="5">
        <f t="shared" si="3"/>
        <v>0.90663815471433795</v>
      </c>
      <c r="I22" t="s">
        <v>47</v>
      </c>
      <c r="J22" s="5">
        <f>'Scenario 1'!V110</f>
        <v>1</v>
      </c>
      <c r="K22" s="5">
        <f>'Scenario 2'!V110</f>
        <v>1</v>
      </c>
      <c r="L22" s="5">
        <f>'Scenario 3'!V110</f>
        <v>1</v>
      </c>
      <c r="M22" s="5">
        <f>'Scenario 4'!V141</f>
        <v>1</v>
      </c>
      <c r="N22" t="s">
        <v>92</v>
      </c>
      <c r="O22" s="5">
        <f t="shared" si="4"/>
        <v>1</v>
      </c>
    </row>
    <row r="23" spans="1:15" x14ac:dyDescent="0.25">
      <c r="B23" t="s">
        <v>72</v>
      </c>
      <c r="C23" t="s">
        <v>73</v>
      </c>
      <c r="D23" t="s">
        <v>72</v>
      </c>
      <c r="E23" t="s">
        <v>84</v>
      </c>
      <c r="J23" t="s">
        <v>88</v>
      </c>
      <c r="K23" t="s">
        <v>93</v>
      </c>
      <c r="L23" t="s">
        <v>88</v>
      </c>
      <c r="M23" t="s">
        <v>88</v>
      </c>
    </row>
    <row r="24" spans="1:15" x14ac:dyDescent="0.25">
      <c r="A24" s="13" t="s">
        <v>30</v>
      </c>
      <c r="B24" s="13"/>
      <c r="C24" s="13"/>
      <c r="D24" s="13"/>
      <c r="E24" s="13"/>
      <c r="I24" s="13" t="s">
        <v>30</v>
      </c>
      <c r="J24" s="13"/>
      <c r="K24" s="13"/>
      <c r="L24" s="13"/>
      <c r="M24" s="13"/>
    </row>
    <row r="25" spans="1:15" x14ac:dyDescent="0.25">
      <c r="B25" t="s">
        <v>66</v>
      </c>
      <c r="C25" t="s">
        <v>67</v>
      </c>
      <c r="D25" t="s">
        <v>68</v>
      </c>
      <c r="E25" t="s">
        <v>69</v>
      </c>
      <c r="J25" t="s">
        <v>66</v>
      </c>
      <c r="K25" t="s">
        <v>67</v>
      </c>
      <c r="L25" t="s">
        <v>68</v>
      </c>
      <c r="M25" t="s">
        <v>69</v>
      </c>
    </row>
    <row r="26" spans="1:15" x14ac:dyDescent="0.25">
      <c r="A26" t="s">
        <v>43</v>
      </c>
      <c r="B26" s="5">
        <f>'Scenario 1'!T23</f>
        <v>1</v>
      </c>
      <c r="C26" s="5">
        <f>'Scenario 2'!T23</f>
        <v>0.67864600715806644</v>
      </c>
      <c r="D26" s="5">
        <f>'Scenario 3'!T23</f>
        <v>0.92500000000000004</v>
      </c>
      <c r="E26" s="5">
        <f>'Scenario 4'!T23</f>
        <v>0.16142270861833105</v>
      </c>
      <c r="F26" t="s">
        <v>76</v>
      </c>
      <c r="G26" s="5">
        <f t="shared" ref="G26:G29" si="5">AVERAGE(B26:E26)</f>
        <v>0.69126717894409939</v>
      </c>
      <c r="I26" t="s">
        <v>43</v>
      </c>
      <c r="J26" s="5">
        <f>'Scenario 1'!X23</f>
        <v>1</v>
      </c>
      <c r="K26" s="5">
        <f>'Scenario 2'!X23</f>
        <v>0.89284202317290551</v>
      </c>
      <c r="L26" s="5">
        <f>'Scenario 3'!X23</f>
        <v>0.93076923076923079</v>
      </c>
      <c r="M26" s="5">
        <f>'Scenario 4'!X23</f>
        <v>1</v>
      </c>
      <c r="N26" t="s">
        <v>86</v>
      </c>
      <c r="O26" s="5">
        <f t="shared" ref="O26:O29" si="6">AVERAGE(J26:M26)</f>
        <v>0.95590281348553408</v>
      </c>
    </row>
    <row r="27" spans="1:15" x14ac:dyDescent="0.25">
      <c r="A27" t="s">
        <v>45</v>
      </c>
      <c r="B27" s="5">
        <f>'Scenario 1'!T52</f>
        <v>0.99533035270740178</v>
      </c>
      <c r="C27" s="5">
        <f>'Scenario 2'!T52</f>
        <v>0.6350949114730563</v>
      </c>
      <c r="D27" s="5">
        <f>'Scenario 3'!T52</f>
        <v>0.74127051032800462</v>
      </c>
      <c r="E27" s="5">
        <f>'Scenario 4'!T52</f>
        <v>0.15487759473885768</v>
      </c>
      <c r="F27" t="s">
        <v>76</v>
      </c>
      <c r="G27" s="5">
        <f t="shared" si="5"/>
        <v>0.63164334231183006</v>
      </c>
      <c r="I27" t="s">
        <v>45</v>
      </c>
      <c r="J27" s="5">
        <f>'Scenario 1'!X52</f>
        <v>1</v>
      </c>
      <c r="K27" s="5">
        <f>'Scenario 2'!X52</f>
        <v>0.52042630526266864</v>
      </c>
      <c r="L27" s="5">
        <f>'Scenario 3'!X52</f>
        <v>0.83974358974358998</v>
      </c>
      <c r="M27" s="5">
        <f>'Scenario 4'!X52</f>
        <v>0.71405890164081465</v>
      </c>
      <c r="N27" t="s">
        <v>83</v>
      </c>
      <c r="O27" s="5">
        <f t="shared" si="6"/>
        <v>0.76855719916176823</v>
      </c>
    </row>
    <row r="28" spans="1:15" x14ac:dyDescent="0.25">
      <c r="A28" t="s">
        <v>46</v>
      </c>
      <c r="B28" s="5">
        <f>'Scenario 1'!T81</f>
        <v>1</v>
      </c>
      <c r="C28" s="5">
        <f>'Scenario 2'!T81</f>
        <v>0.63471151967880357</v>
      </c>
      <c r="D28" s="5">
        <f>'Scenario 3'!T81</f>
        <v>0.43201716338874652</v>
      </c>
      <c r="E28" s="5">
        <f>'Scenario 4'!T112</f>
        <v>0.15688185140073077</v>
      </c>
      <c r="F28" t="s">
        <v>77</v>
      </c>
      <c r="G28" s="5">
        <f t="shared" si="5"/>
        <v>0.55590263361707015</v>
      </c>
      <c r="I28" t="s">
        <v>46</v>
      </c>
      <c r="J28" s="5">
        <f>'Scenario 1'!X81</f>
        <v>1</v>
      </c>
      <c r="K28" s="5">
        <f>'Scenario 2'!X81</f>
        <v>0.55098035287626645</v>
      </c>
      <c r="L28" s="5">
        <f>'Scenario 3'!X81</f>
        <v>0.8500000000000002</v>
      </c>
      <c r="M28" s="5">
        <f>'Scenario 4'!X112</f>
        <v>1</v>
      </c>
      <c r="N28" t="s">
        <v>86</v>
      </c>
      <c r="O28" s="5">
        <f t="shared" si="6"/>
        <v>0.85024508821906664</v>
      </c>
    </row>
    <row r="29" spans="1:15" x14ac:dyDescent="0.25">
      <c r="A29" t="s">
        <v>47</v>
      </c>
      <c r="B29" s="5">
        <f>'Scenario 1'!T110</f>
        <v>1</v>
      </c>
      <c r="C29" s="5">
        <f>'Scenario 2'!T110</f>
        <v>0.82027027027027055</v>
      </c>
      <c r="D29" s="5">
        <f>'Scenario 3'!T110</f>
        <v>0.25862068965517249</v>
      </c>
      <c r="E29" s="5">
        <f>'Scenario 4'!T141</f>
        <v>0.15688185140073077</v>
      </c>
      <c r="F29" t="s">
        <v>77</v>
      </c>
      <c r="G29" s="5">
        <f t="shared" si="5"/>
        <v>0.55894320283154342</v>
      </c>
      <c r="I29" t="s">
        <v>47</v>
      </c>
      <c r="J29" s="5">
        <f>'Scenario 1'!X110</f>
        <v>1</v>
      </c>
      <c r="K29" s="5">
        <f>'Scenario 2'!X110</f>
        <v>0.88235294117647078</v>
      </c>
      <c r="L29" s="5">
        <f>'Scenario 3'!X110</f>
        <v>0.76923076923076961</v>
      </c>
      <c r="M29" s="5">
        <f>'Scenario 4'!X141</f>
        <v>1</v>
      </c>
      <c r="N29" t="s">
        <v>87</v>
      </c>
      <c r="O29" s="5">
        <f t="shared" si="6"/>
        <v>0.91289592760181004</v>
      </c>
    </row>
    <row r="30" spans="1:15" x14ac:dyDescent="0.25">
      <c r="B30" t="s">
        <v>78</v>
      </c>
      <c r="C30" t="s">
        <v>85</v>
      </c>
      <c r="D30" t="s">
        <v>74</v>
      </c>
      <c r="E30" t="s">
        <v>75</v>
      </c>
      <c r="J30" t="s">
        <v>88</v>
      </c>
      <c r="K30" t="s">
        <v>89</v>
      </c>
      <c r="L30" t="s">
        <v>90</v>
      </c>
      <c r="M30" t="s">
        <v>78</v>
      </c>
    </row>
    <row r="33" spans="1:13" x14ac:dyDescent="0.25">
      <c r="A33" s="10" t="s">
        <v>94</v>
      </c>
      <c r="B33" s="10"/>
      <c r="C33" s="10"/>
      <c r="D33" s="10"/>
      <c r="E33" s="10"/>
    </row>
    <row r="34" spans="1:13" x14ac:dyDescent="0.25">
      <c r="A34" s="13" t="s">
        <v>95</v>
      </c>
      <c r="B34" s="13"/>
      <c r="C34" s="13"/>
      <c r="D34" s="13"/>
      <c r="E34" s="13"/>
      <c r="I34" s="13" t="s">
        <v>96</v>
      </c>
      <c r="J34" s="13"/>
      <c r="K34" s="13"/>
      <c r="L34" s="13"/>
      <c r="M34" s="13"/>
    </row>
    <row r="35" spans="1:13" x14ac:dyDescent="0.25">
      <c r="B35" t="s">
        <v>28</v>
      </c>
      <c r="C35" t="s">
        <v>30</v>
      </c>
      <c r="D35" t="s">
        <v>31</v>
      </c>
      <c r="E35" t="s">
        <v>71</v>
      </c>
      <c r="J35" t="s">
        <v>28</v>
      </c>
      <c r="K35" t="s">
        <v>30</v>
      </c>
      <c r="L35" t="s">
        <v>31</v>
      </c>
      <c r="M35" t="s">
        <v>71</v>
      </c>
    </row>
    <row r="36" spans="1:13" x14ac:dyDescent="0.25">
      <c r="A36" t="s">
        <v>43</v>
      </c>
      <c r="B36" s="6">
        <f>ROUND(100*B19, 3)</f>
        <v>100</v>
      </c>
      <c r="C36" s="6">
        <f>ROUND(100*B26, 3)</f>
        <v>100</v>
      </c>
      <c r="D36" s="6">
        <f>ROUND(100*B5,3)</f>
        <v>100</v>
      </c>
      <c r="E36" s="7">
        <f>ROUND(100*B12, 5)</f>
        <v>0</v>
      </c>
      <c r="I36" t="s">
        <v>43</v>
      </c>
      <c r="J36" s="6">
        <f>ROUND(100*J19,3)</f>
        <v>100</v>
      </c>
      <c r="K36" s="6">
        <f>ROUND(100*J26,3)</f>
        <v>100</v>
      </c>
      <c r="L36" s="6">
        <f>ROUND(100*J5,3)</f>
        <v>100</v>
      </c>
      <c r="M36" s="6">
        <f>ROUND(100*J12, 3)</f>
        <v>0</v>
      </c>
    </row>
    <row r="37" spans="1:13" x14ac:dyDescent="0.25">
      <c r="A37" t="s">
        <v>45</v>
      </c>
      <c r="B37" s="6">
        <f>ROUND(100*B20,3)</f>
        <v>98.6</v>
      </c>
      <c r="C37" s="6">
        <f>ROUND(100*B27,3)</f>
        <v>99.533000000000001</v>
      </c>
      <c r="D37" s="6">
        <f>ROUND(100*B6,3)</f>
        <v>99.055000000000007</v>
      </c>
      <c r="E37" s="7">
        <f>ROUND(100*B13, 5)</f>
        <v>4.0000000000000003E-5</v>
      </c>
      <c r="I37" t="s">
        <v>45</v>
      </c>
      <c r="J37" s="6">
        <f>ROUND(100*J20,3)</f>
        <v>100</v>
      </c>
      <c r="K37" s="6">
        <f>ROUND(100*J27,3)</f>
        <v>100</v>
      </c>
      <c r="L37" s="6">
        <f>ROUND(100*J6, 3)</f>
        <v>100</v>
      </c>
      <c r="M37" s="6">
        <f>ROUND(100*J13, 3)</f>
        <v>0</v>
      </c>
    </row>
    <row r="38" spans="1:13" x14ac:dyDescent="0.25">
      <c r="A38" t="s">
        <v>46</v>
      </c>
      <c r="B38" s="6">
        <f>ROUND(100*B21, 3)</f>
        <v>99.846000000000004</v>
      </c>
      <c r="C38" s="6">
        <f>ROUND(100*B28, 3)</f>
        <v>100</v>
      </c>
      <c r="D38" s="6">
        <f>ROUND(100*B7,3)</f>
        <v>99.921999999999997</v>
      </c>
      <c r="E38" s="7">
        <f>ROUND(100*B14,5)</f>
        <v>0</v>
      </c>
      <c r="I38" t="s">
        <v>46</v>
      </c>
      <c r="J38" s="6">
        <f>ROUND(100*J21,3)</f>
        <v>100</v>
      </c>
      <c r="K38" s="6">
        <f>ROUND(100*J28,3)</f>
        <v>100</v>
      </c>
      <c r="L38" s="6">
        <f>ROUND(100*J7,3)</f>
        <v>100</v>
      </c>
      <c r="M38" s="6">
        <f>ROUND(100*J14, 3)</f>
        <v>0</v>
      </c>
    </row>
    <row r="39" spans="1:13" x14ac:dyDescent="0.25">
      <c r="A39" t="s">
        <v>47</v>
      </c>
      <c r="B39" s="6">
        <f>ROUND(100*B22, 3)</f>
        <v>100</v>
      </c>
      <c r="C39" s="6">
        <f>ROUND(100*B29, 3)</f>
        <v>100</v>
      </c>
      <c r="D39" s="6">
        <f>ROUND(100*B8, 3)</f>
        <v>100</v>
      </c>
      <c r="E39" s="7">
        <f>ROUND(100*B15,5)</f>
        <v>0</v>
      </c>
      <c r="I39" t="s">
        <v>47</v>
      </c>
      <c r="J39" s="6">
        <f>ROUND(100*J22,3)</f>
        <v>100</v>
      </c>
      <c r="K39" s="6">
        <f>ROUND(100*J29,3)</f>
        <v>100</v>
      </c>
      <c r="L39" s="6">
        <f>ROUND(100*J8, 3)</f>
        <v>100</v>
      </c>
      <c r="M39" s="6">
        <f>ROUND(100*J15, 3)</f>
        <v>0</v>
      </c>
    </row>
    <row r="41" spans="1:13" x14ac:dyDescent="0.25">
      <c r="A41" s="13" t="s">
        <v>97</v>
      </c>
      <c r="B41" s="13"/>
      <c r="C41" s="13"/>
      <c r="D41" s="13"/>
      <c r="E41" s="13"/>
      <c r="I41" s="13" t="s">
        <v>98</v>
      </c>
      <c r="J41" s="13"/>
      <c r="K41" s="13"/>
      <c r="L41" s="13"/>
      <c r="M41" s="13"/>
    </row>
    <row r="42" spans="1:13" x14ac:dyDescent="0.25">
      <c r="B42" t="s">
        <v>28</v>
      </c>
      <c r="C42" t="s">
        <v>30</v>
      </c>
      <c r="D42" t="s">
        <v>31</v>
      </c>
      <c r="E42" t="s">
        <v>71</v>
      </c>
      <c r="J42" t="s">
        <v>28</v>
      </c>
      <c r="K42" t="s">
        <v>30</v>
      </c>
      <c r="L42" t="s">
        <v>31</v>
      </c>
      <c r="M42" t="s">
        <v>71</v>
      </c>
    </row>
    <row r="43" spans="1:13" x14ac:dyDescent="0.25">
      <c r="A43" t="s">
        <v>43</v>
      </c>
      <c r="B43">
        <f>ROUND(100*C19,3)</f>
        <v>31.710999999999999</v>
      </c>
      <c r="C43">
        <f>ROUND(100*C26,3)</f>
        <v>67.864999999999995</v>
      </c>
      <c r="D43">
        <f>ROUND(100*C5,3)</f>
        <v>43.225000000000001</v>
      </c>
      <c r="E43">
        <f>ROUND(100*C12,3)</f>
        <v>1.6E-2</v>
      </c>
      <c r="I43" t="s">
        <v>43</v>
      </c>
      <c r="J43">
        <f>ROUND(100*K19,3)</f>
        <v>96.667000000000002</v>
      </c>
      <c r="K43">
        <f>ROUND(100*K26,3)</f>
        <v>89.284000000000006</v>
      </c>
      <c r="L43">
        <f>ROUND(100*K5,3)</f>
        <v>92.814999999999998</v>
      </c>
      <c r="M43">
        <f>ROUND(100*K12,3)</f>
        <v>0.17799999999999999</v>
      </c>
    </row>
    <row r="44" spans="1:13" x14ac:dyDescent="0.25">
      <c r="A44" t="s">
        <v>45</v>
      </c>
      <c r="B44">
        <f>ROUND(100*C20,3)</f>
        <v>55.072000000000003</v>
      </c>
      <c r="C44">
        <f>ROUND(100*C27,3)</f>
        <v>63.509</v>
      </c>
      <c r="D44">
        <f>ROUND(100*C6,3)</f>
        <v>58.558999999999997</v>
      </c>
      <c r="E44">
        <f>ROUND(100*C13,3)</f>
        <v>3.5000000000000003E-2</v>
      </c>
      <c r="I44" t="s">
        <v>45</v>
      </c>
      <c r="J44">
        <f>ROUND(100*K20,3)</f>
        <v>100</v>
      </c>
      <c r="K44">
        <f>ROUND(100*K27,3)</f>
        <v>52.042999999999999</v>
      </c>
      <c r="L44">
        <f>ROUND(100*K6,3)</f>
        <v>68.332999999999998</v>
      </c>
      <c r="M44">
        <f t="shared" ref="M44:M46" si="7">ROUND(100*K13,3)</f>
        <v>1.4259999999999999</v>
      </c>
    </row>
    <row r="45" spans="1:13" x14ac:dyDescent="0.25">
      <c r="A45" t="s">
        <v>46</v>
      </c>
      <c r="B45">
        <f>ROUND(100*C21,3)</f>
        <v>52.436</v>
      </c>
      <c r="C45">
        <f>ROUND(100*C28,3)</f>
        <v>63.470999999999997</v>
      </c>
      <c r="D45">
        <f>ROUND(100*C7,3)</f>
        <v>57.125</v>
      </c>
      <c r="E45">
        <f>ROUND(100*C14,3)</f>
        <v>3.4000000000000002E-2</v>
      </c>
      <c r="I45" t="s">
        <v>46</v>
      </c>
      <c r="J45">
        <f>ROUND(100*K21,3)</f>
        <v>100</v>
      </c>
      <c r="K45">
        <f>ROUND(100*K28,3)</f>
        <v>55.097999999999999</v>
      </c>
      <c r="L45">
        <f>ROUND(100*K7,3)</f>
        <v>70.960999999999999</v>
      </c>
      <c r="M45">
        <f t="shared" si="7"/>
        <v>1.256</v>
      </c>
    </row>
    <row r="46" spans="1:13" x14ac:dyDescent="0.25">
      <c r="A46" t="s">
        <v>47</v>
      </c>
      <c r="B46">
        <f>ROUND(100*C22,3)</f>
        <v>67.67</v>
      </c>
      <c r="C46">
        <f>ROUND(100*C29,3)</f>
        <v>82.027000000000001</v>
      </c>
      <c r="D46">
        <f>ROUND(100*C8,3)</f>
        <v>74.16</v>
      </c>
      <c r="E46">
        <f>ROUND(100*C15,3)</f>
        <v>1.6E-2</v>
      </c>
      <c r="I46" t="s">
        <v>47</v>
      </c>
      <c r="J46">
        <f>ROUND(100*K22,3)</f>
        <v>100</v>
      </c>
      <c r="K46">
        <f>ROUND(100*K29,3)</f>
        <v>88.234999999999999</v>
      </c>
      <c r="L46">
        <f>ROUND(100*K8,3)</f>
        <v>93.75</v>
      </c>
      <c r="M46">
        <f t="shared" si="7"/>
        <v>0.20300000000000001</v>
      </c>
    </row>
    <row r="48" spans="1:13" x14ac:dyDescent="0.25">
      <c r="A48" s="13" t="s">
        <v>99</v>
      </c>
      <c r="B48" s="13"/>
      <c r="C48" s="13"/>
      <c r="D48" s="13"/>
      <c r="E48" s="13"/>
      <c r="I48" s="13" t="s">
        <v>100</v>
      </c>
      <c r="J48" s="13"/>
      <c r="K48" s="13"/>
      <c r="L48" s="13"/>
      <c r="M48" s="13"/>
    </row>
    <row r="49" spans="1:13" x14ac:dyDescent="0.25">
      <c r="B49" t="s">
        <v>28</v>
      </c>
      <c r="C49" t="s">
        <v>30</v>
      </c>
      <c r="D49" t="s">
        <v>31</v>
      </c>
      <c r="E49" t="s">
        <v>71</v>
      </c>
      <c r="J49" t="s">
        <v>28</v>
      </c>
      <c r="K49" t="s">
        <v>30</v>
      </c>
      <c r="L49" t="s">
        <v>31</v>
      </c>
      <c r="M49" t="s">
        <v>71</v>
      </c>
    </row>
    <row r="50" spans="1:13" x14ac:dyDescent="0.25">
      <c r="A50" t="s">
        <v>43</v>
      </c>
      <c r="B50">
        <f>ROUND(100*D19, 3)</f>
        <v>100</v>
      </c>
      <c r="C50">
        <f>ROUND(100*D26, 3)</f>
        <v>92.5</v>
      </c>
      <c r="D50">
        <f>ROUND(100*D5, 3)</f>
        <v>95.713999999999999</v>
      </c>
      <c r="E50">
        <f>ROUND(100*D12, 4)</f>
        <v>4.0000000000000002E-4</v>
      </c>
      <c r="I50" t="s">
        <v>43</v>
      </c>
      <c r="J50">
        <f>ROUND(100*L19, 3)</f>
        <v>100</v>
      </c>
      <c r="K50">
        <f>ROUND(100*L26, 3)</f>
        <v>93.076999999999998</v>
      </c>
      <c r="L50">
        <f>ROUND(100*L5, 3)</f>
        <v>96.087000000000003</v>
      </c>
      <c r="M50">
        <f>ROUND(100*L12, 3)</f>
        <v>4.4999999999999998E-2</v>
      </c>
    </row>
    <row r="51" spans="1:13" x14ac:dyDescent="0.25">
      <c r="A51" t="s">
        <v>45</v>
      </c>
      <c r="B51">
        <f t="shared" ref="B51:B53" si="8">ROUND(100*D20, 3)</f>
        <v>99.5</v>
      </c>
      <c r="C51">
        <f t="shared" ref="C51:C53" si="9">ROUND(100*D27, 3)</f>
        <v>74.126999999999995</v>
      </c>
      <c r="D51">
        <f t="shared" ref="D51:D53" si="10">ROUND(100*D6, 3)</f>
        <v>83.367000000000004</v>
      </c>
      <c r="E51">
        <f>ROUND(100*D13, 4)</f>
        <v>1.8E-3</v>
      </c>
      <c r="I51" t="s">
        <v>45</v>
      </c>
      <c r="J51">
        <f t="shared" ref="J51:J53" si="11">ROUND(100*L20, 3)</f>
        <v>100</v>
      </c>
      <c r="K51">
        <f t="shared" ref="K51:K53" si="12">ROUND(100*L27, 3)</f>
        <v>83.974000000000004</v>
      </c>
      <c r="L51">
        <f t="shared" ref="L51:L53" si="13">ROUND(100*L6, 3)</f>
        <v>91.007999999999996</v>
      </c>
      <c r="M51">
        <f t="shared" ref="M51:M53" si="14">ROUND(100*L13, 3)</f>
        <v>0.10299999999999999</v>
      </c>
    </row>
    <row r="52" spans="1:13" x14ac:dyDescent="0.25">
      <c r="A52" t="s">
        <v>46</v>
      </c>
      <c r="B52">
        <f t="shared" si="8"/>
        <v>99.832999999999998</v>
      </c>
      <c r="C52">
        <f t="shared" si="9"/>
        <v>43.201999999999998</v>
      </c>
      <c r="D52">
        <f t="shared" si="10"/>
        <v>58.064</v>
      </c>
      <c r="E52">
        <f>ROUND(100*D14, 4)</f>
        <v>6.0000000000000001E-3</v>
      </c>
      <c r="I52" t="s">
        <v>46</v>
      </c>
      <c r="J52">
        <f t="shared" si="11"/>
        <v>100</v>
      </c>
      <c r="K52">
        <f t="shared" si="12"/>
        <v>85</v>
      </c>
      <c r="L52">
        <f t="shared" si="13"/>
        <v>91.522000000000006</v>
      </c>
      <c r="M52">
        <f t="shared" si="14"/>
        <v>9.8000000000000004E-2</v>
      </c>
    </row>
    <row r="53" spans="1:13" x14ac:dyDescent="0.25">
      <c r="A53" t="s">
        <v>47</v>
      </c>
      <c r="B53">
        <f t="shared" si="8"/>
        <v>100</v>
      </c>
      <c r="C53">
        <f t="shared" si="9"/>
        <v>25.861999999999998</v>
      </c>
      <c r="D53">
        <f t="shared" si="10"/>
        <v>41.095999999999997</v>
      </c>
      <c r="E53">
        <f>ROUND(100*D15, 4)</f>
        <v>1.0500000000000001E-2</v>
      </c>
      <c r="I53" t="s">
        <v>47</v>
      </c>
      <c r="J53">
        <f t="shared" si="11"/>
        <v>100</v>
      </c>
      <c r="K53">
        <f t="shared" si="12"/>
        <v>76.923000000000002</v>
      </c>
      <c r="L53">
        <f t="shared" si="13"/>
        <v>86.956999999999994</v>
      </c>
      <c r="M53">
        <f t="shared" si="14"/>
        <v>0.151</v>
      </c>
    </row>
    <row r="55" spans="1:13" x14ac:dyDescent="0.25">
      <c r="A55" s="13" t="s">
        <v>101</v>
      </c>
      <c r="B55" s="13"/>
      <c r="C55" s="13"/>
      <c r="D55" s="13"/>
      <c r="E55" s="13"/>
      <c r="I55" s="13" t="s">
        <v>102</v>
      </c>
      <c r="J55" s="13"/>
      <c r="K55" s="13"/>
      <c r="L55" s="13"/>
      <c r="M55" s="13"/>
    </row>
    <row r="56" spans="1:13" x14ac:dyDescent="0.25">
      <c r="B56" t="s">
        <v>28</v>
      </c>
      <c r="C56" t="s">
        <v>30</v>
      </c>
      <c r="D56" t="s">
        <v>31</v>
      </c>
      <c r="E56" t="s">
        <v>71</v>
      </c>
      <c r="J56" t="s">
        <v>28</v>
      </c>
      <c r="K56" t="s">
        <v>30</v>
      </c>
      <c r="L56" t="s">
        <v>31</v>
      </c>
      <c r="M56" t="s">
        <v>71</v>
      </c>
    </row>
    <row r="57" spans="1:13" x14ac:dyDescent="0.25">
      <c r="A57" t="s">
        <v>43</v>
      </c>
      <c r="B57">
        <f>ROUND(100*E19,3)</f>
        <v>87.021000000000001</v>
      </c>
      <c r="C57">
        <f>ROUND(100*E26,3)</f>
        <v>16.141999999999999</v>
      </c>
      <c r="D57">
        <f>ROUND(100*E5, 3)</f>
        <v>27.233000000000001</v>
      </c>
      <c r="E57">
        <f>ROUND(100*E12, 3)</f>
        <v>0.374</v>
      </c>
      <c r="I57" t="s">
        <v>43</v>
      </c>
      <c r="J57">
        <f>ROUND(100*M19, 3)</f>
        <v>100</v>
      </c>
      <c r="K57">
        <f>ROUND(100*M26, 3)</f>
        <v>100</v>
      </c>
      <c r="L57">
        <f>ROUND(100*M5, 3)</f>
        <v>100</v>
      </c>
      <c r="M57">
        <f>ROUND(100*M12, 3)</f>
        <v>0</v>
      </c>
    </row>
    <row r="58" spans="1:13" x14ac:dyDescent="0.25">
      <c r="A58" t="s">
        <v>45</v>
      </c>
      <c r="B58">
        <f t="shared" ref="B58:B60" si="15">ROUND(100*E20,3)</f>
        <v>89.727000000000004</v>
      </c>
      <c r="C58">
        <f t="shared" ref="C58:C60" si="16">ROUND(100*E27,3)</f>
        <v>15.488</v>
      </c>
      <c r="D58">
        <f t="shared" ref="D58:D60" si="17">ROUND(100*E6, 3)</f>
        <v>26.411999999999999</v>
      </c>
      <c r="E58">
        <f>ROUND(100*E13, 3)</f>
        <v>0.40600000000000003</v>
      </c>
      <c r="I58" t="s">
        <v>45</v>
      </c>
      <c r="J58">
        <f t="shared" ref="J58:J60" si="18">ROUND(100*M20, 3)</f>
        <v>100</v>
      </c>
      <c r="K58">
        <f t="shared" ref="K58:K60" si="19">ROUND(100*M27, 3)</f>
        <v>71.406000000000006</v>
      </c>
      <c r="L58">
        <f t="shared" ref="L58:L60" si="20">ROUND(100*M6, 3)</f>
        <v>82.453999999999994</v>
      </c>
      <c r="M58">
        <f t="shared" ref="M58:M60" si="21">ROUND(100*M13, 3)</f>
        <v>0.69299999999999995</v>
      </c>
    </row>
    <row r="59" spans="1:13" x14ac:dyDescent="0.25">
      <c r="A59" t="s">
        <v>46</v>
      </c>
      <c r="B59">
        <f t="shared" si="15"/>
        <v>94.984999999999999</v>
      </c>
      <c r="C59">
        <f t="shared" si="16"/>
        <v>15.688000000000001</v>
      </c>
      <c r="D59">
        <f t="shared" si="17"/>
        <v>26.928999999999998</v>
      </c>
      <c r="E59">
        <f>ROUND(100*E14, 3)</f>
        <v>0.42199999999999999</v>
      </c>
      <c r="I59" t="s">
        <v>46</v>
      </c>
      <c r="J59">
        <f t="shared" si="18"/>
        <v>100</v>
      </c>
      <c r="K59">
        <f t="shared" si="19"/>
        <v>100</v>
      </c>
      <c r="L59">
        <f t="shared" si="20"/>
        <v>100</v>
      </c>
      <c r="M59">
        <f t="shared" si="21"/>
        <v>0</v>
      </c>
    </row>
    <row r="60" spans="1:13" x14ac:dyDescent="0.25">
      <c r="A60" t="s">
        <v>47</v>
      </c>
      <c r="B60">
        <f t="shared" si="15"/>
        <v>94.984999999999999</v>
      </c>
      <c r="C60">
        <f t="shared" si="16"/>
        <v>15.688000000000001</v>
      </c>
      <c r="D60">
        <f t="shared" si="17"/>
        <v>26.928999999999998</v>
      </c>
      <c r="E60">
        <f>ROUND(100*E15, 3)</f>
        <v>0.42199999999999999</v>
      </c>
      <c r="I60" t="s">
        <v>47</v>
      </c>
      <c r="J60">
        <f t="shared" si="18"/>
        <v>100</v>
      </c>
      <c r="K60">
        <f t="shared" si="19"/>
        <v>100</v>
      </c>
      <c r="L60">
        <f t="shared" si="20"/>
        <v>100</v>
      </c>
      <c r="M60">
        <f t="shared" si="21"/>
        <v>0</v>
      </c>
    </row>
    <row r="1048576" spans="7:7" x14ac:dyDescent="0.25">
      <c r="G1048576" s="5" t="e">
        <f>AVERAGE(B1048576:E1048576)</f>
        <v>#DIV/0!</v>
      </c>
    </row>
  </sheetData>
  <mergeCells count="19">
    <mergeCell ref="A1:E1"/>
    <mergeCell ref="A17:E17"/>
    <mergeCell ref="A24:E24"/>
    <mergeCell ref="I1:M1"/>
    <mergeCell ref="I3:M3"/>
    <mergeCell ref="I10:M10"/>
    <mergeCell ref="I17:M17"/>
    <mergeCell ref="I24:M24"/>
    <mergeCell ref="A33:E33"/>
    <mergeCell ref="I34:M34"/>
    <mergeCell ref="A41:E41"/>
    <mergeCell ref="I41:M41"/>
    <mergeCell ref="A3:E3"/>
    <mergeCell ref="A10:E10"/>
    <mergeCell ref="A48:E48"/>
    <mergeCell ref="I48:M48"/>
    <mergeCell ref="A55:E55"/>
    <mergeCell ref="I55:M55"/>
    <mergeCell ref="A34:E34"/>
  </mergeCells>
  <pageMargins left="0.7" right="0.7" top="0.75" bottom="0.75" header="0.3" footer="0.3"/>
  <pageSetup orientation="portrait" verticalDpi="0" r:id="rId1"/>
  <ignoredErrors>
    <ignoredError sqref="B37:C37 L37:L38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9" workbookViewId="0">
      <selection activeCell="P98" sqref="P98"/>
    </sheetView>
  </sheetViews>
  <sheetFormatPr defaultRowHeight="15" x14ac:dyDescent="0.25"/>
  <cols>
    <col min="3" max="3" width="17" customWidth="1"/>
    <col min="4" max="4" width="17.28515625" customWidth="1"/>
  </cols>
  <sheetData>
    <row r="1" spans="1:4" x14ac:dyDescent="0.25">
      <c r="B1" t="s">
        <v>43</v>
      </c>
      <c r="C1" t="s">
        <v>39</v>
      </c>
      <c r="D1" t="s">
        <v>40</v>
      </c>
    </row>
    <row r="2" spans="1:4" x14ac:dyDescent="0.25">
      <c r="A2" t="s">
        <v>66</v>
      </c>
      <c r="B2" s="6">
        <f>100*'Scenario 1'!U23</f>
        <v>100</v>
      </c>
      <c r="C2">
        <f>100*'Scenario 1'!U24</f>
        <v>0</v>
      </c>
      <c r="D2">
        <f>100*'Scenario 1'!U25</f>
        <v>0</v>
      </c>
    </row>
    <row r="3" spans="1:4" x14ac:dyDescent="0.25">
      <c r="A3" t="s">
        <v>67</v>
      </c>
      <c r="B3" s="6">
        <f>100*'Scenario 2'!U23</f>
        <v>43.224638742669221</v>
      </c>
      <c r="C3">
        <f>100*'Scenario 2'!U24</f>
        <v>4.8246317692840282E-2</v>
      </c>
      <c r="D3">
        <f>100*'Scenario 2'!U25</f>
        <v>6.5949696569142888E-2</v>
      </c>
    </row>
    <row r="4" spans="1:4" x14ac:dyDescent="0.25">
      <c r="A4" t="s">
        <v>68</v>
      </c>
      <c r="B4" s="6">
        <f>100*'Scenario 3'!U23</f>
        <v>95.714285714285722</v>
      </c>
      <c r="C4">
        <f>100*'Scenario 3'!U24</f>
        <v>3.1434317485663223</v>
      </c>
      <c r="D4">
        <f>100*'Scenario 3'!U25</f>
        <v>4.2968744542036541</v>
      </c>
    </row>
    <row r="5" spans="1:4" x14ac:dyDescent="0.25">
      <c r="A5" t="s">
        <v>69</v>
      </c>
      <c r="B5" s="6">
        <f>100*'Scenario 4'!U23</f>
        <v>27.232864066466643</v>
      </c>
      <c r="C5">
        <f>100*'Scenario 4'!U24</f>
        <v>2.6654630224725346E-15</v>
      </c>
      <c r="D5">
        <f>100*'Scenario 4'!U25</f>
        <v>3.6435211214973348E-15</v>
      </c>
    </row>
    <row r="16" spans="1:4" x14ac:dyDescent="0.25">
      <c r="B16" t="s">
        <v>43</v>
      </c>
      <c r="C16" t="s">
        <v>39</v>
      </c>
      <c r="D16" t="s">
        <v>40</v>
      </c>
    </row>
    <row r="17" spans="1:4" x14ac:dyDescent="0.25">
      <c r="A17" t="s">
        <v>66</v>
      </c>
      <c r="B17" s="6">
        <f>100*'Scenario 1'!S23</f>
        <v>0</v>
      </c>
      <c r="C17">
        <f>100*'Scenario 1'!S24</f>
        <v>0</v>
      </c>
      <c r="D17">
        <f>100*'Scenario 1'!S25</f>
        <v>0</v>
      </c>
    </row>
    <row r="18" spans="1:4" x14ac:dyDescent="0.25">
      <c r="A18" t="s">
        <v>67</v>
      </c>
      <c r="B18" s="6">
        <f>100*'Scenario 2'!S23</f>
        <v>1.6438175618780769E-2</v>
      </c>
      <c r="C18">
        <f>100*'Scenario 2'!S24</f>
        <v>1.0333766465188133E-4</v>
      </c>
      <c r="D18">
        <f>100*'Scenario 2'!S25</f>
        <v>1.4125611971764574E-4</v>
      </c>
    </row>
    <row r="19" spans="1:4" x14ac:dyDescent="0.25">
      <c r="A19" t="s">
        <v>68</v>
      </c>
      <c r="B19" s="6">
        <f>100*'Scenario 3'!S23</f>
        <v>3.657194127521483E-4</v>
      </c>
      <c r="C19">
        <f>100*'Scenario 3'!S24</f>
        <v>2.6824326972616484E-4</v>
      </c>
      <c r="D19">
        <f>100*'Scenario 3'!S25</f>
        <v>3.657194127521483E-4</v>
      </c>
    </row>
    <row r="20" spans="1:4" x14ac:dyDescent="0.25">
      <c r="A20" t="s">
        <v>69</v>
      </c>
      <c r="B20" s="6">
        <f>100*'Scenario 4'!S23</f>
        <v>0.37393872772990544</v>
      </c>
      <c r="C20">
        <f>100*'Scenario 4'!S24</f>
        <v>1.0411964931533338E-16</v>
      </c>
      <c r="D20">
        <f>100*'Scenario 4'!S25</f>
        <v>1.4232504380848964E-16</v>
      </c>
    </row>
    <row r="28" spans="1:4" x14ac:dyDescent="0.25">
      <c r="B28" t="s">
        <v>45</v>
      </c>
      <c r="C28" t="s">
        <v>39</v>
      </c>
      <c r="D28" t="s">
        <v>40</v>
      </c>
    </row>
    <row r="29" spans="1:4" x14ac:dyDescent="0.25">
      <c r="A29" t="s">
        <v>66</v>
      </c>
      <c r="B29" s="6">
        <f>100*'Scenario 1'!U52</f>
        <v>99.054858698316892</v>
      </c>
      <c r="C29">
        <f>100*'Scenario 1'!U53</f>
        <v>0.74091573820549184</v>
      </c>
      <c r="D29">
        <f>100*'Scenario 1'!U54</f>
        <v>0.94514130168310562</v>
      </c>
    </row>
    <row r="30" spans="1:4" x14ac:dyDescent="0.25">
      <c r="A30" t="s">
        <v>67</v>
      </c>
      <c r="B30" s="6">
        <f>100*'Scenario 2'!U52</f>
        <v>58.559356870395732</v>
      </c>
      <c r="C30">
        <f>100*'Scenario 2'!U53</f>
        <v>1.5267181174935955</v>
      </c>
      <c r="D30">
        <f>100*'Scenario 2'!U54</f>
        <v>2.0869281099613843</v>
      </c>
    </row>
    <row r="31" spans="1:4" x14ac:dyDescent="0.25">
      <c r="A31" t="s">
        <v>68</v>
      </c>
      <c r="B31" s="6">
        <f>100*'Scenario 3'!U52</f>
        <v>83.366888437042491</v>
      </c>
      <c r="C31">
        <f>100*'Scenario 3'!U53</f>
        <v>6.6543295894759682</v>
      </c>
      <c r="D31">
        <f>100*'Scenario 3'!U54</f>
        <v>9.0960520570906578</v>
      </c>
    </row>
    <row r="32" spans="1:4" x14ac:dyDescent="0.25">
      <c r="A32" t="s">
        <v>69</v>
      </c>
      <c r="B32" s="6">
        <f>100*'Scenario 4'!U52</f>
        <v>26.411762527585896</v>
      </c>
      <c r="C32">
        <f>100*'Scenario 4'!U53</f>
        <v>0.39251697962857396</v>
      </c>
      <c r="D32">
        <f>100*'Scenario 4'!U54</f>
        <v>0.53654614367766362</v>
      </c>
    </row>
    <row r="40" spans="1:4" x14ac:dyDescent="0.25">
      <c r="B40" t="s">
        <v>45</v>
      </c>
      <c r="C40" t="s">
        <v>39</v>
      </c>
      <c r="D40" t="s">
        <v>40</v>
      </c>
    </row>
    <row r="41" spans="1:4" x14ac:dyDescent="0.25">
      <c r="A41" t="s">
        <v>66</v>
      </c>
      <c r="B41" s="6">
        <f>100*'Scenario 1'!S52</f>
        <v>3.6573501766500132E-5</v>
      </c>
      <c r="C41">
        <f>100*'Scenario 1'!S53</f>
        <v>2.682547154211471E-5</v>
      </c>
      <c r="D41">
        <f>100*'Scenario 1'!S54</f>
        <v>3.6668740602957564E-5</v>
      </c>
    </row>
    <row r="42" spans="1:4" x14ac:dyDescent="0.25">
      <c r="A42" t="s">
        <v>67</v>
      </c>
      <c r="B42" s="6">
        <f>100*'Scenario 2'!S52</f>
        <v>3.5432993993414971E-2</v>
      </c>
      <c r="C42">
        <f>100*'Scenario 2'!S53</f>
        <v>3.9453197399816446E-3</v>
      </c>
      <c r="D42">
        <f>100*'Scenario 2'!S54</f>
        <v>5.3930051486323401E-3</v>
      </c>
    </row>
    <row r="43" spans="1:4" x14ac:dyDescent="0.25">
      <c r="A43" t="s">
        <v>68</v>
      </c>
      <c r="B43" s="6">
        <f>100*'Scenario 3'!S52</f>
        <v>1.7798344753937889E-3</v>
      </c>
      <c r="C43">
        <f>100*'Scenario 3'!S53</f>
        <v>1.0381428760855192E-3</v>
      </c>
      <c r="D43">
        <f>100*'Scenario 3'!S54</f>
        <v>1.4190763346778169E-3</v>
      </c>
    </row>
    <row r="44" spans="1:4" x14ac:dyDescent="0.25">
      <c r="A44" t="s">
        <v>69</v>
      </c>
      <c r="B44" s="6">
        <f>100*'Scenario 4'!S52</f>
        <v>0.40561676709534406</v>
      </c>
      <c r="C44">
        <f>100*'Scenario 4'!S53</f>
        <v>8.3113512020459041E-3</v>
      </c>
      <c r="D44">
        <f>100*'Scenario 4'!S54</f>
        <v>1.1361096889179806E-2</v>
      </c>
    </row>
    <row r="53" spans="1:4" x14ac:dyDescent="0.25">
      <c r="B53" t="s">
        <v>46</v>
      </c>
      <c r="C53" t="s">
        <v>39</v>
      </c>
      <c r="D53" t="s">
        <v>40</v>
      </c>
    </row>
    <row r="54" spans="1:4" x14ac:dyDescent="0.25">
      <c r="A54" t="s">
        <v>66</v>
      </c>
      <c r="B54" s="6">
        <f>100*'Scenario 1'!U81</f>
        <v>99.922480620155042</v>
      </c>
      <c r="C54">
        <f>100*'Scenario 1'!U82</f>
        <v>7.7519379844959158E-2</v>
      </c>
      <c r="D54">
        <f>100*'Scenario 1'!U83</f>
        <v>7.7519379844959158E-2</v>
      </c>
    </row>
    <row r="55" spans="1:4" x14ac:dyDescent="0.25">
      <c r="A55" t="s">
        <v>67</v>
      </c>
      <c r="B55" s="6">
        <f>100*'Scenario 2'!U81</f>
        <v>57.124791351828463</v>
      </c>
      <c r="C55">
        <f>100*'Scenario 2'!U82</f>
        <v>1.2655679914712079</v>
      </c>
      <c r="D55">
        <f>100*'Scenario 2'!U83</f>
        <v>1.7299522329666157</v>
      </c>
    </row>
    <row r="56" spans="1:4" x14ac:dyDescent="0.25">
      <c r="A56" t="s">
        <v>68</v>
      </c>
      <c r="B56" s="6">
        <f>100*'Scenario 3'!U81</f>
        <v>58.063869080206075</v>
      </c>
      <c r="C56">
        <f>100*'Scenario 3'!U82</f>
        <v>7.8060210885517183</v>
      </c>
      <c r="D56">
        <f>100*'Scenario 3'!U83</f>
        <v>10.670342252435006</v>
      </c>
    </row>
    <row r="57" spans="1:4" x14ac:dyDescent="0.25">
      <c r="A57" t="s">
        <v>69</v>
      </c>
      <c r="B57" s="6">
        <f>100*'Scenario 4'!U112</f>
        <v>26.928705833159107</v>
      </c>
      <c r="C57">
        <f>100*'Scenario 4'!U113</f>
        <v>0</v>
      </c>
      <c r="D57">
        <f>100*'Scenario 4'!U114</f>
        <v>0</v>
      </c>
    </row>
    <row r="66" spans="1:4" x14ac:dyDescent="0.25">
      <c r="B66" t="s">
        <v>46</v>
      </c>
      <c r="C66" t="s">
        <v>39</v>
      </c>
      <c r="D66" t="s">
        <v>40</v>
      </c>
    </row>
    <row r="67" spans="1:4" x14ac:dyDescent="0.25">
      <c r="A67" t="s">
        <v>66</v>
      </c>
      <c r="B67" s="6">
        <f>100*'Scenario 1'!S81</f>
        <v>0</v>
      </c>
      <c r="C67">
        <f>100*'Scenario 1'!S82</f>
        <v>0</v>
      </c>
      <c r="D67">
        <f>100*'Scenario 1'!S83</f>
        <v>0</v>
      </c>
    </row>
    <row r="68" spans="1:4" x14ac:dyDescent="0.25">
      <c r="A68" t="s">
        <v>67</v>
      </c>
      <c r="B68" s="6">
        <f>100*'Scenario 2'!S81</f>
        <v>3.3578055096566653E-2</v>
      </c>
      <c r="C68">
        <f>100*'Scenario 2'!S82</f>
        <v>3.4902262080158458E-3</v>
      </c>
      <c r="D68">
        <f>100*'Scenario 2'!S83</f>
        <v>4.7709207745500887E-3</v>
      </c>
    </row>
    <row r="69" spans="1:4" x14ac:dyDescent="0.25">
      <c r="A69" t="s">
        <v>68</v>
      </c>
      <c r="B69" s="6">
        <f>100*'Scenario 3'!S81</f>
        <v>6.0404656339563155E-3</v>
      </c>
      <c r="C69">
        <f>100*'Scenario 3'!S82</f>
        <v>1.3643256842867811E-3</v>
      </c>
      <c r="D69">
        <f>100*'Scenario 3'!S83</f>
        <v>1.8649478178425611E-3</v>
      </c>
    </row>
    <row r="70" spans="1:4" x14ac:dyDescent="0.25">
      <c r="A70" t="s">
        <v>69</v>
      </c>
      <c r="B70" s="6">
        <f>100*'Scenario 4'!S112</f>
        <v>0.42225185535830401</v>
      </c>
      <c r="C70">
        <f>100*'Scenario 4'!S113</f>
        <v>0</v>
      </c>
      <c r="D70">
        <f>100*'Scenario 4'!S114</f>
        <v>0</v>
      </c>
    </row>
    <row r="80" spans="1:4" x14ac:dyDescent="0.25">
      <c r="B80" t="s">
        <v>47</v>
      </c>
      <c r="C80" t="s">
        <v>39</v>
      </c>
      <c r="D80" t="s">
        <v>40</v>
      </c>
    </row>
    <row r="81" spans="1:4" x14ac:dyDescent="0.25">
      <c r="A81" t="s">
        <v>66</v>
      </c>
      <c r="B81" s="6">
        <f>100*'Scenario 1'!U110</f>
        <v>100</v>
      </c>
      <c r="C81">
        <f>100*'Scenario 1'!U111</f>
        <v>0</v>
      </c>
      <c r="D81">
        <f>100*'Scenario 1'!U112</f>
        <v>0</v>
      </c>
    </row>
    <row r="82" spans="1:4" x14ac:dyDescent="0.25">
      <c r="A82" t="s">
        <v>67</v>
      </c>
      <c r="B82" s="6">
        <f>100*'Scenario 2'!U110</f>
        <v>74.160048869883951</v>
      </c>
      <c r="C82">
        <f>100*'Scenario 2'!U111</f>
        <v>5.3309260449450692E-15</v>
      </c>
      <c r="D82">
        <f>100*'Scenario 2'!U112</f>
        <v>7.2870422429946696E-15</v>
      </c>
    </row>
    <row r="83" spans="1:4" x14ac:dyDescent="0.25">
      <c r="A83" t="s">
        <v>68</v>
      </c>
      <c r="B83" s="6">
        <f>100*'Scenario 3'!U110</f>
        <v>41.095890410958901</v>
      </c>
      <c r="C83">
        <f>100*'Scenario 3'!U111</f>
        <v>2.6654630224725346E-15</v>
      </c>
      <c r="D83">
        <f>100*'Scenario 3'!U112</f>
        <v>3.6435211214973348E-15</v>
      </c>
    </row>
    <row r="84" spans="1:4" x14ac:dyDescent="0.25">
      <c r="A84" t="s">
        <v>69</v>
      </c>
      <c r="B84" s="6">
        <f>100*'Scenario 4'!U141</f>
        <v>26.928705833159107</v>
      </c>
      <c r="C84">
        <f>100*'Scenario 4'!U142</f>
        <v>0</v>
      </c>
      <c r="D84">
        <f>100*'Scenario 4'!U143</f>
        <v>0</v>
      </c>
    </row>
    <row r="93" spans="1:4" x14ac:dyDescent="0.25">
      <c r="B93" t="s">
        <v>47</v>
      </c>
      <c r="C93" t="s">
        <v>39</v>
      </c>
      <c r="D93" t="s">
        <v>40</v>
      </c>
    </row>
    <row r="94" spans="1:4" x14ac:dyDescent="0.25">
      <c r="A94" t="s">
        <v>66</v>
      </c>
      <c r="B94" s="6">
        <f>100*'Scenario 1'!S110</f>
        <v>0</v>
      </c>
      <c r="C94">
        <f>100*'Scenario 1'!S111</f>
        <v>0</v>
      </c>
      <c r="D94">
        <f>100*'Scenario 1'!S112</f>
        <v>0</v>
      </c>
    </row>
    <row r="95" spans="1:4" x14ac:dyDescent="0.25">
      <c r="A95" t="s">
        <v>67</v>
      </c>
      <c r="B95" s="6">
        <f>100*'Scenario 2'!S110</f>
        <v>1.6230715347422729E-2</v>
      </c>
      <c r="C95">
        <f>100*'Scenario 2'!S111</f>
        <v>1.3014956164416673E-18</v>
      </c>
      <c r="D95">
        <f>100*'Scenario 2'!S112</f>
        <v>1.7790630476061205E-18</v>
      </c>
    </row>
    <row r="96" spans="1:4" x14ac:dyDescent="0.25">
      <c r="A96" t="s">
        <v>68</v>
      </c>
      <c r="B96" s="6">
        <f>100*'Scenario 3'!S110</f>
        <v>1.0483956498894912E-2</v>
      </c>
      <c r="C96">
        <f>100*'Scenario 3'!S111</f>
        <v>2.6029912328833346E-18</v>
      </c>
      <c r="D96">
        <f>100*'Scenario 3'!S112</f>
        <v>3.558126095212241E-18</v>
      </c>
    </row>
    <row r="97" spans="1:4" x14ac:dyDescent="0.25">
      <c r="A97" t="s">
        <v>69</v>
      </c>
      <c r="B97" s="6">
        <f>100*'Scenario 4'!S141</f>
        <v>0.42225185535830401</v>
      </c>
      <c r="C97">
        <f>100*'Scenario 4'!S142</f>
        <v>0</v>
      </c>
      <c r="D97">
        <f>100*'Scenario 4'!S143</f>
        <v>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Scenario 1</vt:lpstr>
      <vt:lpstr>Scenario 2</vt:lpstr>
      <vt:lpstr>Scenario 3</vt:lpstr>
      <vt:lpstr>Scenario 4</vt:lpstr>
      <vt:lpstr>Summary</vt:lpstr>
      <vt:lpstr>Algorithms</vt:lpstr>
      <vt:lpstr>t_19__0.975</vt:lpstr>
      <vt:lpstr>t_19__0.975___2.093</vt:lpstr>
      <vt:lpstr>t_19_0.995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Windows User</cp:lastModifiedBy>
  <dcterms:created xsi:type="dcterms:W3CDTF">2023-02-25T17:51:03Z</dcterms:created>
  <dcterms:modified xsi:type="dcterms:W3CDTF">2023-07-19T20:08:49Z</dcterms:modified>
</cp:coreProperties>
</file>