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Holographic Principle" sheetId="4" r:id="rId7"/>
    <sheet state="visible" name="Lambda Alternate 1." sheetId="5" r:id="rId8"/>
    <sheet state="visible" name="Chart 1" sheetId="6" r:id="rId9"/>
    <sheet state="visible" name="Lambda Alternate 2" sheetId="7" r:id="rId10"/>
  </sheets>
  <definedNames/>
  <calcPr/>
</workbook>
</file>

<file path=xl/sharedStrings.xml><?xml version="1.0" encoding="utf-8"?>
<sst xmlns="http://schemas.openxmlformats.org/spreadsheetml/2006/main" count="29" uniqueCount="19">
  <si>
    <t>Conversion Rate</t>
  </si>
  <si>
    <t>USD / GBP</t>
  </si>
  <si>
    <t>Nuclear Ratio</t>
  </si>
  <si>
    <t>GBP / USD</t>
  </si>
  <si>
    <t>Profit Margin</t>
  </si>
  <si>
    <t>Selling into USD</t>
  </si>
  <si>
    <t>Product Price Point</t>
  </si>
  <si>
    <t>Selling into GBP</t>
  </si>
  <si>
    <t>S</t>
  </si>
  <si>
    <t>Re-Decimalisation</t>
  </si>
  <si>
    <t>N</t>
  </si>
  <si>
    <t>L</t>
  </si>
  <si>
    <t>High</t>
  </si>
  <si>
    <t>Low</t>
  </si>
  <si>
    <t>Differential Input</t>
  </si>
  <si>
    <t xml:space="preserve">Wave Count </t>
  </si>
  <si>
    <t>3 / 0.3</t>
  </si>
  <si>
    <t>5 / 0.5</t>
  </si>
  <si>
    <t>11 / 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</si>
</sst>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00000000000000"/>
    <numFmt numFmtId="165" formatCode="#,##0.000000000"/>
    <numFmt numFmtId="166" formatCode="#,##0.00000000"/>
    <numFmt numFmtId="167" formatCode="#,##0.00000000000000"/>
    <numFmt numFmtId="168" formatCode="#,##0.0000"/>
  </numFmts>
  <fonts count="9">
    <font>
      <sz val="10.0"/>
      <color rgb="FF000000"/>
      <name val="Arial"/>
    </font>
    <font>
      <color theme="1"/>
      <name val="Arial"/>
    </font>
    <font>
      <color rgb="FFFFFFFF"/>
      <name val="Arial"/>
    </font>
    <font>
      <color rgb="FFFF0000"/>
      <name val="Arial"/>
    </font>
    <font>
      <color rgb="FF000000"/>
      <name val="Arial"/>
    </font>
    <font>
      <color rgb="FF999999"/>
      <name val="Arial"/>
    </font>
    <font>
      <sz val="9.0"/>
      <color theme="1"/>
      <name val="Arial"/>
    </font>
    <font>
      <sz val="9.0"/>
      <color rgb="FFFFFFFF"/>
      <name val="Arial"/>
    </font>
    <font>
      <sz val="9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EFEFEF"/>
      </left>
      <right style="thin">
        <color rgb="FFEFEFE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bottom"/>
    </xf>
    <xf borderId="2" fillId="3" fontId="2" numFmtId="164" xfId="0" applyAlignment="1" applyBorder="1" applyFill="1" applyFont="1" applyNumberFormat="1">
      <alignment horizontal="center"/>
    </xf>
    <xf borderId="2" fillId="3" fontId="3" numFmtId="2" xfId="0" applyAlignment="1" applyBorder="1" applyFont="1" applyNumberFormat="1">
      <alignment horizontal="center"/>
    </xf>
    <xf borderId="3" fillId="2" fontId="1" numFmtId="164" xfId="0" applyAlignment="1" applyBorder="1" applyFont="1" applyNumberFormat="1">
      <alignment horizontal="center"/>
    </xf>
    <xf borderId="1" fillId="2" fontId="4" numFmtId="16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2" numFmtId="0" xfId="0" applyFont="1"/>
    <xf borderId="2" fillId="3" fontId="3" numFmtId="164" xfId="0" applyAlignment="1" applyBorder="1" applyFont="1" applyNumberFormat="1">
      <alignment horizontal="center"/>
    </xf>
    <xf borderId="4" fillId="2" fontId="4" numFmtId="4" xfId="0" applyAlignment="1" applyBorder="1" applyFont="1" applyNumberFormat="1">
      <alignment horizontal="center" vertical="bottom"/>
    </xf>
    <xf borderId="4" fillId="2" fontId="4" numFmtId="3" xfId="0" applyAlignment="1" applyBorder="1" applyFont="1" applyNumberFormat="1">
      <alignment horizontal="center"/>
    </xf>
    <xf borderId="4" fillId="2" fontId="4" numFmtId="4" xfId="0" applyAlignment="1" applyBorder="1" applyFont="1" applyNumberFormat="1">
      <alignment horizontal="center"/>
    </xf>
    <xf borderId="4" fillId="4" fontId="4" numFmtId="3" xfId="0" applyAlignment="1" applyBorder="1" applyFill="1" applyFont="1" applyNumberFormat="1">
      <alignment horizontal="center" vertical="bottom"/>
    </xf>
    <xf borderId="4" fillId="2" fontId="4" numFmtId="3" xfId="0" applyAlignment="1" applyBorder="1" applyFont="1" applyNumberFormat="1">
      <alignment horizontal="center" vertical="bottom"/>
    </xf>
    <xf borderId="4" fillId="2" fontId="4" numFmtId="165" xfId="0" applyAlignment="1" applyBorder="1" applyFont="1" applyNumberFormat="1">
      <alignment horizontal="center"/>
    </xf>
    <xf borderId="4" fillId="5" fontId="4" numFmtId="3" xfId="0" applyAlignment="1" applyBorder="1" applyFill="1" applyFont="1" applyNumberFormat="1">
      <alignment horizontal="center"/>
    </xf>
    <xf borderId="4" fillId="4" fontId="4" numFmtId="3" xfId="0" applyAlignment="1" applyBorder="1" applyFont="1" applyNumberFormat="1">
      <alignment horizontal="center"/>
    </xf>
    <xf borderId="4" fillId="2" fontId="4" numFmtId="166" xfId="0" applyAlignment="1" applyBorder="1" applyFont="1" applyNumberFormat="1">
      <alignment horizontal="center" vertical="bottom"/>
    </xf>
    <xf borderId="4" fillId="4" fontId="4" numFmtId="167" xfId="0" applyAlignment="1" applyBorder="1" applyFont="1" applyNumberFormat="1">
      <alignment horizontal="center"/>
    </xf>
    <xf borderId="4" fillId="2" fontId="4" numFmtId="166" xfId="0" applyAlignment="1" applyBorder="1" applyFont="1" applyNumberFormat="1">
      <alignment horizontal="center"/>
    </xf>
    <xf borderId="4" fillId="2" fontId="4" numFmtId="167" xfId="0" applyAlignment="1" applyBorder="1" applyFont="1" applyNumberFormat="1">
      <alignment horizontal="center" vertical="bottom"/>
    </xf>
    <xf borderId="4" fillId="2" fontId="4" numFmtId="167" xfId="0" applyAlignment="1" applyBorder="1" applyFont="1" applyNumberFormat="1">
      <alignment horizontal="center"/>
    </xf>
    <xf borderId="4" fillId="2" fontId="5" numFmtId="168" xfId="0" applyAlignment="1" applyBorder="1" applyFont="1" applyNumberFormat="1">
      <alignment horizontal="center"/>
    </xf>
    <xf borderId="5" fillId="2" fontId="5" numFmtId="168" xfId="0" applyAlignment="1" applyBorder="1" applyFont="1" applyNumberFormat="1">
      <alignment horizontal="center" vertical="bottom"/>
    </xf>
    <xf borderId="5" fillId="2" fontId="5" numFmtId="168" xfId="0" applyAlignment="1" applyBorder="1" applyFont="1" applyNumberFormat="1">
      <alignment horizontal="center"/>
    </xf>
    <xf borderId="4" fillId="2" fontId="5" numFmtId="168" xfId="0" applyAlignment="1" applyBorder="1" applyFont="1" applyNumberFormat="1">
      <alignment horizontal="center" vertical="bottom"/>
    </xf>
    <xf borderId="4" fillId="2" fontId="6" numFmtId="168" xfId="0" applyAlignment="1" applyBorder="1" applyFont="1" applyNumberFormat="1">
      <alignment vertical="bottom"/>
    </xf>
    <xf borderId="5" fillId="2" fontId="6" numFmtId="168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vertical="bottom"/>
    </xf>
    <xf borderId="2" fillId="3" fontId="2" numFmtId="168" xfId="0" applyAlignment="1" applyBorder="1" applyFont="1" applyNumberFormat="1">
      <alignment vertical="bottom"/>
    </xf>
    <xf borderId="5" fillId="2" fontId="1" numFmtId="166" xfId="0" applyAlignment="1" applyBorder="1" applyFont="1" applyNumberFormat="1">
      <alignment vertical="bottom"/>
    </xf>
    <xf borderId="4" fillId="2" fontId="1" numFmtId="168" xfId="0" applyAlignment="1" applyBorder="1" applyFont="1" applyNumberFormat="1">
      <alignment vertical="bottom"/>
    </xf>
    <xf borderId="5" fillId="2" fontId="1" numFmtId="168" xfId="0" applyAlignment="1" applyBorder="1" applyFont="1" applyNumberFormat="1">
      <alignment vertical="bottom"/>
    </xf>
    <xf borderId="2" fillId="3" fontId="7" numFmtId="1" xfId="0" applyAlignment="1" applyBorder="1" applyFont="1" applyNumberFormat="1">
      <alignment horizontal="right" vertical="bottom"/>
    </xf>
    <xf borderId="2" fillId="3" fontId="8" numFmtId="1" xfId="0" applyAlignment="1" applyBorder="1" applyFont="1" applyNumberFormat="1">
      <alignment horizontal="right" vertical="bottom"/>
    </xf>
    <xf borderId="2" fillId="3" fontId="3" numFmtId="168" xfId="0" applyAlignment="1" applyBorder="1" applyFont="1" applyNumberFormat="1">
      <alignment vertical="bottom"/>
    </xf>
    <xf borderId="2" fillId="3" fontId="7" numFmtId="2" xfId="0" applyAlignment="1" applyBorder="1" applyFont="1" applyNumberFormat="1">
      <alignment horizontal="right" vertical="bottom"/>
    </xf>
    <xf borderId="0" fillId="3" fontId="8" numFmtId="1" xfId="0" applyAlignment="1" applyFont="1" applyNumberFormat="1">
      <alignment horizontal="right" vertical="bottom"/>
    </xf>
    <xf borderId="0" fillId="3" fontId="3" numFmtId="168" xfId="0" applyAlignment="1" applyFont="1" applyNumberFormat="1">
      <alignment vertical="bottom"/>
    </xf>
    <xf borderId="0" fillId="3" fontId="3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6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'Lambda Alternate 1.'!$E$4:$E$16</c:f>
            </c:numRef>
          </c:val>
          <c:smooth val="0"/>
        </c:ser>
        <c:axId val="104254889"/>
        <c:axId val="942027683"/>
      </c:lineChart>
      <c:catAx>
        <c:axId val="104254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2027683"/>
      </c:catAx>
      <c:valAx>
        <c:axId val="942027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2548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47.14"/>
    <col customWidth="1" min="4" max="6" width="14.43"/>
  </cols>
  <sheetData>
    <row r="1" ht="15.75" customHeight="1">
      <c r="A1" s="1"/>
      <c r="B1" s="1">
        <f>B2-B3%</f>
        <v>4.984462715</v>
      </c>
      <c r="C1" s="1"/>
    </row>
    <row r="2" ht="15.75" customHeight="1">
      <c r="A2" s="2" t="s">
        <v>0</v>
      </c>
      <c r="B2" s="3">
        <f>B8</f>
        <v>5</v>
      </c>
      <c r="C2" s="2" t="s">
        <v>0</v>
      </c>
    </row>
    <row r="3" ht="15.75" customHeight="1">
      <c r="A3" s="2">
        <f>IFERROR(__xludf.DUMMYFUNCTION("GOOGLEFINANCE(""CURRENCY:usdgbp"")"),0.80125)</f>
        <v>0.80125</v>
      </c>
      <c r="B3" s="2">
        <f>(((A3^1.14)+((C3^-1.14))))</f>
        <v>1.553728541</v>
      </c>
      <c r="C3" s="2">
        <f>IFERROR(__xludf.DUMMYFUNCTION("GOOGLEFINANCE(""CURRENCY:gbpusd"")"),1.2478)</f>
        <v>1.2478</v>
      </c>
    </row>
    <row r="4" ht="15.75" customHeight="1">
      <c r="A4" s="2" t="s">
        <v>1</v>
      </c>
      <c r="B4" s="2" t="s">
        <v>2</v>
      </c>
      <c r="C4" s="2" t="s">
        <v>3</v>
      </c>
    </row>
    <row r="5" ht="15.75" customHeight="1">
      <c r="A5" s="4"/>
      <c r="B5" s="4">
        <f>B2+B3%</f>
        <v>5.015537285</v>
      </c>
      <c r="C5" s="4"/>
    </row>
    <row r="6">
      <c r="A6" s="5" t="s">
        <v>4</v>
      </c>
      <c r="B6" s="6"/>
      <c r="C6" s="5" t="s">
        <v>4</v>
      </c>
    </row>
    <row r="7">
      <c r="A7" s="2" t="s">
        <v>5</v>
      </c>
      <c r="B7" s="2" t="s">
        <v>6</v>
      </c>
      <c r="C7" s="2" t="s">
        <v>7</v>
      </c>
      <c r="D7" s="7"/>
    </row>
    <row r="8">
      <c r="A8" s="8">
        <f>'Lambda Alternate 1.'!E16</f>
        <v>15.74464046</v>
      </c>
      <c r="B8" s="3">
        <v>5.0</v>
      </c>
      <c r="C8" s="8" t="str">
        <f>'Lambda Alternate 2'!E16</f>
        <v>#NUM!</v>
      </c>
      <c r="D8" s="7"/>
    </row>
    <row r="9">
      <c r="A9" s="2"/>
      <c r="B9" s="2"/>
      <c r="C9" s="2"/>
      <c r="D9" s="7"/>
    </row>
    <row r="10">
      <c r="A10" s="4"/>
      <c r="B10" s="4"/>
      <c r="C10" s="4"/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9"/>
      <c r="B1" s="10">
        <f>(H7-G6-F5-E4-D3-C2)</f>
        <v>0.5636854055</v>
      </c>
      <c r="C1" s="10">
        <f t="shared" ref="C1:M1" si="1">(H6-G5-F4-E3-D2)</f>
        <v>-24.88374249</v>
      </c>
      <c r="D1" s="10">
        <f t="shared" si="1"/>
        <v>-30.79272811</v>
      </c>
      <c r="E1" s="10">
        <f t="shared" si="1"/>
        <v>-36.70171373</v>
      </c>
      <c r="F1" s="10">
        <f t="shared" si="1"/>
        <v>-42.61069935</v>
      </c>
      <c r="G1" s="10">
        <f t="shared" si="1"/>
        <v>-48.51968497</v>
      </c>
      <c r="H1" s="10">
        <f t="shared" si="1"/>
        <v>-54.42867059</v>
      </c>
      <c r="I1" s="10">
        <f t="shared" si="1"/>
        <v>-41.69291373</v>
      </c>
      <c r="J1" s="10">
        <f t="shared" si="1"/>
        <v>-31.07457081</v>
      </c>
      <c r="K1" s="10">
        <f t="shared" si="1"/>
        <v>-15.53728541</v>
      </c>
      <c r="L1" s="10">
        <f t="shared" si="1"/>
        <v>-17.09101395</v>
      </c>
      <c r="M1" s="10">
        <f t="shared" si="1"/>
        <v>0</v>
      </c>
    </row>
    <row r="2" ht="15.75" customHeight="1">
      <c r="A2" s="11"/>
      <c r="B2" s="12">
        <f>SUM(B1:M1)</f>
        <v>-342.7693377</v>
      </c>
      <c r="C2" s="13">
        <f t="shared" ref="C2:M2" si="2">(C4-C3)</f>
        <v>1.553728541</v>
      </c>
      <c r="D2" s="13">
        <f t="shared" si="2"/>
        <v>3.107457081</v>
      </c>
      <c r="E2" s="13">
        <f t="shared" si="2"/>
        <v>4.661185622</v>
      </c>
      <c r="F2" s="13">
        <f t="shared" si="2"/>
        <v>6.214914162</v>
      </c>
      <c r="G2" s="13">
        <f t="shared" si="2"/>
        <v>7.768642703</v>
      </c>
      <c r="H2" s="13">
        <f t="shared" si="2"/>
        <v>9.322371243</v>
      </c>
      <c r="I2" s="13">
        <f t="shared" si="2"/>
        <v>10.87609978</v>
      </c>
      <c r="J2" s="13">
        <f t="shared" si="2"/>
        <v>12.42982832</v>
      </c>
      <c r="K2" s="13">
        <f t="shared" si="2"/>
        <v>13.98355686</v>
      </c>
      <c r="L2" s="13">
        <f t="shared" si="2"/>
        <v>15.53728541</v>
      </c>
      <c r="M2" s="13">
        <f t="shared" si="2"/>
        <v>17.09101395</v>
      </c>
    </row>
    <row r="3" ht="15.75" customHeight="1">
      <c r="A3" s="14"/>
      <c r="B3" s="15"/>
      <c r="C3" s="10">
        <f>('Decimalisation  1i'!A1*1)</f>
        <v>0</v>
      </c>
      <c r="D3" s="10">
        <f>('Decimalisation  1i'!A1*2)</f>
        <v>0</v>
      </c>
      <c r="E3" s="10">
        <f>('Decimalisation  1i'!A1*3)</f>
        <v>0</v>
      </c>
      <c r="F3" s="10">
        <f>('Decimalisation  1i'!A1*4)</f>
        <v>0</v>
      </c>
      <c r="G3" s="10">
        <f>('Decimalisation  1i'!A1*5)</f>
        <v>0</v>
      </c>
      <c r="H3" s="10">
        <f>('Decimalisation  1i'!A1*6)</f>
        <v>0</v>
      </c>
      <c r="I3" s="10">
        <f>('Decimalisation  1i'!A1*7)</f>
        <v>0</v>
      </c>
      <c r="J3" s="10">
        <f>('Decimalisation  1i'!A1*8)</f>
        <v>0</v>
      </c>
      <c r="K3" s="10">
        <f>('Decimalisation  1i'!A1*9)</f>
        <v>0</v>
      </c>
      <c r="L3" s="10">
        <f>('Decimalisation  1i'!A1*10)</f>
        <v>0</v>
      </c>
      <c r="M3" s="10">
        <f>('Decimalisation  1i'!A1*11)</f>
        <v>0</v>
      </c>
    </row>
    <row r="4" ht="15.75" customHeight="1">
      <c r="A4" s="14"/>
      <c r="B4" s="15">
        <f>(B2/B6)+(B6/B2)</f>
        <v>5.943541906</v>
      </c>
      <c r="C4" s="10">
        <f>('Decimalisation  1i'!B3*1)</f>
        <v>1.553728541</v>
      </c>
      <c r="D4" s="10">
        <f>('Decimalisation  1i'!B3*2)</f>
        <v>3.107457081</v>
      </c>
      <c r="E4" s="10">
        <f>('Decimalisation  1i'!B3*3)</f>
        <v>4.661185622</v>
      </c>
      <c r="F4" s="10">
        <f>('Decimalisation  1i'!B3*4)</f>
        <v>6.214914162</v>
      </c>
      <c r="G4" s="10">
        <f>('Decimalisation  1i'!B3*5)</f>
        <v>7.768642703</v>
      </c>
      <c r="H4" s="10">
        <f>('Decimalisation  1i'!B3*6)</f>
        <v>9.322371243</v>
      </c>
      <c r="I4" s="10">
        <f>('Decimalisation  1i'!B3*7)</f>
        <v>10.87609978</v>
      </c>
      <c r="J4" s="10">
        <f>('Decimalisation  1i'!B3*8)</f>
        <v>12.42982832</v>
      </c>
      <c r="K4" s="10">
        <f>('Decimalisation  1i'!B3*9)</f>
        <v>13.98355686</v>
      </c>
      <c r="L4" s="10">
        <f>('Decimalisation  1i'!B3*10)</f>
        <v>15.53728541</v>
      </c>
      <c r="M4" s="10">
        <f>('Decimalisation  1i'!B3*11)</f>
        <v>17.09101395</v>
      </c>
    </row>
    <row r="5" ht="15.75" customHeight="1">
      <c r="A5" s="14"/>
      <c r="B5" s="15"/>
      <c r="C5" s="10">
        <f>('Decimalisation  1i'!C3*1)</f>
        <v>1.2478</v>
      </c>
      <c r="D5" s="10">
        <f>('Decimalisation  1i'!C3*2)</f>
        <v>2.4956</v>
      </c>
      <c r="E5" s="10">
        <f>('Decimalisation  1i'!C3*3)</f>
        <v>3.7434</v>
      </c>
      <c r="F5" s="10">
        <f>('Decimalisation  1i'!C3*4)</f>
        <v>4.9912</v>
      </c>
      <c r="G5" s="10">
        <f>('Decimalisation  1i'!C3*5)</f>
        <v>6.239</v>
      </c>
      <c r="H5" s="10">
        <f>('Decimalisation  1i'!C3*6)</f>
        <v>7.4868</v>
      </c>
      <c r="I5" s="10">
        <f>('Decimalisation  1i'!C3*7)</f>
        <v>8.7346</v>
      </c>
      <c r="J5" s="10">
        <f>('Decimalisation  1i'!C3*8)</f>
        <v>9.9824</v>
      </c>
      <c r="K5" s="10">
        <f>('Decimalisation  1i'!C3*9)</f>
        <v>11.2302</v>
      </c>
      <c r="L5" s="10">
        <f>('Decimalisation  1i'!C3*10)</f>
        <v>12.478</v>
      </c>
      <c r="M5" s="10">
        <f>('Decimalisation  1i'!C3*11)</f>
        <v>13.7258</v>
      </c>
    </row>
    <row r="6" ht="15.75" customHeight="1">
      <c r="A6" s="11"/>
      <c r="B6" s="16">
        <f>SUM(B7:M7)</f>
        <v>-59.40297211</v>
      </c>
      <c r="C6" s="10">
        <f t="shared" ref="C6:M6" si="3">(C3-C4)</f>
        <v>-1.553728541</v>
      </c>
      <c r="D6" s="10">
        <f t="shared" si="3"/>
        <v>-3.107457081</v>
      </c>
      <c r="E6" s="10">
        <f t="shared" si="3"/>
        <v>-4.661185622</v>
      </c>
      <c r="F6" s="10">
        <f t="shared" si="3"/>
        <v>-6.214914162</v>
      </c>
      <c r="G6" s="10">
        <f t="shared" si="3"/>
        <v>-7.768642703</v>
      </c>
      <c r="H6" s="10">
        <f t="shared" si="3"/>
        <v>-9.322371243</v>
      </c>
      <c r="I6" s="10">
        <f t="shared" si="3"/>
        <v>-10.87609978</v>
      </c>
      <c r="J6" s="10">
        <f t="shared" si="3"/>
        <v>-12.42982832</v>
      </c>
      <c r="K6" s="10">
        <f t="shared" si="3"/>
        <v>-13.98355686</v>
      </c>
      <c r="L6" s="10">
        <f t="shared" si="3"/>
        <v>-15.53728541</v>
      </c>
      <c r="M6" s="10">
        <f t="shared" si="3"/>
        <v>-17.09101395</v>
      </c>
    </row>
    <row r="7" ht="15.75" customHeight="1">
      <c r="A7" s="11"/>
      <c r="B7" s="10">
        <f>(H1-G2-F3-E4-D5-C6)</f>
        <v>-67.80037038</v>
      </c>
      <c r="C7" s="10">
        <f t="shared" ref="C7:M7" si="4">(H2-G3-F4-E5-D6)</f>
        <v>2.471514162</v>
      </c>
      <c r="D7" s="10">
        <f t="shared" si="4"/>
        <v>2.777442703</v>
      </c>
      <c r="E7" s="10">
        <f t="shared" si="4"/>
        <v>3.083371243</v>
      </c>
      <c r="F7" s="10">
        <f t="shared" si="4"/>
        <v>3.389299784</v>
      </c>
      <c r="G7" s="10">
        <f t="shared" si="4"/>
        <v>3.695228324</v>
      </c>
      <c r="H7" s="10">
        <f t="shared" si="4"/>
        <v>4.001156865</v>
      </c>
      <c r="I7" s="10">
        <f t="shared" si="4"/>
        <v>-14.33765708</v>
      </c>
      <c r="J7" s="10">
        <f t="shared" si="4"/>
        <v>-15.58545708</v>
      </c>
      <c r="K7" s="10">
        <f t="shared" si="4"/>
        <v>1.811485405</v>
      </c>
      <c r="L7" s="10">
        <f t="shared" si="4"/>
        <v>17.09101395</v>
      </c>
      <c r="M7" s="10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2.29"/>
    <col customWidth="1" min="3" max="6" width="14.43"/>
  </cols>
  <sheetData>
    <row r="1" ht="15.75" customHeight="1">
      <c r="A1" s="17"/>
      <c r="B1" s="18">
        <f>'Reaction Complex  2i'!B4</f>
        <v>5.943541906</v>
      </c>
    </row>
    <row r="2" ht="15.75" customHeight="1">
      <c r="A2" s="19"/>
      <c r="B2" s="20"/>
    </row>
    <row r="3" ht="15.75" customHeight="1">
      <c r="A3" s="19"/>
      <c r="B3" s="21"/>
    </row>
    <row r="4" ht="15.75" customHeight="1">
      <c r="A4" s="19"/>
      <c r="B4" s="18">
        <f>'Decimalisation  1i'!B2</f>
        <v>5</v>
      </c>
    </row>
    <row r="5" ht="15.75" customHeight="1">
      <c r="A5" s="19"/>
      <c r="B5" s="2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9.57"/>
    <col customWidth="1" min="4" max="6" width="14.43"/>
  </cols>
  <sheetData>
    <row r="1" ht="15.75" customHeight="1">
      <c r="A1" s="22"/>
      <c r="B1" s="22"/>
      <c r="C1" s="23"/>
    </row>
    <row r="2" ht="15.75" customHeight="1">
      <c r="A2" s="22"/>
      <c r="B2" s="22"/>
      <c r="C2" s="23"/>
    </row>
    <row r="3" ht="15.75" customHeight="1">
      <c r="A3" s="22"/>
      <c r="B3" s="22" t="s">
        <v>8</v>
      </c>
      <c r="C3" s="24" t="s">
        <v>9</v>
      </c>
    </row>
    <row r="4" ht="15.75" customHeight="1">
      <c r="A4" s="22">
        <f>B4^B13</f>
        <v>6.263625809</v>
      </c>
      <c r="B4" s="22">
        <f>'Square Root'!B4</f>
        <v>5</v>
      </c>
      <c r="C4" s="24">
        <f>B4^B13</f>
        <v>6.263625809</v>
      </c>
    </row>
    <row r="5" ht="15.75" customHeight="1">
      <c r="A5" s="22"/>
      <c r="B5" s="22"/>
      <c r="C5" s="24"/>
    </row>
    <row r="6" ht="15.75" customHeight="1">
      <c r="A6" s="25"/>
      <c r="B6" s="25"/>
      <c r="C6" s="24"/>
    </row>
    <row r="7" ht="15.75" customHeight="1">
      <c r="A7" s="25"/>
      <c r="B7" s="25" t="s">
        <v>10</v>
      </c>
      <c r="C7" s="24" t="s">
        <v>9</v>
      </c>
    </row>
    <row r="8" ht="15.75" customHeight="1">
      <c r="A8" s="25">
        <f>B8^B13</f>
        <v>7.628017403</v>
      </c>
      <c r="B8" s="25">
        <f>'Square Root'!B1</f>
        <v>5.943541906</v>
      </c>
      <c r="C8" s="24">
        <f>B8^B13</f>
        <v>7.628017403</v>
      </c>
    </row>
    <row r="9" ht="15.75" customHeight="1">
      <c r="A9" s="25"/>
      <c r="B9" s="25"/>
      <c r="C9" s="24"/>
    </row>
    <row r="10" ht="15.75" customHeight="1">
      <c r="A10" s="22"/>
      <c r="B10" s="22"/>
      <c r="C10" s="24"/>
    </row>
    <row r="11" ht="15.75" customHeight="1">
      <c r="A11" s="25"/>
      <c r="B11" s="25"/>
      <c r="C11" s="24"/>
    </row>
    <row r="12" ht="15.75" customHeight="1">
      <c r="A12" s="25"/>
      <c r="B12" s="25" t="s">
        <v>11</v>
      </c>
      <c r="C12" s="23"/>
    </row>
    <row r="13" ht="15.75" customHeight="1">
      <c r="A13" s="25"/>
      <c r="B13" s="25">
        <f>1.14</f>
        <v>1.14</v>
      </c>
      <c r="C13" s="24"/>
    </row>
    <row r="14" ht="15.75" customHeight="1">
      <c r="A14" s="25"/>
      <c r="B14" s="25"/>
      <c r="C14" s="24"/>
    </row>
    <row r="15" ht="15.75" customHeight="1">
      <c r="A15" s="25"/>
      <c r="B15" s="25"/>
      <c r="C15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9.57"/>
    <col customWidth="1" min="4" max="4" width="18.14"/>
    <col customWidth="1" min="5" max="6" width="35.29"/>
  </cols>
  <sheetData>
    <row r="1" ht="15.75" customHeight="1">
      <c r="A1" s="26" t="s">
        <v>12</v>
      </c>
      <c r="B1" s="26" t="s">
        <v>13</v>
      </c>
      <c r="C1" s="27" t="s">
        <v>14</v>
      </c>
      <c r="D1" s="28"/>
      <c r="E1" s="28"/>
      <c r="F1" s="29"/>
    </row>
    <row r="2" ht="15.75" customHeight="1">
      <c r="A2" s="26">
        <f>'Square Root'!B1</f>
        <v>5.943541906</v>
      </c>
      <c r="B2" s="26">
        <f>'Square Root'!B4</f>
        <v>5</v>
      </c>
      <c r="C2" s="30">
        <f>A2-B2</f>
        <v>0.9435419058</v>
      </c>
      <c r="D2" s="28"/>
      <c r="E2" s="28"/>
      <c r="F2" s="29"/>
    </row>
    <row r="3" ht="15.75" customHeight="1">
      <c r="A3" s="31"/>
      <c r="B3" s="31"/>
      <c r="C3" s="32"/>
      <c r="D3" s="33" t="s">
        <v>15</v>
      </c>
      <c r="E3" s="28"/>
      <c r="F3" s="29"/>
    </row>
    <row r="4" ht="15.75" customHeight="1">
      <c r="A4" s="31"/>
      <c r="B4" s="31"/>
      <c r="C4" s="32"/>
      <c r="D4" s="34">
        <v>0.0</v>
      </c>
      <c r="E4" s="35">
        <f>(C2^-1.14)+(A2+B2/2)</f>
        <v>9.512036279</v>
      </c>
      <c r="F4" s="35">
        <f>C2</f>
        <v>0.9435419058</v>
      </c>
    </row>
    <row r="5" ht="15.75" customHeight="1">
      <c r="A5" s="31"/>
      <c r="B5" s="31"/>
      <c r="C5" s="32"/>
      <c r="D5" s="33">
        <v>1.0</v>
      </c>
      <c r="E5" s="29">
        <f>(A2+B2/2)+F5</f>
        <v>9.379438271</v>
      </c>
      <c r="F5" s="29">
        <f t="shared" ref="F5:F6" si="1">F4^1.14</f>
        <v>0.9358963649</v>
      </c>
    </row>
    <row r="6" ht="15.75" customHeight="1">
      <c r="A6" s="31"/>
      <c r="B6" s="31"/>
      <c r="C6" s="32"/>
      <c r="D6" s="33">
        <v>2.0</v>
      </c>
      <c r="E6" s="29">
        <f>E5+F6</f>
        <v>10.30669426</v>
      </c>
      <c r="F6" s="29">
        <f t="shared" si="1"/>
        <v>0.9272559887</v>
      </c>
    </row>
    <row r="7" ht="15.75" customHeight="1">
      <c r="A7" s="31"/>
      <c r="B7" s="31"/>
      <c r="C7" s="32"/>
      <c r="D7" s="36" t="s">
        <v>16</v>
      </c>
      <c r="E7" s="29">
        <f>E6-F7</f>
        <v>9.337135259</v>
      </c>
      <c r="F7" s="29">
        <f>F6^-(('Holographic Principle'!C4-'Holographic Principle'!C8)*0.3)</f>
        <v>0.9695590002</v>
      </c>
    </row>
    <row r="8" ht="15.75" customHeight="1">
      <c r="A8" s="31"/>
      <c r="B8" s="31"/>
      <c r="C8" s="32"/>
      <c r="D8" s="33">
        <v>4.0</v>
      </c>
      <c r="E8" s="29">
        <f>E7+F8</f>
        <v>10.30250712</v>
      </c>
      <c r="F8" s="29">
        <f>F7^1.14</f>
        <v>0.9653718619</v>
      </c>
    </row>
    <row r="9" ht="15.75" customHeight="1">
      <c r="A9" s="31"/>
      <c r="B9" s="31"/>
      <c r="C9" s="32"/>
      <c r="D9" s="33" t="s">
        <v>17</v>
      </c>
      <c r="E9" s="29">
        <f>E8-F9</f>
        <v>9.326262295</v>
      </c>
      <c r="F9" s="29">
        <f>F8^-(('Holographic Principle'!C4-'Holographic Principle'!C8)*0.5)</f>
        <v>0.9762448258</v>
      </c>
    </row>
    <row r="10" ht="15.75" customHeight="1">
      <c r="A10" s="31"/>
      <c r="B10" s="31"/>
      <c r="C10" s="32"/>
      <c r="D10" s="33">
        <v>6.0</v>
      </c>
      <c r="E10" s="29">
        <f t="shared" ref="E10:E14" si="2">E9+F10</f>
        <v>10.29922674</v>
      </c>
      <c r="F10" s="29">
        <f t="shared" ref="F10:F14" si="3">F9^1.14</f>
        <v>0.9729644433</v>
      </c>
    </row>
    <row r="11" ht="15.75" customHeight="1">
      <c r="A11" s="31"/>
      <c r="B11" s="31"/>
      <c r="C11" s="32"/>
      <c r="D11" s="33">
        <v>7.0</v>
      </c>
      <c r="E11" s="29">
        <f t="shared" si="2"/>
        <v>11.26846499</v>
      </c>
      <c r="F11" s="29">
        <f t="shared" si="3"/>
        <v>0.9692382507</v>
      </c>
    </row>
    <row r="12" ht="15.75" customHeight="1">
      <c r="A12" s="31"/>
      <c r="B12" s="31"/>
      <c r="C12" s="32"/>
      <c r="D12" s="33">
        <v>8.0</v>
      </c>
      <c r="E12" s="29">
        <f t="shared" si="2"/>
        <v>12.23347278</v>
      </c>
      <c r="F12" s="29">
        <f t="shared" si="3"/>
        <v>0.9650077949</v>
      </c>
    </row>
    <row r="13" ht="15.75" customHeight="1">
      <c r="A13" s="31"/>
      <c r="B13" s="31"/>
      <c r="C13" s="32"/>
      <c r="D13" s="33">
        <v>9.0</v>
      </c>
      <c r="E13" s="29">
        <f t="shared" si="2"/>
        <v>13.19368038</v>
      </c>
      <c r="F13" s="29">
        <f t="shared" si="3"/>
        <v>0.9602075941</v>
      </c>
    </row>
    <row r="14" ht="15.75" customHeight="1">
      <c r="A14" s="31"/>
      <c r="B14" s="31"/>
      <c r="C14" s="32"/>
      <c r="D14" s="33">
        <v>10.0</v>
      </c>
      <c r="E14" s="29">
        <f t="shared" si="2"/>
        <v>14.14844486</v>
      </c>
      <c r="F14" s="29">
        <f t="shared" si="3"/>
        <v>0.9547644841</v>
      </c>
    </row>
    <row r="15" ht="15.75" customHeight="1">
      <c r="A15" s="31"/>
      <c r="B15" s="31"/>
      <c r="C15" s="32"/>
      <c r="D15" s="33" t="s">
        <v>18</v>
      </c>
      <c r="E15" s="29">
        <f>E14-F15</f>
        <v>13.21556078</v>
      </c>
      <c r="F15" s="29">
        <f>F14^-(('Holographic Principle'!C4-'Holographic Principle'!C8)*1.1)</f>
        <v>0.9328840806</v>
      </c>
    </row>
    <row r="16" ht="15.75" customHeight="1">
      <c r="A16" s="31"/>
      <c r="B16" s="31"/>
      <c r="C16" s="32"/>
      <c r="D16" s="37">
        <v>12.0</v>
      </c>
      <c r="E16" s="38">
        <f>((E15^(E15-E4)^-1.14)/(E6^-F16))</f>
        <v>15.74464046</v>
      </c>
      <c r="F16" s="39">
        <f>F15</f>
        <v>0.9328840806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9.57"/>
    <col customWidth="1" min="4" max="4" width="18.14"/>
    <col customWidth="1" min="5" max="6" width="35.29"/>
  </cols>
  <sheetData>
    <row r="1" ht="15.75" customHeight="1">
      <c r="A1" s="26" t="s">
        <v>12</v>
      </c>
      <c r="B1" s="26" t="s">
        <v>13</v>
      </c>
      <c r="C1" s="27" t="s">
        <v>14</v>
      </c>
      <c r="D1" s="28"/>
      <c r="E1" s="28"/>
      <c r="F1" s="29"/>
    </row>
    <row r="2" ht="15.75" customHeight="1">
      <c r="A2" s="26">
        <f>'Square Root'!B4</f>
        <v>5</v>
      </c>
      <c r="B2" s="26">
        <f>'Square Root'!B1</f>
        <v>5.943541906</v>
      </c>
      <c r="C2" s="30">
        <f>A2-B2</f>
        <v>-0.9435419058</v>
      </c>
      <c r="D2" s="28"/>
      <c r="E2" s="28"/>
      <c r="F2" s="29"/>
    </row>
    <row r="3" ht="15.75" customHeight="1">
      <c r="A3" s="31"/>
      <c r="B3" s="31"/>
      <c r="C3" s="32"/>
      <c r="D3" s="33" t="s">
        <v>15</v>
      </c>
      <c r="E3" s="28"/>
      <c r="F3" s="29"/>
    </row>
    <row r="4" ht="15.75" customHeight="1">
      <c r="A4" s="31"/>
      <c r="B4" s="31"/>
      <c r="C4" s="32"/>
      <c r="D4" s="34">
        <v>0.0</v>
      </c>
      <c r="E4" s="35" t="str">
        <f>(C2^-1.14)+(A2+B2/2)</f>
        <v>#NUM!</v>
      </c>
      <c r="F4" s="35">
        <f>C2</f>
        <v>-0.9435419058</v>
      </c>
    </row>
    <row r="5" ht="15.75" customHeight="1">
      <c r="A5" s="31"/>
      <c r="B5" s="31"/>
      <c r="C5" s="32"/>
      <c r="D5" s="33">
        <v>1.0</v>
      </c>
      <c r="E5" s="29" t="str">
        <f>(A2+B2/2)+F5</f>
        <v>#NUM!</v>
      </c>
      <c r="F5" s="29" t="str">
        <f t="shared" ref="F5:F6" si="1">F4^1.14</f>
        <v>#NUM!</v>
      </c>
    </row>
    <row r="6" ht="15.75" customHeight="1">
      <c r="A6" s="31"/>
      <c r="B6" s="31"/>
      <c r="C6" s="32"/>
      <c r="D6" s="33">
        <v>2.0</v>
      </c>
      <c r="E6" s="29" t="str">
        <f>E5+F6</f>
        <v>#NUM!</v>
      </c>
      <c r="F6" s="29" t="str">
        <f t="shared" si="1"/>
        <v>#NUM!</v>
      </c>
    </row>
    <row r="7" ht="15.75" customHeight="1">
      <c r="A7" s="31"/>
      <c r="B7" s="31"/>
      <c r="C7" s="32"/>
      <c r="D7" s="36" t="s">
        <v>16</v>
      </c>
      <c r="E7" s="29" t="str">
        <f>E6-F7</f>
        <v>#NUM!</v>
      </c>
      <c r="F7" s="29" t="str">
        <f>F6^-(('Holographic Principle'!C4-'Holographic Principle'!C8)*0.3)</f>
        <v>#NUM!</v>
      </c>
    </row>
    <row r="8" ht="15.75" customHeight="1">
      <c r="A8" s="31"/>
      <c r="B8" s="31"/>
      <c r="C8" s="32"/>
      <c r="D8" s="33">
        <v>4.0</v>
      </c>
      <c r="E8" s="29" t="str">
        <f>E7+F8</f>
        <v>#NUM!</v>
      </c>
      <c r="F8" s="29" t="str">
        <f>F7^1.14</f>
        <v>#NUM!</v>
      </c>
    </row>
    <row r="9" ht="15.75" customHeight="1">
      <c r="A9" s="31"/>
      <c r="B9" s="31"/>
      <c r="C9" s="32"/>
      <c r="D9" s="33" t="s">
        <v>17</v>
      </c>
      <c r="E9" s="29" t="str">
        <f>E8-F9</f>
        <v>#NUM!</v>
      </c>
      <c r="F9" s="29" t="str">
        <f>F8^-(('Holographic Principle'!C4-'Holographic Principle'!C8)*0.5)</f>
        <v>#NUM!</v>
      </c>
    </row>
    <row r="10" ht="15.75" customHeight="1">
      <c r="A10" s="31"/>
      <c r="B10" s="31"/>
      <c r="C10" s="32"/>
      <c r="D10" s="33">
        <v>6.0</v>
      </c>
      <c r="E10" s="29" t="str">
        <f t="shared" ref="E10:E14" si="2">E9+F10</f>
        <v>#NUM!</v>
      </c>
      <c r="F10" s="29" t="str">
        <f t="shared" ref="F10:F14" si="3">F9^1.14</f>
        <v>#NUM!</v>
      </c>
    </row>
    <row r="11" ht="15.75" customHeight="1">
      <c r="A11" s="31"/>
      <c r="B11" s="31"/>
      <c r="C11" s="32"/>
      <c r="D11" s="33">
        <v>7.0</v>
      </c>
      <c r="E11" s="29" t="str">
        <f t="shared" si="2"/>
        <v>#NUM!</v>
      </c>
      <c r="F11" s="29" t="str">
        <f t="shared" si="3"/>
        <v>#NUM!</v>
      </c>
    </row>
    <row r="12" ht="15.75" customHeight="1">
      <c r="A12" s="31"/>
      <c r="B12" s="31"/>
      <c r="C12" s="32"/>
      <c r="D12" s="33">
        <v>8.0</v>
      </c>
      <c r="E12" s="29" t="str">
        <f t="shared" si="2"/>
        <v>#NUM!</v>
      </c>
      <c r="F12" s="29" t="str">
        <f t="shared" si="3"/>
        <v>#NUM!</v>
      </c>
    </row>
    <row r="13" ht="15.75" customHeight="1">
      <c r="A13" s="31"/>
      <c r="B13" s="31"/>
      <c r="C13" s="32"/>
      <c r="D13" s="33">
        <v>9.0</v>
      </c>
      <c r="E13" s="29" t="str">
        <f t="shared" si="2"/>
        <v>#NUM!</v>
      </c>
      <c r="F13" s="29" t="str">
        <f t="shared" si="3"/>
        <v>#NUM!</v>
      </c>
    </row>
    <row r="14" ht="15.75" customHeight="1">
      <c r="A14" s="31"/>
      <c r="B14" s="31"/>
      <c r="C14" s="32"/>
      <c r="D14" s="33">
        <v>10.0</v>
      </c>
      <c r="E14" s="29" t="str">
        <f t="shared" si="2"/>
        <v>#NUM!</v>
      </c>
      <c r="F14" s="29" t="str">
        <f t="shared" si="3"/>
        <v>#NUM!</v>
      </c>
    </row>
    <row r="15" ht="15.75" customHeight="1">
      <c r="A15" s="31"/>
      <c r="B15" s="31"/>
      <c r="C15" s="32"/>
      <c r="D15" s="33" t="s">
        <v>18</v>
      </c>
      <c r="E15" s="29" t="str">
        <f>E14-F15</f>
        <v>#NUM!</v>
      </c>
      <c r="F15" s="29" t="str">
        <f>F14^-(('Holographic Principle'!C4-'Holographic Principle'!C8)*1.1)</f>
        <v>#NUM!</v>
      </c>
    </row>
    <row r="16" ht="15.75" customHeight="1">
      <c r="A16" s="31"/>
      <c r="B16" s="31"/>
      <c r="C16" s="32"/>
      <c r="D16" s="37">
        <v>12.0</v>
      </c>
      <c r="E16" s="38" t="str">
        <f>((E15^(E15-E4)^-1.14)/(E6^-F16))</f>
        <v>#NUM!</v>
      </c>
      <c r="F16" s="39" t="str">
        <f>F15</f>
        <v>#NUM!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