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db4ffe6fb8eb658/Escritorio/EXCEL/"/>
    </mc:Choice>
  </mc:AlternateContent>
  <xr:revisionPtr revIDLastSave="86" documentId="13_ncr:1_{701DB7FE-6626-4E53-913C-00DCD9D419BB}" xr6:coauthVersionLast="47" xr6:coauthVersionMax="47" xr10:uidLastSave="{3FA01869-9BEC-4F77-B8DB-47C13EE48EAC}"/>
  <bookViews>
    <workbookView xWindow="-108" yWindow="-108" windowWidth="23256" windowHeight="12456" firstSheet="1" activeTab="1" xr2:uid="{00000000-000D-0000-FFFF-FFFF00000000}"/>
  </bookViews>
  <sheets>
    <sheet name="Portada" sheetId="6" r:id="rId1"/>
    <sheet name="Ejercicio 1" sheetId="3" r:id="rId2"/>
    <sheet name="Ejercicio 2" sheetId="4" r:id="rId3"/>
    <sheet name="Ejercicio 3" sheetId="10" r:id="rId4"/>
  </sheets>
  <definedNames>
    <definedName name="_xlnm._FilterDatabase" localSheetId="3" hidden="1">'Ejercicio 3'!$A$6:$K$61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C21" i="3"/>
  <c r="O29" i="10"/>
  <c r="O30" i="10"/>
  <c r="O28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K8" i="10"/>
  <c r="O24" i="10" s="1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7" i="10"/>
  <c r="O9" i="10"/>
  <c r="O10" i="10"/>
  <c r="O11" i="10"/>
  <c r="O8" i="10"/>
  <c r="J8" i="10"/>
  <c r="J9" i="10"/>
  <c r="J10" i="10"/>
  <c r="J11" i="10"/>
  <c r="J12" i="10"/>
  <c r="J13" i="10"/>
  <c r="O17" i="10" s="1"/>
  <c r="J14" i="10"/>
  <c r="O18" i="10" s="1"/>
  <c r="J15" i="10"/>
  <c r="O16" i="10" s="1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O15" i="10" s="1"/>
  <c r="J29" i="10"/>
  <c r="O19" i="10" s="1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7" i="10"/>
  <c r="B10" i="4"/>
  <c r="E4" i="4"/>
  <c r="E5" i="4"/>
  <c r="E6" i="4"/>
  <c r="E7" i="4"/>
  <c r="D4" i="4"/>
  <c r="D5" i="4"/>
  <c r="D6" i="4"/>
  <c r="D7" i="4"/>
  <c r="D3" i="4"/>
  <c r="O23" i="10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5" i="3"/>
  <c r="C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Lindsay Carranza Corrales</author>
    <author>Lindsay Carranza</author>
  </authors>
  <commentList>
    <comment ref="J6" authorId="0" shapeId="0" xr:uid="{6F0C8A1A-66A3-4F3E-B66F-DCE3302EBCFE}">
      <text>
        <r>
          <rPr>
            <b/>
            <sz val="9"/>
            <color indexed="81"/>
            <rFont val="Tahoma"/>
            <charset val="1"/>
          </rPr>
          <t>Lindsay Carranza Corrales:</t>
        </r>
        <r>
          <rPr>
            <sz val="9"/>
            <color indexed="81"/>
            <rFont val="Tahoma"/>
            <charset val="1"/>
          </rPr>
          <t xml:space="preserve">
Cantidad * precio</t>
        </r>
      </text>
    </comment>
    <comment ref="K6" authorId="1" shapeId="0" xr:uid="{4B4E6243-5379-4C49-BC80-0D731E37C79E}">
      <text>
        <r>
          <rPr>
            <b/>
            <sz val="9"/>
            <color indexed="81"/>
            <rFont val="Tahoma"/>
            <family val="2"/>
          </rPr>
          <t>Lindsay Carranza:</t>
        </r>
        <r>
          <rPr>
            <sz val="9"/>
            <color indexed="81"/>
            <rFont val="Tahoma"/>
            <family val="2"/>
          </rPr>
          <t xml:space="preserve">
Si el envase es frasco o el producto es extracto coloque "Frágil"; sino coloque "Resistente"</t>
        </r>
      </text>
    </comment>
  </commentList>
</comments>
</file>

<file path=xl/sharedStrings.xml><?xml version="1.0" encoding="utf-8"?>
<sst xmlns="http://schemas.openxmlformats.org/spreadsheetml/2006/main" count="277" uniqueCount="110">
  <si>
    <t xml:space="preserve">Clase 31 Profesional Licenciado </t>
  </si>
  <si>
    <t xml:space="preserve">Periodo </t>
  </si>
  <si>
    <t xml:space="preserve">Complemento </t>
  </si>
  <si>
    <t xml:space="preserve">Salario </t>
  </si>
  <si>
    <t>Reajuste</t>
  </si>
  <si>
    <t>Presupuesto asignado (en millones)</t>
  </si>
  <si>
    <t xml:space="preserve">Año  </t>
  </si>
  <si>
    <t xml:space="preserve">Gobierno Nacional </t>
  </si>
  <si>
    <t xml:space="preserve">Gobierno Regional </t>
  </si>
  <si>
    <t>Diferencial</t>
  </si>
  <si>
    <t>Sobresueldo</t>
  </si>
  <si>
    <t xml:space="preserve">Fecha </t>
  </si>
  <si>
    <t>Oakland: Estado del inventario de saborizantes</t>
  </si>
  <si>
    <t>Al 30 de junio</t>
  </si>
  <si>
    <t>Cantidad en existencia</t>
  </si>
  <si>
    <t xml:space="preserve"> No. de producto</t>
  </si>
  <si>
    <t>Nombre</t>
  </si>
  <si>
    <t>Precio al menudeo</t>
  </si>
  <si>
    <t>Categoría</t>
  </si>
  <si>
    <t>Valor del Inventario</t>
  </si>
  <si>
    <t>Suma de  cantidades en existencia</t>
  </si>
  <si>
    <t>Pimienta, Florida</t>
  </si>
  <si>
    <t>Condimento</t>
  </si>
  <si>
    <t>Adobo</t>
  </si>
  <si>
    <t>Hierba</t>
  </si>
  <si>
    <t>Especia</t>
  </si>
  <si>
    <t>Extracto</t>
  </si>
  <si>
    <t>Cuatro especias francesas</t>
  </si>
  <si>
    <t>Frasco</t>
  </si>
  <si>
    <t>Pimienta, Limón</t>
  </si>
  <si>
    <t>Sobre</t>
  </si>
  <si>
    <t>Tuscan Sunset</t>
  </si>
  <si>
    <t>Botella</t>
  </si>
  <si>
    <t>Galena Street Rub</t>
  </si>
  <si>
    <t>Lata</t>
  </si>
  <si>
    <t>Northwoods Fire</t>
  </si>
  <si>
    <t>Mejorana</t>
  </si>
  <si>
    <t>Suma del valor del inventario</t>
  </si>
  <si>
    <t>Curry picante en polvo</t>
  </si>
  <si>
    <t>Butcher's Pepper</t>
  </si>
  <si>
    <t>Curry suave en polvo</t>
  </si>
  <si>
    <t>Hierbas,  Provence</t>
  </si>
  <si>
    <t xml:space="preserve">Aderezo Creole </t>
  </si>
  <si>
    <t xml:space="preserve">Menta, Hierbabuena </t>
  </si>
  <si>
    <t>Albahaca, Francesa</t>
  </si>
  <si>
    <t>Sal con cebolla</t>
  </si>
  <si>
    <t>Jengibre triturado</t>
  </si>
  <si>
    <t xml:space="preserve">Charqui, pollo y pescado, </t>
  </si>
  <si>
    <t>Charqui, puerco</t>
  </si>
  <si>
    <t>Charqui, Jamaica</t>
  </si>
  <si>
    <t>Albahaca, California</t>
  </si>
  <si>
    <t>Chile en polvo, picante</t>
  </si>
  <si>
    <t>Café</t>
  </si>
  <si>
    <t>Paprika húngara suave</t>
  </si>
  <si>
    <t>Chile en polvo, suave</t>
  </si>
  <si>
    <t>Bicentennial Beef</t>
  </si>
  <si>
    <t>Paprika, California</t>
  </si>
  <si>
    <t>Jengibre, cristalizado</t>
  </si>
  <si>
    <t>Canela, China</t>
  </si>
  <si>
    <t>Ralladura de naranja</t>
  </si>
  <si>
    <t>Hierbabuena</t>
  </si>
  <si>
    <t>Ajo en polvo</t>
  </si>
  <si>
    <t>Tandoori</t>
  </si>
  <si>
    <t>Ajo en hojuelas, California</t>
  </si>
  <si>
    <t>Jejngibre</t>
  </si>
  <si>
    <t>Especias para escabeche</t>
  </si>
  <si>
    <t>Nuez moscada</t>
  </si>
  <si>
    <t>Orégano</t>
  </si>
  <si>
    <t>Rojo Taco</t>
  </si>
  <si>
    <t>Clavos, enteros</t>
  </si>
  <si>
    <t>Vainilla, doble intensidad</t>
  </si>
  <si>
    <t>Eneldo</t>
  </si>
  <si>
    <t>Sal marina, Pacífico</t>
  </si>
  <si>
    <t>Pimienta en grano, India</t>
  </si>
  <si>
    <t>Cebolla en polvo</t>
  </si>
  <si>
    <t>Sal de ajo</t>
  </si>
  <si>
    <t>Pimiento en grano, roja</t>
  </si>
  <si>
    <t>Vainilla</t>
  </si>
  <si>
    <t>Almendra</t>
  </si>
  <si>
    <t>Limón</t>
  </si>
  <si>
    <t>Comino</t>
  </si>
  <si>
    <t>Naranja</t>
  </si>
  <si>
    <t>Clavos, molidos</t>
  </si>
  <si>
    <t>&lt;70000</t>
  </si>
  <si>
    <t xml:space="preserve">Total de presupuesto de Gobierno Nacional (suma de los montos menores a 70.000 millones) </t>
  </si>
  <si>
    <t>Clasificación</t>
  </si>
  <si>
    <t>Conteo</t>
  </si>
  <si>
    <t>Frágil</t>
  </si>
  <si>
    <t>Resistente</t>
  </si>
  <si>
    <t>Promedio del presupuesto del Gobierno Regional de los montos mayores a 15.000 millones</t>
  </si>
  <si>
    <t>&gt;15000</t>
  </si>
  <si>
    <t xml:space="preserve">Total </t>
  </si>
  <si>
    <t>Total</t>
  </si>
  <si>
    <t>Fecha de registro</t>
  </si>
  <si>
    <t>Promedio</t>
  </si>
  <si>
    <t>Promedio de cantidad en existencias</t>
  </si>
  <si>
    <t>Envase</t>
  </si>
  <si>
    <t>Mes</t>
  </si>
  <si>
    <t>Cantidad de registros</t>
  </si>
  <si>
    <t>Brainer Fallas Prado</t>
  </si>
  <si>
    <t>Tamaño</t>
  </si>
  <si>
    <t>8 oz</t>
  </si>
  <si>
    <t>2 oz</t>
  </si>
  <si>
    <t>4 oz</t>
  </si>
  <si>
    <t>16 oz</t>
  </si>
  <si>
    <t xml:space="preserve">8 oz </t>
  </si>
  <si>
    <t>6 oz</t>
  </si>
  <si>
    <t>enero</t>
  </si>
  <si>
    <t>febrero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</si>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</sst>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₡&quot;#,##0.00"/>
    <numFmt numFmtId="165" formatCode="[$$-409]#,##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Iskoola Pota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10" applyNumberFormat="0" applyFill="0" applyAlignment="0" applyProtection="0"/>
    <xf numFmtId="0" fontId="4" fillId="0" borderId="0" applyNumberFormat="0" applyFill="0" applyBorder="0" applyAlignment="0" applyProtection="0"/>
    <xf numFmtId="0" fontId="8" fillId="0" borderId="0"/>
  </cellStyleXfs>
  <cellXfs count="36">
    <xf numFmtId="0" fontId="0" fillId="0" borderId="0" xfId="0"/>
    <xf numFmtId="0" fontId="0" fillId="0" borderId="1" xfId="0" applyBorder="1"/>
    <xf numFmtId="0" fontId="1" fillId="0" borderId="1" xfId="0" applyFont="1" applyBorder="1"/>
    <xf numFmtId="17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2" fillId="0" borderId="1" xfId="0" applyFont="1" applyBorder="1" applyAlignment="1">
      <alignment wrapText="1"/>
    </xf>
    <xf numFmtId="165" fontId="0" fillId="0" borderId="1" xfId="0" applyNumberFormat="1" applyBorder="1"/>
    <xf numFmtId="165" fontId="0" fillId="2" borderId="0" xfId="0" applyNumberFormat="1" applyFill="1"/>
    <xf numFmtId="165" fontId="0" fillId="3" borderId="0" xfId="0" applyNumberFormat="1" applyFill="1"/>
    <xf numFmtId="2" fontId="0" fillId="0" borderId="0" xfId="0" applyNumberFormat="1"/>
    <xf numFmtId="0" fontId="5" fillId="4" borderId="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wrapText="1"/>
    </xf>
    <xf numFmtId="14" fontId="0" fillId="0" borderId="1" xfId="0" applyNumberFormat="1" applyBorder="1"/>
    <xf numFmtId="14" fontId="0" fillId="0" borderId="0" xfId="0" applyNumberFormat="1"/>
    <xf numFmtId="4" fontId="0" fillId="0" borderId="1" xfId="0" applyNumberFormat="1" applyBorder="1"/>
    <xf numFmtId="165" fontId="0" fillId="0" borderId="0" xfId="0" applyNumberFormat="1"/>
    <xf numFmtId="0" fontId="12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4" fillId="0" borderId="0" xfId="2" applyAlignment="1">
      <alignment horizontal="center"/>
    </xf>
    <xf numFmtId="0" fontId="3" fillId="0" borderId="0" xfId="1" applyBorder="1" applyAlignment="1">
      <alignment horizontal="center"/>
    </xf>
  </cellXfs>
  <cellStyles count="4">
    <cellStyle name="Encabezado 1" xfId="1" builtinId="16"/>
    <cellStyle name="Normal" xfId="0" builtinId="0"/>
    <cellStyle name="Normal 2" xfId="3" xr:uid="{BFF41286-663C-4CB5-A498-18773BB2F34B}"/>
    <cellStyle name="Título 4" xfId="2" xr:uid="{71F28893-B63D-43B0-B732-E88917FA30EA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Ejercicio 3'!A4"/><Relationship Id="rId2" Type="http://schemas.openxmlformats.org/officeDocument/2006/relationships/hyperlink" Target="#'Ejercicio 2'!A1"/><Relationship Id="rId1" Type="http://schemas.openxmlformats.org/officeDocument/2006/relationships/hyperlink" Target="#'Ejercicio 1'!B2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195652</xdr:colOff>
      <xdr:row>1</xdr:row>
      <xdr:rowOff>93160</xdr:rowOff>
    </xdr:from>
    <xdr:ext cx="7038210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412219B-F9B4-4AFB-B8F4-A128D7BFB1F0}"/>
            </a:ext>
          </a:extLst>
        </xdr:cNvPr>
        <xdr:cNvSpPr/>
      </xdr:nvSpPr>
      <xdr:spPr>
        <a:xfrm>
          <a:off x="1719652" y="283660"/>
          <a:ext cx="70382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UNIVERSIDAD</a:t>
          </a:r>
          <a:r>
            <a:rPr lang="es-E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FIDELITAS</a:t>
          </a:r>
          <a:endParaRPr lang="es-E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</xdr:col>
      <xdr:colOff>13949</xdr:colOff>
      <xdr:row>6</xdr:row>
      <xdr:rowOff>114300</xdr:rowOff>
    </xdr:from>
    <xdr:ext cx="2958374" cy="937629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33AE4CCB-7BFD-4F54-ADA9-04BB63196C77}"/>
            </a:ext>
          </a:extLst>
        </xdr:cNvPr>
        <xdr:cNvSpPr/>
      </xdr:nvSpPr>
      <xdr:spPr>
        <a:xfrm>
          <a:off x="3823949" y="1257300"/>
          <a:ext cx="295837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NOMBRE:</a:t>
          </a:r>
        </a:p>
      </xdr:txBody>
    </xdr:sp>
    <xdr:clientData/>
  </xdr:oneCellAnchor>
  <xdr:oneCellAnchor>
    <xdr:from>
      <xdr:col>0</xdr:col>
      <xdr:colOff>185387</xdr:colOff>
      <xdr:row>11</xdr:row>
      <xdr:rowOff>114300</xdr:rowOff>
    </xdr:from>
    <xdr:ext cx="11892872" cy="937629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B5F426D0-9628-4637-A48F-23D1783FA2B5}"/>
            </a:ext>
          </a:extLst>
        </xdr:cNvPr>
        <xdr:cNvSpPr/>
      </xdr:nvSpPr>
      <xdr:spPr>
        <a:xfrm>
          <a:off x="185387" y="2209800"/>
          <a:ext cx="1189287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 baseline="0">
              <a:ln w="0"/>
              <a:solidFill>
                <a:srgbClr val="00B05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PRÁCTICA EVALUADA EXCEL INTERMEDIO</a:t>
          </a:r>
          <a:endParaRPr lang="es-ES" sz="5400" b="0" cap="none" spc="0">
            <a:ln w="0"/>
            <a:solidFill>
              <a:srgbClr val="00B050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457200</xdr:colOff>
      <xdr:row>17</xdr:row>
      <xdr:rowOff>171450</xdr:rowOff>
    </xdr:from>
    <xdr:to>
      <xdr:col>6</xdr:col>
      <xdr:colOff>352425</xdr:colOff>
      <xdr:row>21</xdr:row>
      <xdr:rowOff>114300</xdr:rowOff>
    </xdr:to>
    <xdr:sp macro="" textlink="">
      <xdr:nvSpPr>
        <xdr:cNvPr id="6" name="Rectángulo: esquinas redondeada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A5DE10-3C7A-7F31-F642-C5149007A44D}"/>
            </a:ext>
          </a:extLst>
        </xdr:cNvPr>
        <xdr:cNvSpPr/>
      </xdr:nvSpPr>
      <xdr:spPr>
        <a:xfrm>
          <a:off x="1219200" y="3409950"/>
          <a:ext cx="1419225" cy="7048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400" b="1"/>
            <a:t>EJERCICIO</a:t>
          </a:r>
          <a:r>
            <a:rPr lang="es-CR" sz="1400" b="1" baseline="0"/>
            <a:t> 1</a:t>
          </a:r>
          <a:endParaRPr lang="es-CR" sz="1400" b="1"/>
        </a:p>
      </xdr:txBody>
    </xdr:sp>
    <xdr:clientData/>
  </xdr:twoCellAnchor>
  <xdr:twoCellAnchor>
    <xdr:from>
      <xdr:col>6</xdr:col>
      <xdr:colOff>581025</xdr:colOff>
      <xdr:row>17</xdr:row>
      <xdr:rowOff>171450</xdr:rowOff>
    </xdr:from>
    <xdr:to>
      <xdr:col>8</xdr:col>
      <xdr:colOff>476250</xdr:colOff>
      <xdr:row>21</xdr:row>
      <xdr:rowOff>114300</xdr:rowOff>
    </xdr:to>
    <xdr:sp macro="" textlink="">
      <xdr:nvSpPr>
        <xdr:cNvPr id="7" name="Rectángulo: esquinas redondeada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373D04-8E45-4F74-B1E2-3792738BC36D}"/>
            </a:ext>
          </a:extLst>
        </xdr:cNvPr>
        <xdr:cNvSpPr/>
      </xdr:nvSpPr>
      <xdr:spPr>
        <a:xfrm>
          <a:off x="2867025" y="3409950"/>
          <a:ext cx="1419225" cy="7048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400" b="1"/>
            <a:t>EJERCICIO</a:t>
          </a:r>
          <a:r>
            <a:rPr lang="es-CR" sz="1400" b="1" baseline="0"/>
            <a:t> 2</a:t>
          </a:r>
          <a:endParaRPr lang="es-CR" sz="1400" b="1"/>
        </a:p>
      </xdr:txBody>
    </xdr:sp>
    <xdr:clientData/>
  </xdr:twoCellAnchor>
  <xdr:twoCellAnchor>
    <xdr:from>
      <xdr:col>8</xdr:col>
      <xdr:colOff>676275</xdr:colOff>
      <xdr:row>18</xdr:row>
      <xdr:rowOff>0</xdr:rowOff>
    </xdr:from>
    <xdr:to>
      <xdr:col>10</xdr:col>
      <xdr:colOff>571500</xdr:colOff>
      <xdr:row>21</xdr:row>
      <xdr:rowOff>133350</xdr:rowOff>
    </xdr:to>
    <xdr:sp macro="" textlink="">
      <xdr:nvSpPr>
        <xdr:cNvPr id="8" name="Rectángulo: esquinas redondeada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4CE9BD-4578-4C41-9523-54F895BCF355}"/>
            </a:ext>
          </a:extLst>
        </xdr:cNvPr>
        <xdr:cNvSpPr/>
      </xdr:nvSpPr>
      <xdr:spPr>
        <a:xfrm>
          <a:off x="4486275" y="3429000"/>
          <a:ext cx="1419225" cy="7048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400" b="1"/>
            <a:t>EJERCICIO</a:t>
          </a:r>
          <a:r>
            <a:rPr lang="es-CR" sz="1400" b="1" baseline="0"/>
            <a:t> 3</a:t>
          </a:r>
          <a:endParaRPr lang="es-CR" sz="1400" b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6812-BA10-4929-962D-956999FF860C}">
  <dimension ref="J9:N10"/>
  <sheetViews>
    <sheetView showGridLines="0" zoomScale="33" workbookViewId="0">
      <selection activeCell="L32" sqref="L32"/>
    </sheetView>
  </sheetViews>
  <sheetFormatPr baseColWidth="10" defaultRowHeight="14.4" x14ac:dyDescent="0.3"/>
  <sheetData>
    <row r="9" spans="10:14" x14ac:dyDescent="0.3">
      <c r="J9" s="17" t="s">
        <v>99</v>
      </c>
      <c r="K9" s="18"/>
      <c r="L9" s="18"/>
      <c r="M9" s="18"/>
      <c r="N9" s="19"/>
    </row>
    <row r="10" spans="10:14" x14ac:dyDescent="0.3">
      <c r="J10" s="20"/>
      <c r="K10" s="21"/>
      <c r="L10" s="21"/>
      <c r="M10" s="21"/>
      <c r="N10" s="22"/>
    </row>
  </sheetData>
  <mergeCells count="1">
    <mergeCell ref="J9:N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2:H24"/>
  <sheetViews>
    <sheetView tabSelected="1" zoomScale="67" zoomScaleNormal="110" workbookViewId="0">
      <selection activeCell="C24" sqref="C24"/>
    </sheetView>
  </sheetViews>
  <sheetFormatPr baseColWidth="10" defaultRowHeight="14.4" x14ac:dyDescent="0.3"/>
  <cols>
    <col min="2" max="2" width="13.44140625" customWidth="1"/>
    <col min="3" max="3" width="20" bestFit="1" customWidth="1"/>
    <col min="4" max="4" width="13.109375" customWidth="1"/>
    <col min="5" max="5" width="12.88671875" customWidth="1"/>
    <col min="7" max="7" width="17.6640625" customWidth="1"/>
  </cols>
  <sheetData>
    <row r="2" spans="2:6" ht="18.75" customHeight="1" x14ac:dyDescent="0.3">
      <c r="B2" s="24" t="s">
        <v>6</v>
      </c>
      <c r="C2" s="29" t="s">
        <v>5</v>
      </c>
      <c r="D2" s="30"/>
      <c r="E2" s="24" t="s">
        <v>9</v>
      </c>
    </row>
    <row r="3" spans="2:6" ht="18.75" customHeight="1" x14ac:dyDescent="0.3">
      <c r="B3" s="25"/>
      <c r="C3" s="31"/>
      <c r="D3" s="32"/>
      <c r="E3" s="27"/>
    </row>
    <row r="4" spans="2:6" ht="36" x14ac:dyDescent="0.35">
      <c r="B4" s="26"/>
      <c r="C4" s="6" t="s">
        <v>7</v>
      </c>
      <c r="D4" s="6" t="s">
        <v>8</v>
      </c>
      <c r="E4" s="28"/>
    </row>
    <row r="5" spans="2:6" x14ac:dyDescent="0.3">
      <c r="B5" s="1">
        <v>2005</v>
      </c>
      <c r="C5" s="7">
        <v>36607</v>
      </c>
      <c r="D5" s="7">
        <v>8120</v>
      </c>
      <c r="E5" s="7">
        <f>+C5-D5</f>
        <v>28487</v>
      </c>
      <c r="F5" t="str">
        <f>+IF(E5&lt;50000,"Bajo","Alto")</f>
        <v>Bajo</v>
      </c>
    </row>
    <row r="6" spans="2:6" x14ac:dyDescent="0.3">
      <c r="B6" s="1">
        <v>2006</v>
      </c>
      <c r="C6" s="7">
        <v>36499</v>
      </c>
      <c r="D6" s="7">
        <v>9079</v>
      </c>
      <c r="E6" s="7">
        <f t="shared" ref="E6:E18" si="0">+C6-D6</f>
        <v>27420</v>
      </c>
      <c r="F6" t="str">
        <f t="shared" ref="F6:F18" si="1">+IF(E6&lt;50000,"Bajo","Alto")</f>
        <v>Bajo</v>
      </c>
    </row>
    <row r="7" spans="2:6" x14ac:dyDescent="0.3">
      <c r="B7" s="1">
        <v>2007</v>
      </c>
      <c r="C7" s="7">
        <v>40954</v>
      </c>
      <c r="D7" s="7">
        <v>6633</v>
      </c>
      <c r="E7" s="7">
        <f t="shared" si="0"/>
        <v>34321</v>
      </c>
      <c r="F7" t="str">
        <f t="shared" si="1"/>
        <v>Bajo</v>
      </c>
    </row>
    <row r="8" spans="2:6" x14ac:dyDescent="0.3">
      <c r="B8" s="1">
        <v>2008</v>
      </c>
      <c r="C8" s="7">
        <v>48204</v>
      </c>
      <c r="D8" s="7">
        <v>10881</v>
      </c>
      <c r="E8" s="7">
        <f t="shared" si="0"/>
        <v>37323</v>
      </c>
      <c r="F8" t="str">
        <f t="shared" si="1"/>
        <v>Bajo</v>
      </c>
    </row>
    <row r="9" spans="2:6" x14ac:dyDescent="0.3">
      <c r="B9" s="1">
        <v>2009</v>
      </c>
      <c r="C9" s="7">
        <v>47402</v>
      </c>
      <c r="D9" s="7">
        <v>12437</v>
      </c>
      <c r="E9" s="7">
        <f t="shared" si="0"/>
        <v>34965</v>
      </c>
      <c r="F9" t="str">
        <f t="shared" si="1"/>
        <v>Bajo</v>
      </c>
    </row>
    <row r="10" spans="2:6" x14ac:dyDescent="0.3">
      <c r="B10" s="1">
        <v>2010</v>
      </c>
      <c r="C10" s="7">
        <v>58953</v>
      </c>
      <c r="D10" s="7">
        <v>9896</v>
      </c>
      <c r="E10" s="7">
        <f t="shared" si="0"/>
        <v>49057</v>
      </c>
      <c r="F10" t="str">
        <f t="shared" si="1"/>
        <v>Bajo</v>
      </c>
    </row>
    <row r="11" spans="2:6" x14ac:dyDescent="0.3">
      <c r="B11" s="1">
        <v>2011</v>
      </c>
      <c r="C11" s="7">
        <v>65593</v>
      </c>
      <c r="D11" s="7">
        <v>12027</v>
      </c>
      <c r="E11" s="7">
        <f t="shared" si="0"/>
        <v>53566</v>
      </c>
      <c r="F11" t="str">
        <f t="shared" si="1"/>
        <v>Alto</v>
      </c>
    </row>
    <row r="12" spans="2:6" x14ac:dyDescent="0.3">
      <c r="B12" s="1">
        <v>2012</v>
      </c>
      <c r="C12" s="7">
        <v>64972</v>
      </c>
      <c r="D12" s="7">
        <v>15772</v>
      </c>
      <c r="E12" s="7">
        <f t="shared" si="0"/>
        <v>49200</v>
      </c>
      <c r="F12" t="str">
        <f t="shared" si="1"/>
        <v>Bajo</v>
      </c>
    </row>
    <row r="13" spans="2:6" x14ac:dyDescent="0.3">
      <c r="B13" s="1">
        <v>2013</v>
      </c>
      <c r="C13" s="7">
        <v>72635</v>
      </c>
      <c r="D13" s="7">
        <v>18150</v>
      </c>
      <c r="E13" s="7">
        <f t="shared" si="0"/>
        <v>54485</v>
      </c>
      <c r="F13" t="str">
        <f t="shared" si="1"/>
        <v>Alto</v>
      </c>
    </row>
    <row r="14" spans="2:6" x14ac:dyDescent="0.3">
      <c r="B14" s="1">
        <v>2014</v>
      </c>
      <c r="C14" s="7">
        <v>83195</v>
      </c>
      <c r="D14" s="7">
        <v>16943</v>
      </c>
      <c r="E14" s="7">
        <f t="shared" si="0"/>
        <v>66252</v>
      </c>
      <c r="F14" t="str">
        <f t="shared" si="1"/>
        <v>Alto</v>
      </c>
    </row>
    <row r="15" spans="2:6" x14ac:dyDescent="0.3">
      <c r="B15" s="1">
        <v>2015</v>
      </c>
      <c r="C15" s="7">
        <v>95387</v>
      </c>
      <c r="D15" s="7">
        <v>19423</v>
      </c>
      <c r="E15" s="7">
        <f t="shared" si="0"/>
        <v>75964</v>
      </c>
      <c r="F15" t="str">
        <f t="shared" si="1"/>
        <v>Alto</v>
      </c>
    </row>
    <row r="16" spans="2:6" x14ac:dyDescent="0.3">
      <c r="B16" s="1">
        <v>2016</v>
      </c>
      <c r="C16" s="7">
        <v>104316</v>
      </c>
      <c r="D16" s="7">
        <v>19314</v>
      </c>
      <c r="E16" s="7">
        <f t="shared" si="0"/>
        <v>85002</v>
      </c>
      <c r="F16" t="str">
        <f t="shared" si="1"/>
        <v>Alto</v>
      </c>
    </row>
    <row r="17" spans="2:8" x14ac:dyDescent="0.3">
      <c r="B17" s="1">
        <v>2017</v>
      </c>
      <c r="C17" s="7">
        <v>105569</v>
      </c>
      <c r="D17" s="7">
        <v>21762</v>
      </c>
      <c r="E17" s="7">
        <f t="shared" si="0"/>
        <v>83807</v>
      </c>
      <c r="F17" t="str">
        <f t="shared" si="1"/>
        <v>Alto</v>
      </c>
    </row>
    <row r="18" spans="2:8" x14ac:dyDescent="0.3">
      <c r="B18" s="1">
        <v>2018</v>
      </c>
      <c r="C18" s="7">
        <v>116541</v>
      </c>
      <c r="D18" s="7">
        <v>24591</v>
      </c>
      <c r="E18" s="7">
        <f t="shared" si="0"/>
        <v>91950</v>
      </c>
      <c r="F18" t="str">
        <f t="shared" si="1"/>
        <v>Alto</v>
      </c>
    </row>
    <row r="20" spans="2:8" x14ac:dyDescent="0.3">
      <c r="B20" s="23" t="s">
        <v>84</v>
      </c>
      <c r="C20" s="23"/>
      <c r="D20" s="23"/>
      <c r="E20" s="23"/>
      <c r="F20" s="23"/>
      <c r="G20" s="23"/>
      <c r="H20" s="9"/>
    </row>
    <row r="21" spans="2:8" x14ac:dyDescent="0.3">
      <c r="B21" s="7" t="s">
        <v>83</v>
      </c>
      <c r="C21" s="8">
        <f>+SUMIF('Ejercicio 1'!$C$5:$C$18,B21)</f>
        <v>399184</v>
      </c>
      <c r="D21" s="16"/>
    </row>
    <row r="23" spans="2:8" x14ac:dyDescent="0.3">
      <c r="B23" s="23" t="s">
        <v>89</v>
      </c>
      <c r="C23" s="23"/>
      <c r="D23" s="23"/>
      <c r="E23" s="23"/>
      <c r="F23" s="23"/>
      <c r="G23" s="23"/>
      <c r="H23" s="23"/>
    </row>
    <row r="24" spans="2:8" x14ac:dyDescent="0.3">
      <c r="B24" s="7" t="s">
        <v>90</v>
      </c>
      <c r="C24" s="7">
        <f>+AVERAGEIF($D$5:$D$18,B24)</f>
        <v>19422.142857142859</v>
      </c>
    </row>
  </sheetData>
  <mergeCells count="5">
    <mergeCell ref="B20:G20"/>
    <mergeCell ref="B23:H23"/>
    <mergeCell ref="B2:B4"/>
    <mergeCell ref="E2:E4"/>
    <mergeCell ref="C2:D3"/>
  </mergeCells>
  <conditionalFormatting sqref="C21">
    <cfRule type="cellIs" dxfId="7" priority="10" operator="greaterThan">
      <formula>70000</formula>
    </cfRule>
  </conditionalFormatting>
  <conditionalFormatting sqref="C24">
    <cfRule type="cellIs" dxfId="6" priority="3" operator="greaterThan">
      <formula>15000</formula>
    </cfRule>
    <cfRule type="cellIs" dxfId="5" priority="4" operator="greaterThan">
      <formula>150000</formula>
    </cfRule>
    <cfRule type="cellIs" dxfId="4" priority="5" operator="greaterThan">
      <formula>$B$24</formula>
    </cfRule>
  </conditionalFormatting>
  <conditionalFormatting sqref="D5:D18">
    <cfRule type="cellIs" dxfId="3" priority="6" operator="greaterThan">
      <formula>15000</formula>
    </cfRule>
    <cfRule type="cellIs" dxfId="2" priority="7" operator="greaterThan">
      <formula>150000</formula>
    </cfRule>
    <cfRule type="cellIs" dxfId="1" priority="8" operator="greaterThan">
      <formula>$B$24</formula>
    </cfRule>
  </conditionalFormatting>
  <conditionalFormatting sqref="E5:F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8">
    <cfRule type="cellIs" dxfId="0" priority="1" operator="lessThan">
      <formula>70000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E10"/>
  <sheetViews>
    <sheetView workbookViewId="0">
      <selection activeCell="E3" sqref="E3"/>
    </sheetView>
  </sheetViews>
  <sheetFormatPr baseColWidth="10" defaultRowHeight="14.4" x14ac:dyDescent="0.3"/>
  <cols>
    <col min="2" max="2" width="16.44140625" customWidth="1"/>
    <col min="4" max="4" width="14.109375" customWidth="1"/>
    <col min="6" max="6" width="13.109375" bestFit="1" customWidth="1"/>
  </cols>
  <sheetData>
    <row r="1" spans="1:5" ht="15.6" x14ac:dyDescent="0.3">
      <c r="A1" s="2"/>
      <c r="B1" s="33" t="s">
        <v>0</v>
      </c>
      <c r="C1" s="33"/>
      <c r="D1" s="33"/>
      <c r="E1" s="33"/>
    </row>
    <row r="2" spans="1:5" ht="15.6" x14ac:dyDescent="0.3">
      <c r="A2" s="2" t="s">
        <v>1</v>
      </c>
      <c r="B2" s="2" t="s">
        <v>2</v>
      </c>
      <c r="C2" s="2" t="s">
        <v>3</v>
      </c>
      <c r="D2" s="2" t="s">
        <v>10</v>
      </c>
      <c r="E2" s="2" t="s">
        <v>4</v>
      </c>
    </row>
    <row r="3" spans="1:5" x14ac:dyDescent="0.3">
      <c r="A3" s="3">
        <v>43831</v>
      </c>
      <c r="B3" s="4">
        <v>79623.86</v>
      </c>
      <c r="C3" s="4">
        <v>610449.57999999996</v>
      </c>
      <c r="D3" s="4">
        <f>+IF(B3+C3&gt;=715000,B3*4%,B3*2%)</f>
        <v>1592.4772</v>
      </c>
      <c r="E3" s="4">
        <f>+IF(D3&lt;2000,1000,0)</f>
        <v>1000</v>
      </c>
    </row>
    <row r="4" spans="1:5" x14ac:dyDescent="0.3">
      <c r="A4" s="3">
        <v>44013</v>
      </c>
      <c r="B4" s="4">
        <v>80404.479999999996</v>
      </c>
      <c r="C4" s="4">
        <v>616434.38</v>
      </c>
      <c r="D4" s="4">
        <f t="shared" ref="D4:D7" si="0">+IF(B4+C4&gt;=715000,B4*4%,B4*2%)</f>
        <v>1608.0896</v>
      </c>
      <c r="E4" s="4">
        <f t="shared" ref="E4:E7" si="1">+IF(D4&lt;2000,1000,0)</f>
        <v>1000</v>
      </c>
    </row>
    <row r="5" spans="1:5" x14ac:dyDescent="0.3">
      <c r="A5" s="3">
        <v>44197</v>
      </c>
      <c r="B5" s="4">
        <v>82012.570000000007</v>
      </c>
      <c r="C5" s="4">
        <v>628763.06999999995</v>
      </c>
      <c r="D5" s="4">
        <f t="shared" si="0"/>
        <v>1640.2514000000001</v>
      </c>
      <c r="E5" s="4">
        <f t="shared" si="1"/>
        <v>1000</v>
      </c>
    </row>
    <row r="6" spans="1:5" x14ac:dyDescent="0.3">
      <c r="A6" s="3">
        <v>44378</v>
      </c>
      <c r="B6" s="4">
        <v>82816.62</v>
      </c>
      <c r="C6" s="4">
        <v>634927.41</v>
      </c>
      <c r="D6" s="4">
        <f t="shared" si="0"/>
        <v>3312.6648</v>
      </c>
      <c r="E6" s="4">
        <f t="shared" si="1"/>
        <v>0</v>
      </c>
    </row>
    <row r="7" spans="1:5" x14ac:dyDescent="0.3">
      <c r="A7" s="3">
        <v>44562</v>
      </c>
      <c r="B7" s="4">
        <v>84472.95</v>
      </c>
      <c r="C7" s="4">
        <v>647625.96</v>
      </c>
      <c r="D7" s="4">
        <f t="shared" si="0"/>
        <v>3378.9180000000001</v>
      </c>
      <c r="E7" s="4">
        <f t="shared" si="1"/>
        <v>0</v>
      </c>
    </row>
    <row r="8" spans="1:5" x14ac:dyDescent="0.3">
      <c r="B8" s="5"/>
      <c r="C8" s="5"/>
    </row>
    <row r="10" spans="1:5" x14ac:dyDescent="0.3">
      <c r="A10" t="s">
        <v>11</v>
      </c>
      <c r="B10" s="13">
        <f ca="1">+TODAY()</f>
        <v>45594</v>
      </c>
    </row>
  </sheetData>
  <mergeCells count="1">
    <mergeCell ref="B1:E1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DE2E-738D-4B28-BF48-7259E8F24E4B}">
  <dimension ref="A1:O61"/>
  <sheetViews>
    <sheetView topLeftCell="E1" zoomScale="76" workbookViewId="0">
      <selection activeCell="K8" sqref="K8"/>
    </sheetView>
  </sheetViews>
  <sheetFormatPr baseColWidth="10" defaultColWidth="9.109375" defaultRowHeight="14.4" x14ac:dyDescent="0.3"/>
  <cols>
    <col min="1" max="1" width="14.33203125" bestFit="1" customWidth="1"/>
    <col min="2" max="2" width="14.33203125" customWidth="1"/>
    <col min="3" max="3" width="17.6640625" bestFit="1" customWidth="1"/>
    <col min="4" max="4" width="14.77734375" bestFit="1" customWidth="1"/>
    <col min="5" max="5" width="27.88671875" customWidth="1"/>
    <col min="6" max="6" width="11" style="10" customWidth="1"/>
    <col min="7" max="9" width="18.44140625" customWidth="1"/>
    <col min="10" max="10" width="14.88671875" customWidth="1"/>
    <col min="11" max="11" width="18.5546875" customWidth="1"/>
    <col min="14" max="14" width="27.33203125" bestFit="1" customWidth="1"/>
    <col min="15" max="15" width="14" customWidth="1"/>
    <col min="16" max="16" width="15.33203125" bestFit="1" customWidth="1"/>
    <col min="17" max="17" width="8" bestFit="1" customWidth="1"/>
    <col min="18" max="18" width="8.88671875" customWidth="1"/>
    <col min="19" max="19" width="11.88671875" customWidth="1"/>
  </cols>
  <sheetData>
    <row r="1" spans="1:15" ht="22.8" x14ac:dyDescent="0.4">
      <c r="C1" s="34" t="s">
        <v>12</v>
      </c>
      <c r="D1" s="34"/>
      <c r="E1" s="34"/>
      <c r="F1" s="34"/>
      <c r="G1" s="34"/>
      <c r="H1" s="34"/>
      <c r="I1" s="34"/>
      <c r="J1" s="34"/>
    </row>
    <row r="2" spans="1:15" ht="19.8" x14ac:dyDescent="0.4">
      <c r="C2" s="35" t="s">
        <v>13</v>
      </c>
      <c r="D2" s="35"/>
      <c r="E2" s="35"/>
      <c r="F2" s="35"/>
      <c r="G2" s="35"/>
      <c r="H2" s="35"/>
      <c r="I2" s="35"/>
      <c r="J2" s="35"/>
      <c r="L2" t="s">
        <v>28</v>
      </c>
      <c r="M2" t="s">
        <v>26</v>
      </c>
    </row>
    <row r="6" spans="1:15" ht="39.9" customHeight="1" x14ac:dyDescent="0.35">
      <c r="A6" s="11" t="s">
        <v>93</v>
      </c>
      <c r="B6" s="11"/>
      <c r="C6" s="11" t="s">
        <v>14</v>
      </c>
      <c r="D6" s="11" t="s">
        <v>15</v>
      </c>
      <c r="E6" s="11" t="s">
        <v>16</v>
      </c>
      <c r="F6" s="11" t="s">
        <v>17</v>
      </c>
      <c r="G6" s="11" t="s">
        <v>100</v>
      </c>
      <c r="H6" s="11" t="s">
        <v>96</v>
      </c>
      <c r="I6" s="11" t="s">
        <v>18</v>
      </c>
      <c r="J6" s="11" t="s">
        <v>19</v>
      </c>
      <c r="K6" s="11" t="s">
        <v>85</v>
      </c>
      <c r="N6" s="12" t="s">
        <v>20</v>
      </c>
    </row>
    <row r="7" spans="1:15" ht="15.6" x14ac:dyDescent="0.3">
      <c r="A7" s="14">
        <v>45327</v>
      </c>
      <c r="B7" s="14" t="str">
        <f>+TEXT(A7,"mmmmmm")</f>
        <v>febrero</v>
      </c>
      <c r="C7">
        <v>228</v>
      </c>
      <c r="D7">
        <v>13189</v>
      </c>
      <c r="E7" t="s">
        <v>21</v>
      </c>
      <c r="F7" s="10">
        <v>875</v>
      </c>
      <c r="G7" t="s">
        <v>101</v>
      </c>
      <c r="H7" t="s">
        <v>28</v>
      </c>
      <c r="I7" t="s">
        <v>22</v>
      </c>
      <c r="J7">
        <f>+F7*C7</f>
        <v>199500</v>
      </c>
      <c r="K7" t="str">
        <f>+IF(OR(H7="Frasco",I7="Extracto"),"Frágil","Resistente")</f>
        <v>Frágil</v>
      </c>
      <c r="N7" s="11" t="s">
        <v>96</v>
      </c>
      <c r="O7" s="11" t="s">
        <v>91</v>
      </c>
    </row>
    <row r="8" spans="1:15" x14ac:dyDescent="0.3">
      <c r="A8" s="14">
        <v>45318</v>
      </c>
      <c r="B8" s="14" t="str">
        <f t="shared" ref="B8:B61" si="0">+TEXT(A8,"mmmmmm")</f>
        <v>enero</v>
      </c>
      <c r="C8">
        <v>110</v>
      </c>
      <c r="D8">
        <v>13558</v>
      </c>
      <c r="E8" t="s">
        <v>27</v>
      </c>
      <c r="F8" s="10">
        <v>656</v>
      </c>
      <c r="G8" t="s">
        <v>102</v>
      </c>
      <c r="H8" t="s">
        <v>30</v>
      </c>
      <c r="I8" t="s">
        <v>22</v>
      </c>
      <c r="J8">
        <f t="shared" ref="J8:J61" si="1">+F8*C8</f>
        <v>72160</v>
      </c>
      <c r="K8" t="str">
        <f t="shared" ref="K8:K61" si="2">+IF(OR(H8="Frasco",I8="Extracto"),"Frágil","Resistente")</f>
        <v>Resistente</v>
      </c>
      <c r="N8" s="1" t="s">
        <v>28</v>
      </c>
      <c r="O8" s="1">
        <f>+SUMIF($H$7:$H$61,N8,$C$7:$C$61)</f>
        <v>4493</v>
      </c>
    </row>
    <row r="9" spans="1:15" x14ac:dyDescent="0.3">
      <c r="A9" s="14">
        <v>45330</v>
      </c>
      <c r="B9" s="14" t="str">
        <f t="shared" si="0"/>
        <v>febrero</v>
      </c>
      <c r="C9">
        <v>135</v>
      </c>
      <c r="D9">
        <v>15688</v>
      </c>
      <c r="E9" t="s">
        <v>29</v>
      </c>
      <c r="F9" s="10">
        <v>625</v>
      </c>
      <c r="G9" t="s">
        <v>103</v>
      </c>
      <c r="H9" t="s">
        <v>28</v>
      </c>
      <c r="I9" t="s">
        <v>22</v>
      </c>
      <c r="J9">
        <f t="shared" si="1"/>
        <v>84375</v>
      </c>
      <c r="K9" t="str">
        <f t="shared" si="2"/>
        <v>Frágil</v>
      </c>
      <c r="N9" s="1" t="s">
        <v>30</v>
      </c>
      <c r="O9" s="1">
        <f t="shared" ref="O9:O11" si="3">+SUMIF($H$7:$H$61,N9,$C$7:$C$61)</f>
        <v>3502</v>
      </c>
    </row>
    <row r="10" spans="1:15" x14ac:dyDescent="0.3">
      <c r="A10" s="14">
        <v>45356</v>
      </c>
      <c r="B10" s="14" t="str">
        <f t="shared" si="0"/>
        <v>marzo</v>
      </c>
      <c r="C10">
        <v>95</v>
      </c>
      <c r="D10">
        <v>16555</v>
      </c>
      <c r="E10" t="s">
        <v>31</v>
      </c>
      <c r="F10" s="10">
        <v>455</v>
      </c>
      <c r="G10" t="s">
        <v>102</v>
      </c>
      <c r="H10" t="s">
        <v>30</v>
      </c>
      <c r="I10" t="s">
        <v>22</v>
      </c>
      <c r="J10">
        <f t="shared" si="1"/>
        <v>43225</v>
      </c>
      <c r="K10" t="str">
        <f t="shared" si="2"/>
        <v>Resistente</v>
      </c>
      <c r="N10" s="1" t="s">
        <v>32</v>
      </c>
      <c r="O10" s="1">
        <f t="shared" si="3"/>
        <v>2190</v>
      </c>
    </row>
    <row r="11" spans="1:15" x14ac:dyDescent="0.3">
      <c r="A11" s="14">
        <v>45352</v>
      </c>
      <c r="B11" s="14" t="str">
        <f t="shared" si="0"/>
        <v>marzo</v>
      </c>
      <c r="C11">
        <v>125</v>
      </c>
      <c r="D11">
        <v>21683</v>
      </c>
      <c r="E11" t="s">
        <v>33</v>
      </c>
      <c r="F11" s="10">
        <v>395</v>
      </c>
      <c r="G11" t="s">
        <v>103</v>
      </c>
      <c r="H11" t="s">
        <v>28</v>
      </c>
      <c r="I11" t="s">
        <v>23</v>
      </c>
      <c r="J11">
        <f t="shared" si="1"/>
        <v>49375</v>
      </c>
      <c r="K11" t="str">
        <f t="shared" si="2"/>
        <v>Frágil</v>
      </c>
      <c r="N11" s="1" t="s">
        <v>34</v>
      </c>
      <c r="O11" s="1">
        <f t="shared" si="3"/>
        <v>830</v>
      </c>
    </row>
    <row r="12" spans="1:15" x14ac:dyDescent="0.3">
      <c r="A12" s="14">
        <v>45342</v>
      </c>
      <c r="B12" s="14" t="str">
        <f t="shared" si="0"/>
        <v>febrero</v>
      </c>
      <c r="C12">
        <v>135</v>
      </c>
      <c r="D12">
        <v>22189</v>
      </c>
      <c r="E12" t="s">
        <v>35</v>
      </c>
      <c r="F12" s="10">
        <v>985</v>
      </c>
      <c r="G12" t="s">
        <v>104</v>
      </c>
      <c r="H12" t="s">
        <v>28</v>
      </c>
      <c r="I12" t="s">
        <v>22</v>
      </c>
      <c r="J12">
        <f t="shared" si="1"/>
        <v>132975</v>
      </c>
      <c r="K12" t="str">
        <f t="shared" si="2"/>
        <v>Frágil</v>
      </c>
    </row>
    <row r="13" spans="1:15" ht="36" x14ac:dyDescent="0.35">
      <c r="A13" s="14">
        <v>45334</v>
      </c>
      <c r="B13" s="14" t="str">
        <f t="shared" si="0"/>
        <v>febrero</v>
      </c>
      <c r="C13">
        <v>143</v>
      </c>
      <c r="D13">
        <v>23677</v>
      </c>
      <c r="E13" t="s">
        <v>36</v>
      </c>
      <c r="F13" s="10">
        <v>789</v>
      </c>
      <c r="G13" t="s">
        <v>101</v>
      </c>
      <c r="H13" t="s">
        <v>30</v>
      </c>
      <c r="I13" t="s">
        <v>24</v>
      </c>
      <c r="J13">
        <f t="shared" si="1"/>
        <v>112827</v>
      </c>
      <c r="K13" t="str">
        <f t="shared" si="2"/>
        <v>Resistente</v>
      </c>
      <c r="N13" s="12" t="s">
        <v>37</v>
      </c>
    </row>
    <row r="14" spans="1:15" ht="15.6" x14ac:dyDescent="0.3">
      <c r="A14" s="14">
        <v>45314</v>
      </c>
      <c r="B14" s="14" t="str">
        <f t="shared" si="0"/>
        <v>enero</v>
      </c>
      <c r="C14">
        <v>146</v>
      </c>
      <c r="D14">
        <v>23688</v>
      </c>
      <c r="E14" t="s">
        <v>38</v>
      </c>
      <c r="F14" s="10">
        <v>999</v>
      </c>
      <c r="G14" t="s">
        <v>101</v>
      </c>
      <c r="H14" t="s">
        <v>28</v>
      </c>
      <c r="I14" t="s">
        <v>25</v>
      </c>
      <c r="J14">
        <f t="shared" si="1"/>
        <v>145854</v>
      </c>
      <c r="K14" t="str">
        <f t="shared" si="2"/>
        <v>Frágil</v>
      </c>
      <c r="N14" s="11" t="s">
        <v>18</v>
      </c>
      <c r="O14" s="11" t="s">
        <v>92</v>
      </c>
    </row>
    <row r="15" spans="1:15" x14ac:dyDescent="0.3">
      <c r="A15" s="14">
        <v>45337</v>
      </c>
      <c r="B15" s="14" t="str">
        <f t="shared" si="0"/>
        <v>febrero</v>
      </c>
      <c r="C15">
        <v>234</v>
      </c>
      <c r="D15">
        <v>24896</v>
      </c>
      <c r="E15" t="s">
        <v>39</v>
      </c>
      <c r="F15" s="10">
        <v>529</v>
      </c>
      <c r="G15" t="s">
        <v>103</v>
      </c>
      <c r="H15" t="s">
        <v>30</v>
      </c>
      <c r="I15" t="s">
        <v>23</v>
      </c>
      <c r="J15">
        <f t="shared" si="1"/>
        <v>123786</v>
      </c>
      <c r="K15" t="str">
        <f t="shared" si="2"/>
        <v>Resistente</v>
      </c>
      <c r="N15" s="1" t="s">
        <v>22</v>
      </c>
      <c r="O15" s="1">
        <f>+SUMIF($I$7:$I$61,N15,$J$7:$J$61)</f>
        <v>2002685</v>
      </c>
    </row>
    <row r="16" spans="1:15" x14ac:dyDescent="0.3">
      <c r="A16" s="14">
        <v>45346</v>
      </c>
      <c r="B16" s="14" t="str">
        <f t="shared" si="0"/>
        <v>febrero</v>
      </c>
      <c r="C16">
        <v>135</v>
      </c>
      <c r="D16">
        <v>25678</v>
      </c>
      <c r="E16" t="s">
        <v>40</v>
      </c>
      <c r="F16" s="10">
        <v>999</v>
      </c>
      <c r="G16" t="s">
        <v>101</v>
      </c>
      <c r="H16" t="s">
        <v>28</v>
      </c>
      <c r="I16" t="s">
        <v>25</v>
      </c>
      <c r="J16">
        <f t="shared" si="1"/>
        <v>134865</v>
      </c>
      <c r="K16" t="str">
        <f t="shared" si="2"/>
        <v>Frágil</v>
      </c>
      <c r="N16" s="1" t="s">
        <v>23</v>
      </c>
      <c r="O16" s="1">
        <f t="shared" ref="O16:O19" si="4">+SUMIF($I$7:$I$61,N16,$J$7:$J$61)</f>
        <v>389121</v>
      </c>
    </row>
    <row r="17" spans="1:15" x14ac:dyDescent="0.3">
      <c r="A17" s="14">
        <v>45328</v>
      </c>
      <c r="B17" s="14" t="str">
        <f t="shared" si="0"/>
        <v>febrero</v>
      </c>
      <c r="C17">
        <v>254</v>
      </c>
      <c r="D17">
        <v>25844</v>
      </c>
      <c r="E17" t="s">
        <v>41</v>
      </c>
      <c r="F17" s="10">
        <v>1025</v>
      </c>
      <c r="G17" t="s">
        <v>103</v>
      </c>
      <c r="H17" t="s">
        <v>30</v>
      </c>
      <c r="I17" t="s">
        <v>24</v>
      </c>
      <c r="J17">
        <f t="shared" si="1"/>
        <v>260350</v>
      </c>
      <c r="K17" t="str">
        <f t="shared" si="2"/>
        <v>Resistente</v>
      </c>
      <c r="N17" s="1" t="s">
        <v>24</v>
      </c>
      <c r="O17" s="1">
        <f t="shared" si="4"/>
        <v>1504193</v>
      </c>
    </row>
    <row r="18" spans="1:15" x14ac:dyDescent="0.3">
      <c r="A18" s="14">
        <v>45343</v>
      </c>
      <c r="B18" s="14" t="str">
        <f t="shared" si="0"/>
        <v>febrero</v>
      </c>
      <c r="C18">
        <v>165</v>
      </c>
      <c r="D18">
        <v>26787</v>
      </c>
      <c r="E18" t="s">
        <v>42</v>
      </c>
      <c r="F18" s="10">
        <v>875</v>
      </c>
      <c r="G18" t="s">
        <v>101</v>
      </c>
      <c r="H18" t="s">
        <v>30</v>
      </c>
      <c r="I18" t="s">
        <v>22</v>
      </c>
      <c r="J18">
        <f t="shared" si="1"/>
        <v>144375</v>
      </c>
      <c r="K18" t="str">
        <f t="shared" si="2"/>
        <v>Resistente</v>
      </c>
      <c r="N18" s="1" t="s">
        <v>25</v>
      </c>
      <c r="O18" s="1">
        <f t="shared" si="4"/>
        <v>2095256</v>
      </c>
    </row>
    <row r="19" spans="1:15" x14ac:dyDescent="0.3">
      <c r="A19" s="14">
        <v>45351</v>
      </c>
      <c r="B19" s="14" t="str">
        <f t="shared" si="0"/>
        <v>febrero</v>
      </c>
      <c r="C19">
        <v>156</v>
      </c>
      <c r="D19">
        <v>32544</v>
      </c>
      <c r="E19" t="s">
        <v>43</v>
      </c>
      <c r="F19" s="10">
        <v>1029</v>
      </c>
      <c r="G19" t="s">
        <v>101</v>
      </c>
      <c r="H19" t="s">
        <v>30</v>
      </c>
      <c r="I19" t="s">
        <v>24</v>
      </c>
      <c r="J19">
        <f t="shared" si="1"/>
        <v>160524</v>
      </c>
      <c r="K19" t="str">
        <f t="shared" si="2"/>
        <v>Resistente</v>
      </c>
      <c r="N19" s="1" t="s">
        <v>26</v>
      </c>
      <c r="O19" s="1">
        <f t="shared" si="4"/>
        <v>4196571</v>
      </c>
    </row>
    <row r="20" spans="1:15" x14ac:dyDescent="0.3">
      <c r="A20" s="14">
        <v>45328</v>
      </c>
      <c r="B20" s="14" t="str">
        <f t="shared" si="0"/>
        <v>febrero</v>
      </c>
      <c r="C20">
        <v>156</v>
      </c>
      <c r="D20">
        <v>34266</v>
      </c>
      <c r="E20" t="s">
        <v>44</v>
      </c>
      <c r="F20" s="10">
        <v>1019</v>
      </c>
      <c r="G20" t="s">
        <v>105</v>
      </c>
      <c r="H20" t="s">
        <v>30</v>
      </c>
      <c r="I20" t="s">
        <v>24</v>
      </c>
      <c r="J20">
        <f t="shared" si="1"/>
        <v>158964</v>
      </c>
      <c r="K20" t="str">
        <f t="shared" si="2"/>
        <v>Resistente</v>
      </c>
    </row>
    <row r="21" spans="1:15" ht="18" x14ac:dyDescent="0.35">
      <c r="A21" s="14">
        <v>45336</v>
      </c>
      <c r="B21" s="14" t="str">
        <f t="shared" si="0"/>
        <v>febrero</v>
      </c>
      <c r="C21">
        <v>188</v>
      </c>
      <c r="D21">
        <v>34793</v>
      </c>
      <c r="E21" t="s">
        <v>45</v>
      </c>
      <c r="F21" s="10">
        <v>355</v>
      </c>
      <c r="G21" t="s">
        <v>102</v>
      </c>
      <c r="H21" t="s">
        <v>28</v>
      </c>
      <c r="I21" t="s">
        <v>22</v>
      </c>
      <c r="J21">
        <f t="shared" si="1"/>
        <v>66740</v>
      </c>
      <c r="K21" t="str">
        <f t="shared" si="2"/>
        <v>Frágil</v>
      </c>
      <c r="N21" s="12" t="s">
        <v>86</v>
      </c>
    </row>
    <row r="22" spans="1:15" ht="31.2" x14ac:dyDescent="0.3">
      <c r="A22" s="14">
        <v>45339</v>
      </c>
      <c r="B22" s="14" t="str">
        <f t="shared" si="0"/>
        <v>febrero</v>
      </c>
      <c r="C22">
        <v>266</v>
      </c>
      <c r="D22">
        <v>34878</v>
      </c>
      <c r="E22" t="s">
        <v>46</v>
      </c>
      <c r="F22" s="10">
        <v>789</v>
      </c>
      <c r="G22" t="s">
        <v>101</v>
      </c>
      <c r="H22" t="s">
        <v>30</v>
      </c>
      <c r="I22" t="s">
        <v>25</v>
      </c>
      <c r="J22">
        <f t="shared" si="1"/>
        <v>209874</v>
      </c>
      <c r="K22" t="str">
        <f t="shared" si="2"/>
        <v>Resistente</v>
      </c>
      <c r="N22" s="11" t="s">
        <v>85</v>
      </c>
      <c r="O22" s="11" t="s">
        <v>98</v>
      </c>
    </row>
    <row r="23" spans="1:15" x14ac:dyDescent="0.3">
      <c r="A23" s="14">
        <v>45358</v>
      </c>
      <c r="B23" s="14" t="str">
        <f t="shared" si="0"/>
        <v>marzo</v>
      </c>
      <c r="C23">
        <v>177</v>
      </c>
      <c r="D23">
        <v>34982</v>
      </c>
      <c r="E23" t="s">
        <v>47</v>
      </c>
      <c r="F23" s="10">
        <v>545</v>
      </c>
      <c r="G23" t="s">
        <v>103</v>
      </c>
      <c r="H23" t="s">
        <v>30</v>
      </c>
      <c r="I23" t="s">
        <v>22</v>
      </c>
      <c r="J23">
        <f t="shared" si="1"/>
        <v>96465</v>
      </c>
      <c r="K23" t="str">
        <f t="shared" si="2"/>
        <v>Resistente</v>
      </c>
      <c r="N23" s="1" t="s">
        <v>87</v>
      </c>
      <c r="O23" s="1">
        <f>+COUNTIF($K$7:$K$61,N23)</f>
        <v>33</v>
      </c>
    </row>
    <row r="24" spans="1:15" x14ac:dyDescent="0.3">
      <c r="A24" s="14">
        <v>45331</v>
      </c>
      <c r="B24" s="14" t="str">
        <f t="shared" si="0"/>
        <v>febrero</v>
      </c>
      <c r="C24">
        <v>245</v>
      </c>
      <c r="D24">
        <v>35677</v>
      </c>
      <c r="E24" t="s">
        <v>48</v>
      </c>
      <c r="F24" s="10">
        <v>985</v>
      </c>
      <c r="G24" t="s">
        <v>101</v>
      </c>
      <c r="H24" t="s">
        <v>30</v>
      </c>
      <c r="I24" t="s">
        <v>22</v>
      </c>
      <c r="J24">
        <f t="shared" si="1"/>
        <v>241325</v>
      </c>
      <c r="K24" t="str">
        <f t="shared" si="2"/>
        <v>Resistente</v>
      </c>
      <c r="N24" s="1" t="s">
        <v>88</v>
      </c>
      <c r="O24" s="1">
        <f>+COUNTIF($K$7:$K$61,N24)</f>
        <v>22</v>
      </c>
    </row>
    <row r="25" spans="1:15" x14ac:dyDescent="0.3">
      <c r="A25" s="14">
        <v>45360</v>
      </c>
      <c r="B25" s="14" t="str">
        <f t="shared" si="0"/>
        <v>marzo</v>
      </c>
      <c r="C25">
        <v>245</v>
      </c>
      <c r="D25">
        <v>35690</v>
      </c>
      <c r="E25" t="s">
        <v>49</v>
      </c>
      <c r="F25" s="10">
        <v>799</v>
      </c>
      <c r="G25" t="s">
        <v>101</v>
      </c>
      <c r="H25" t="s">
        <v>28</v>
      </c>
      <c r="I25" t="s">
        <v>23</v>
      </c>
      <c r="J25">
        <f t="shared" si="1"/>
        <v>195755</v>
      </c>
      <c r="K25" t="str">
        <f t="shared" si="2"/>
        <v>Frágil</v>
      </c>
    </row>
    <row r="26" spans="1:15" ht="36" x14ac:dyDescent="0.35">
      <c r="A26" s="14">
        <v>45308</v>
      </c>
      <c r="B26" s="14" t="str">
        <f t="shared" si="0"/>
        <v>enero</v>
      </c>
      <c r="C26">
        <v>145</v>
      </c>
      <c r="D26">
        <v>35988</v>
      </c>
      <c r="E26" t="s">
        <v>50</v>
      </c>
      <c r="F26" s="10">
        <v>1195</v>
      </c>
      <c r="G26" t="s">
        <v>101</v>
      </c>
      <c r="H26" t="s">
        <v>30</v>
      </c>
      <c r="I26" t="s">
        <v>24</v>
      </c>
      <c r="J26">
        <f t="shared" si="1"/>
        <v>173275</v>
      </c>
      <c r="K26" t="str">
        <f t="shared" si="2"/>
        <v>Resistente</v>
      </c>
      <c r="N26" s="12" t="s">
        <v>95</v>
      </c>
    </row>
    <row r="27" spans="1:15" ht="15.6" x14ac:dyDescent="0.3">
      <c r="A27" s="14">
        <v>45326</v>
      </c>
      <c r="B27" s="14" t="str">
        <f t="shared" si="0"/>
        <v>febrero</v>
      </c>
      <c r="C27">
        <v>167</v>
      </c>
      <c r="D27">
        <v>36820</v>
      </c>
      <c r="E27" t="s">
        <v>43</v>
      </c>
      <c r="F27" s="10">
        <v>1039</v>
      </c>
      <c r="G27" t="s">
        <v>101</v>
      </c>
      <c r="H27" t="s">
        <v>30</v>
      </c>
      <c r="I27" t="s">
        <v>24</v>
      </c>
      <c r="J27">
        <f t="shared" si="1"/>
        <v>173513</v>
      </c>
      <c r="K27" t="str">
        <f t="shared" si="2"/>
        <v>Resistente</v>
      </c>
      <c r="N27" s="11" t="s">
        <v>97</v>
      </c>
      <c r="O27" s="11" t="s">
        <v>94</v>
      </c>
    </row>
    <row r="28" spans="1:15" x14ac:dyDescent="0.3">
      <c r="A28" s="14">
        <v>45365</v>
      </c>
      <c r="B28" s="14" t="str">
        <f t="shared" si="0"/>
        <v>marzo</v>
      </c>
      <c r="C28">
        <v>248</v>
      </c>
      <c r="D28">
        <v>37803</v>
      </c>
      <c r="E28" t="s">
        <v>51</v>
      </c>
      <c r="F28" s="10">
        <v>339</v>
      </c>
      <c r="G28" t="s">
        <v>102</v>
      </c>
      <c r="H28" t="s">
        <v>28</v>
      </c>
      <c r="I28" t="s">
        <v>22</v>
      </c>
      <c r="J28">
        <f t="shared" si="1"/>
        <v>84072</v>
      </c>
      <c r="K28" t="str">
        <f t="shared" si="2"/>
        <v>Frágil</v>
      </c>
      <c r="N28" s="1" t="s">
        <v>107</v>
      </c>
      <c r="O28" s="15">
        <f>+AVERAGEIF($B$7:$B$61,N28,$C$7:$C$61)</f>
        <v>152.15384615384616</v>
      </c>
    </row>
    <row r="29" spans="1:15" x14ac:dyDescent="0.3">
      <c r="A29" s="14">
        <v>45354</v>
      </c>
      <c r="B29" s="14" t="str">
        <f t="shared" si="0"/>
        <v>marzo</v>
      </c>
      <c r="C29">
        <v>188</v>
      </c>
      <c r="D29">
        <v>37845</v>
      </c>
      <c r="E29" t="s">
        <v>52</v>
      </c>
      <c r="F29" s="10">
        <v>1729</v>
      </c>
      <c r="G29" t="s">
        <v>101</v>
      </c>
      <c r="H29" t="s">
        <v>32</v>
      </c>
      <c r="I29" t="s">
        <v>26</v>
      </c>
      <c r="J29">
        <f t="shared" si="1"/>
        <v>325052</v>
      </c>
      <c r="K29" t="str">
        <f t="shared" si="2"/>
        <v>Frágil</v>
      </c>
      <c r="N29" s="1" t="s">
        <v>108</v>
      </c>
      <c r="O29" s="15">
        <f t="shared" ref="O29:O30" si="5">+AVERAGEIF($B$7:$B$61,N29,$C$7:$C$61)</f>
        <v>217.5</v>
      </c>
    </row>
    <row r="30" spans="1:15" x14ac:dyDescent="0.3">
      <c r="A30" s="14">
        <v>45321</v>
      </c>
      <c r="B30" s="14" t="str">
        <f t="shared" si="0"/>
        <v>enero</v>
      </c>
      <c r="C30">
        <v>150</v>
      </c>
      <c r="D30">
        <v>38675</v>
      </c>
      <c r="E30" t="s">
        <v>53</v>
      </c>
      <c r="F30" s="10">
        <v>299</v>
      </c>
      <c r="G30" t="s">
        <v>103</v>
      </c>
      <c r="H30" t="s">
        <v>28</v>
      </c>
      <c r="I30" t="s">
        <v>22</v>
      </c>
      <c r="J30">
        <f t="shared" si="1"/>
        <v>44850</v>
      </c>
      <c r="K30" t="str">
        <f t="shared" si="2"/>
        <v>Frágil</v>
      </c>
      <c r="N30" s="1" t="s">
        <v>109</v>
      </c>
      <c r="O30" s="15">
        <f t="shared" si="5"/>
        <v>207.7</v>
      </c>
    </row>
    <row r="31" spans="1:15" x14ac:dyDescent="0.3">
      <c r="A31" s="14">
        <v>45316</v>
      </c>
      <c r="B31" s="14" t="str">
        <f t="shared" si="0"/>
        <v>enero</v>
      </c>
      <c r="C31">
        <v>168</v>
      </c>
      <c r="D31">
        <v>38700</v>
      </c>
      <c r="E31" t="s">
        <v>54</v>
      </c>
      <c r="F31" s="10">
        <v>339</v>
      </c>
      <c r="G31" t="s">
        <v>102</v>
      </c>
      <c r="H31" t="s">
        <v>28</v>
      </c>
      <c r="I31" t="s">
        <v>22</v>
      </c>
      <c r="J31">
        <f t="shared" si="1"/>
        <v>56952</v>
      </c>
      <c r="K31" t="str">
        <f t="shared" si="2"/>
        <v>Frágil</v>
      </c>
    </row>
    <row r="32" spans="1:15" x14ac:dyDescent="0.3">
      <c r="A32" s="14">
        <v>45308</v>
      </c>
      <c r="B32" s="14" t="str">
        <f t="shared" si="0"/>
        <v>enero</v>
      </c>
      <c r="C32">
        <v>45</v>
      </c>
      <c r="D32">
        <v>38744</v>
      </c>
      <c r="E32" t="s">
        <v>55</v>
      </c>
      <c r="F32" s="10">
        <v>449</v>
      </c>
      <c r="G32" t="s">
        <v>103</v>
      </c>
      <c r="H32" t="s">
        <v>28</v>
      </c>
      <c r="I32" t="s">
        <v>23</v>
      </c>
      <c r="J32">
        <f t="shared" si="1"/>
        <v>20205</v>
      </c>
      <c r="K32" t="str">
        <f t="shared" si="2"/>
        <v>Frágil</v>
      </c>
    </row>
    <row r="33" spans="1:11" x14ac:dyDescent="0.3">
      <c r="A33" s="14">
        <v>45335</v>
      </c>
      <c r="B33" s="14" t="str">
        <f t="shared" si="0"/>
        <v>febrero</v>
      </c>
      <c r="C33">
        <v>133</v>
      </c>
      <c r="D33">
        <v>39704</v>
      </c>
      <c r="E33" t="s">
        <v>56</v>
      </c>
      <c r="F33" s="10">
        <v>579</v>
      </c>
      <c r="G33" t="s">
        <v>101</v>
      </c>
      <c r="H33" t="s">
        <v>28</v>
      </c>
      <c r="I33" t="s">
        <v>22</v>
      </c>
      <c r="J33">
        <f t="shared" si="1"/>
        <v>77007</v>
      </c>
      <c r="K33" t="str">
        <f t="shared" si="2"/>
        <v>Frágil</v>
      </c>
    </row>
    <row r="34" spans="1:11" x14ac:dyDescent="0.3">
      <c r="A34" s="14">
        <v>45321</v>
      </c>
      <c r="B34" s="14" t="str">
        <f t="shared" si="0"/>
        <v>enero</v>
      </c>
      <c r="C34">
        <v>165</v>
      </c>
      <c r="D34">
        <v>42599</v>
      </c>
      <c r="E34" t="s">
        <v>57</v>
      </c>
      <c r="F34" s="10">
        <v>985</v>
      </c>
      <c r="G34" t="s">
        <v>101</v>
      </c>
      <c r="H34" t="s">
        <v>30</v>
      </c>
      <c r="I34" t="s">
        <v>25</v>
      </c>
      <c r="J34">
        <f t="shared" si="1"/>
        <v>162525</v>
      </c>
      <c r="K34" t="str">
        <f t="shared" si="2"/>
        <v>Resistente</v>
      </c>
    </row>
    <row r="35" spans="1:11" x14ac:dyDescent="0.3">
      <c r="A35" s="14">
        <v>45360</v>
      </c>
      <c r="B35" s="14" t="str">
        <f t="shared" si="0"/>
        <v>marzo</v>
      </c>
      <c r="C35">
        <v>425</v>
      </c>
      <c r="D35">
        <v>43153</v>
      </c>
      <c r="E35" t="s">
        <v>58</v>
      </c>
      <c r="F35" s="10">
        <v>409</v>
      </c>
      <c r="G35" t="s">
        <v>102</v>
      </c>
      <c r="H35" t="s">
        <v>30</v>
      </c>
      <c r="I35" t="s">
        <v>25</v>
      </c>
      <c r="J35">
        <f t="shared" si="1"/>
        <v>173825</v>
      </c>
      <c r="K35" t="str">
        <f t="shared" si="2"/>
        <v>Resistente</v>
      </c>
    </row>
    <row r="36" spans="1:11" x14ac:dyDescent="0.3">
      <c r="A36" s="14">
        <v>45361</v>
      </c>
      <c r="B36" s="14" t="str">
        <f t="shared" si="0"/>
        <v>marzo</v>
      </c>
      <c r="C36">
        <v>95</v>
      </c>
      <c r="D36">
        <v>43625</v>
      </c>
      <c r="E36" t="s">
        <v>59</v>
      </c>
      <c r="F36" s="10">
        <v>819</v>
      </c>
      <c r="G36" t="s">
        <v>103</v>
      </c>
      <c r="H36" t="s">
        <v>34</v>
      </c>
      <c r="I36" t="s">
        <v>22</v>
      </c>
      <c r="J36">
        <f t="shared" si="1"/>
        <v>77805</v>
      </c>
      <c r="K36" t="str">
        <f t="shared" si="2"/>
        <v>Resistente</v>
      </c>
    </row>
    <row r="37" spans="1:11" x14ac:dyDescent="0.3">
      <c r="A37" s="14">
        <v>45351</v>
      </c>
      <c r="B37" s="14" t="str">
        <f t="shared" si="0"/>
        <v>febrero</v>
      </c>
      <c r="C37">
        <v>211</v>
      </c>
      <c r="D37">
        <v>43633</v>
      </c>
      <c r="E37" t="s">
        <v>60</v>
      </c>
      <c r="F37" s="10">
        <v>565</v>
      </c>
      <c r="G37" t="s">
        <v>103</v>
      </c>
      <c r="H37" t="s">
        <v>32</v>
      </c>
      <c r="I37" t="s">
        <v>26</v>
      </c>
      <c r="J37">
        <f t="shared" si="1"/>
        <v>119215</v>
      </c>
      <c r="K37" t="str">
        <f t="shared" si="2"/>
        <v>Frágil</v>
      </c>
    </row>
    <row r="38" spans="1:11" x14ac:dyDescent="0.3">
      <c r="A38" s="14">
        <v>45360</v>
      </c>
      <c r="B38" s="14" t="str">
        <f t="shared" si="0"/>
        <v>marzo</v>
      </c>
      <c r="C38">
        <v>244</v>
      </c>
      <c r="D38">
        <v>43813</v>
      </c>
      <c r="E38" t="s">
        <v>36</v>
      </c>
      <c r="F38" s="10">
        <v>445</v>
      </c>
      <c r="G38" t="s">
        <v>103</v>
      </c>
      <c r="H38" t="s">
        <v>28</v>
      </c>
      <c r="I38" t="s">
        <v>24</v>
      </c>
      <c r="J38">
        <f t="shared" si="1"/>
        <v>108580</v>
      </c>
      <c r="K38" t="str">
        <f t="shared" si="2"/>
        <v>Frágil</v>
      </c>
    </row>
    <row r="39" spans="1:11" x14ac:dyDescent="0.3">
      <c r="A39" s="14">
        <v>45333</v>
      </c>
      <c r="B39" s="14" t="str">
        <f t="shared" si="0"/>
        <v>febrero</v>
      </c>
      <c r="C39">
        <v>168</v>
      </c>
      <c r="D39">
        <v>44482</v>
      </c>
      <c r="E39" t="s">
        <v>61</v>
      </c>
      <c r="F39" s="10">
        <v>589</v>
      </c>
      <c r="G39" t="s">
        <v>106</v>
      </c>
      <c r="H39" t="s">
        <v>28</v>
      </c>
      <c r="I39" t="s">
        <v>22</v>
      </c>
      <c r="J39">
        <f t="shared" si="1"/>
        <v>98952</v>
      </c>
      <c r="K39" t="str">
        <f t="shared" si="2"/>
        <v>Frágil</v>
      </c>
    </row>
    <row r="40" spans="1:11" x14ac:dyDescent="0.3">
      <c r="A40" s="14">
        <v>45307</v>
      </c>
      <c r="B40" s="14" t="str">
        <f t="shared" si="0"/>
        <v>enero</v>
      </c>
      <c r="C40">
        <v>75</v>
      </c>
      <c r="D40">
        <v>44587</v>
      </c>
      <c r="E40" t="s">
        <v>62</v>
      </c>
      <c r="F40" s="10">
        <v>1685.0000000000002</v>
      </c>
      <c r="G40" t="s">
        <v>101</v>
      </c>
      <c r="H40" t="s">
        <v>30</v>
      </c>
      <c r="I40" t="s">
        <v>25</v>
      </c>
      <c r="J40">
        <f t="shared" si="1"/>
        <v>126375.00000000001</v>
      </c>
      <c r="K40" t="str">
        <f t="shared" si="2"/>
        <v>Resistente</v>
      </c>
    </row>
    <row r="41" spans="1:11" x14ac:dyDescent="0.3">
      <c r="A41" s="14">
        <v>45364</v>
      </c>
      <c r="B41" s="14" t="str">
        <f t="shared" si="0"/>
        <v>marzo</v>
      </c>
      <c r="C41">
        <v>235</v>
      </c>
      <c r="D41">
        <v>44589</v>
      </c>
      <c r="E41" t="s">
        <v>63</v>
      </c>
      <c r="F41" s="10">
        <v>1125</v>
      </c>
      <c r="G41" t="s">
        <v>102</v>
      </c>
      <c r="H41" t="s">
        <v>28</v>
      </c>
      <c r="I41" t="s">
        <v>22</v>
      </c>
      <c r="J41">
        <f t="shared" si="1"/>
        <v>264375</v>
      </c>
      <c r="K41" t="str">
        <f t="shared" si="2"/>
        <v>Frágil</v>
      </c>
    </row>
    <row r="42" spans="1:11" x14ac:dyDescent="0.3">
      <c r="A42" s="14">
        <v>45344</v>
      </c>
      <c r="B42" s="14" t="str">
        <f t="shared" si="0"/>
        <v>febrero</v>
      </c>
      <c r="C42">
        <v>160</v>
      </c>
      <c r="D42">
        <v>44879</v>
      </c>
      <c r="E42" t="s">
        <v>64</v>
      </c>
      <c r="F42" s="10">
        <v>795</v>
      </c>
      <c r="G42" t="s">
        <v>101</v>
      </c>
      <c r="H42" t="s">
        <v>28</v>
      </c>
      <c r="I42" t="s">
        <v>25</v>
      </c>
      <c r="J42">
        <f t="shared" si="1"/>
        <v>127200</v>
      </c>
      <c r="K42" t="str">
        <f t="shared" si="2"/>
        <v>Frágil</v>
      </c>
    </row>
    <row r="43" spans="1:11" x14ac:dyDescent="0.3">
      <c r="A43" s="14">
        <v>45341</v>
      </c>
      <c r="B43" s="14" t="str">
        <f t="shared" si="0"/>
        <v>febrero</v>
      </c>
      <c r="C43">
        <v>165</v>
      </c>
      <c r="D43">
        <v>45265</v>
      </c>
      <c r="E43" t="s">
        <v>65</v>
      </c>
      <c r="F43" s="10">
        <v>649</v>
      </c>
      <c r="G43" t="s">
        <v>102</v>
      </c>
      <c r="H43" t="s">
        <v>28</v>
      </c>
      <c r="I43" t="s">
        <v>25</v>
      </c>
      <c r="J43">
        <f t="shared" si="1"/>
        <v>107085</v>
      </c>
      <c r="K43" t="str">
        <f t="shared" si="2"/>
        <v>Frágil</v>
      </c>
    </row>
    <row r="44" spans="1:11" x14ac:dyDescent="0.3">
      <c r="A44" s="14">
        <v>45312</v>
      </c>
      <c r="B44" s="14" t="str">
        <f t="shared" si="0"/>
        <v>enero</v>
      </c>
      <c r="C44">
        <v>100</v>
      </c>
      <c r="D44">
        <v>45688</v>
      </c>
      <c r="E44" t="s">
        <v>66</v>
      </c>
      <c r="F44" s="10">
        <v>785</v>
      </c>
      <c r="G44" t="s">
        <v>101</v>
      </c>
      <c r="H44" t="s">
        <v>28</v>
      </c>
      <c r="I44" t="s">
        <v>25</v>
      </c>
      <c r="J44">
        <f t="shared" si="1"/>
        <v>78500</v>
      </c>
      <c r="K44" t="str">
        <f t="shared" si="2"/>
        <v>Frágil</v>
      </c>
    </row>
    <row r="45" spans="1:11" x14ac:dyDescent="0.3">
      <c r="A45" s="14">
        <v>45315</v>
      </c>
      <c r="B45" s="14" t="str">
        <f t="shared" si="0"/>
        <v>enero</v>
      </c>
      <c r="C45">
        <v>265</v>
      </c>
      <c r="D45">
        <v>46532</v>
      </c>
      <c r="E45" t="s">
        <v>67</v>
      </c>
      <c r="F45" s="10">
        <v>1019</v>
      </c>
      <c r="G45" t="s">
        <v>101</v>
      </c>
      <c r="H45" t="s">
        <v>28</v>
      </c>
      <c r="I45" t="s">
        <v>24</v>
      </c>
      <c r="J45">
        <f t="shared" si="1"/>
        <v>270035</v>
      </c>
      <c r="K45" t="str">
        <f t="shared" si="2"/>
        <v>Frágil</v>
      </c>
    </row>
    <row r="46" spans="1:11" x14ac:dyDescent="0.3">
      <c r="A46" s="14">
        <v>45306</v>
      </c>
      <c r="B46" s="14" t="str">
        <f t="shared" si="0"/>
        <v>enero</v>
      </c>
      <c r="C46">
        <v>73</v>
      </c>
      <c r="D46">
        <v>49652</v>
      </c>
      <c r="E46" t="s">
        <v>68</v>
      </c>
      <c r="F46" s="10">
        <v>529</v>
      </c>
      <c r="G46" t="s">
        <v>103</v>
      </c>
      <c r="H46" t="s">
        <v>30</v>
      </c>
      <c r="I46" t="s">
        <v>22</v>
      </c>
      <c r="J46">
        <f t="shared" si="1"/>
        <v>38617</v>
      </c>
      <c r="K46" t="str">
        <f t="shared" si="2"/>
        <v>Resistente</v>
      </c>
    </row>
    <row r="47" spans="1:11" x14ac:dyDescent="0.3">
      <c r="A47" s="14">
        <v>45340</v>
      </c>
      <c r="B47" s="14" t="str">
        <f t="shared" si="0"/>
        <v>febrero</v>
      </c>
      <c r="C47">
        <v>185</v>
      </c>
      <c r="D47">
        <v>52164</v>
      </c>
      <c r="E47" t="s">
        <v>69</v>
      </c>
      <c r="F47" s="10">
        <v>1870</v>
      </c>
      <c r="G47" t="s">
        <v>101</v>
      </c>
      <c r="H47" t="s">
        <v>28</v>
      </c>
      <c r="I47" t="s">
        <v>25</v>
      </c>
      <c r="J47">
        <f t="shared" si="1"/>
        <v>345950</v>
      </c>
      <c r="K47" t="str">
        <f t="shared" si="2"/>
        <v>Frágil</v>
      </c>
    </row>
    <row r="48" spans="1:11" x14ac:dyDescent="0.3">
      <c r="A48" s="14">
        <v>45330</v>
      </c>
      <c r="B48" s="14" t="str">
        <f t="shared" si="0"/>
        <v>febrero</v>
      </c>
      <c r="C48">
        <v>165</v>
      </c>
      <c r="D48">
        <v>53634</v>
      </c>
      <c r="E48" t="s">
        <v>70</v>
      </c>
      <c r="F48" s="10">
        <v>1675</v>
      </c>
      <c r="G48" t="s">
        <v>101</v>
      </c>
      <c r="H48" t="s">
        <v>32</v>
      </c>
      <c r="I48" t="s">
        <v>26</v>
      </c>
      <c r="J48">
        <f t="shared" si="1"/>
        <v>276375</v>
      </c>
      <c r="K48" t="str">
        <f t="shared" si="2"/>
        <v>Frágil</v>
      </c>
    </row>
    <row r="49" spans="1:11" x14ac:dyDescent="0.3">
      <c r="A49" s="14">
        <v>45334</v>
      </c>
      <c r="B49" s="14" t="str">
        <f t="shared" si="0"/>
        <v>febrero</v>
      </c>
      <c r="C49">
        <v>325</v>
      </c>
      <c r="D49">
        <v>54635</v>
      </c>
      <c r="E49" t="s">
        <v>71</v>
      </c>
      <c r="F49" s="10">
        <v>265</v>
      </c>
      <c r="G49" t="s">
        <v>103</v>
      </c>
      <c r="H49" t="s">
        <v>30</v>
      </c>
      <c r="I49" t="s">
        <v>24</v>
      </c>
      <c r="J49">
        <f t="shared" si="1"/>
        <v>86125</v>
      </c>
      <c r="K49" t="str">
        <f t="shared" si="2"/>
        <v>Resistente</v>
      </c>
    </row>
    <row r="50" spans="1:11" x14ac:dyDescent="0.3">
      <c r="A50" s="14">
        <v>45334</v>
      </c>
      <c r="B50" s="14" t="str">
        <f t="shared" si="0"/>
        <v>febrero</v>
      </c>
      <c r="C50">
        <v>195</v>
      </c>
      <c r="D50">
        <v>55255</v>
      </c>
      <c r="E50" t="s">
        <v>72</v>
      </c>
      <c r="F50" s="10">
        <v>254.99999999999997</v>
      </c>
      <c r="G50" t="s">
        <v>101</v>
      </c>
      <c r="H50" t="s">
        <v>34</v>
      </c>
      <c r="I50" t="s">
        <v>22</v>
      </c>
      <c r="J50">
        <f t="shared" si="1"/>
        <v>49724.999999999993</v>
      </c>
      <c r="K50" t="str">
        <f t="shared" si="2"/>
        <v>Resistente</v>
      </c>
    </row>
    <row r="51" spans="1:11" x14ac:dyDescent="0.3">
      <c r="A51" s="14">
        <v>45340</v>
      </c>
      <c r="B51" s="14" t="str">
        <f t="shared" si="0"/>
        <v>febrero</v>
      </c>
      <c r="C51">
        <v>312</v>
      </c>
      <c r="D51">
        <v>56853</v>
      </c>
      <c r="E51" t="s">
        <v>73</v>
      </c>
      <c r="F51" s="10">
        <v>459</v>
      </c>
      <c r="G51" t="s">
        <v>102</v>
      </c>
      <c r="H51" t="s">
        <v>28</v>
      </c>
      <c r="I51" t="s">
        <v>25</v>
      </c>
      <c r="J51">
        <f t="shared" si="1"/>
        <v>143208</v>
      </c>
      <c r="K51" t="str">
        <f t="shared" si="2"/>
        <v>Frágil</v>
      </c>
    </row>
    <row r="52" spans="1:11" x14ac:dyDescent="0.3">
      <c r="A52" s="14">
        <v>45328</v>
      </c>
      <c r="B52" s="14" t="str">
        <f t="shared" si="0"/>
        <v>febrero</v>
      </c>
      <c r="C52">
        <v>152</v>
      </c>
      <c r="D52">
        <v>64525</v>
      </c>
      <c r="E52" t="s">
        <v>74</v>
      </c>
      <c r="F52" s="10">
        <v>484.99999999999994</v>
      </c>
      <c r="G52" t="s">
        <v>103</v>
      </c>
      <c r="H52" t="s">
        <v>28</v>
      </c>
      <c r="I52" t="s">
        <v>22</v>
      </c>
      <c r="J52">
        <f t="shared" si="1"/>
        <v>73719.999999999985</v>
      </c>
      <c r="K52" t="str">
        <f t="shared" si="2"/>
        <v>Frágil</v>
      </c>
    </row>
    <row r="53" spans="1:11" x14ac:dyDescent="0.3">
      <c r="A53" s="14">
        <v>45337</v>
      </c>
      <c r="B53" s="14" t="str">
        <f t="shared" si="0"/>
        <v>febrero</v>
      </c>
      <c r="C53">
        <v>215</v>
      </c>
      <c r="D53">
        <v>78655</v>
      </c>
      <c r="E53" t="s">
        <v>75</v>
      </c>
      <c r="F53" s="10">
        <v>258</v>
      </c>
      <c r="G53" t="s">
        <v>106</v>
      </c>
      <c r="H53" t="s">
        <v>28</v>
      </c>
      <c r="I53" t="s">
        <v>22</v>
      </c>
      <c r="J53">
        <f t="shared" si="1"/>
        <v>55470</v>
      </c>
      <c r="K53" t="str">
        <f t="shared" si="2"/>
        <v>Frágil</v>
      </c>
    </row>
    <row r="54" spans="1:11" x14ac:dyDescent="0.3">
      <c r="A54" s="14">
        <v>45341</v>
      </c>
      <c r="B54" s="14" t="str">
        <f t="shared" si="0"/>
        <v>febrero</v>
      </c>
      <c r="C54">
        <v>540</v>
      </c>
      <c r="D54">
        <v>85655</v>
      </c>
      <c r="E54" t="s">
        <v>76</v>
      </c>
      <c r="F54" s="10">
        <v>369</v>
      </c>
      <c r="G54" t="s">
        <v>102</v>
      </c>
      <c r="H54" t="s">
        <v>34</v>
      </c>
      <c r="I54" t="s">
        <v>25</v>
      </c>
      <c r="J54">
        <f t="shared" si="1"/>
        <v>199260</v>
      </c>
      <c r="K54" t="str">
        <f t="shared" si="2"/>
        <v>Resistente</v>
      </c>
    </row>
    <row r="55" spans="1:11" x14ac:dyDescent="0.3">
      <c r="A55" s="14">
        <v>45330</v>
      </c>
      <c r="B55" s="14" t="str">
        <f t="shared" si="0"/>
        <v>febrero</v>
      </c>
      <c r="C55">
        <v>225</v>
      </c>
      <c r="D55">
        <v>92258</v>
      </c>
      <c r="E55" t="s">
        <v>77</v>
      </c>
      <c r="F55" s="10">
        <v>1595</v>
      </c>
      <c r="G55" t="s">
        <v>103</v>
      </c>
      <c r="H55" t="s">
        <v>32</v>
      </c>
      <c r="I55" t="s">
        <v>26</v>
      </c>
      <c r="J55">
        <f t="shared" si="1"/>
        <v>358875</v>
      </c>
      <c r="K55" t="str">
        <f t="shared" si="2"/>
        <v>Frágil</v>
      </c>
    </row>
    <row r="56" spans="1:11" x14ac:dyDescent="0.3">
      <c r="A56" s="14">
        <v>45345</v>
      </c>
      <c r="B56" s="14" t="str">
        <f t="shared" si="0"/>
        <v>febrero</v>
      </c>
      <c r="C56">
        <v>368</v>
      </c>
      <c r="D56">
        <v>93157</v>
      </c>
      <c r="E56" t="s">
        <v>78</v>
      </c>
      <c r="F56" s="10">
        <v>733</v>
      </c>
      <c r="G56" t="s">
        <v>103</v>
      </c>
      <c r="H56" t="s">
        <v>32</v>
      </c>
      <c r="I56" t="s">
        <v>26</v>
      </c>
      <c r="J56">
        <f t="shared" si="1"/>
        <v>269744</v>
      </c>
      <c r="K56" t="str">
        <f t="shared" si="2"/>
        <v>Frágil</v>
      </c>
    </row>
    <row r="57" spans="1:11" x14ac:dyDescent="0.3">
      <c r="A57" s="14">
        <v>45335</v>
      </c>
      <c r="B57" s="14" t="str">
        <f t="shared" si="0"/>
        <v>febrero</v>
      </c>
      <c r="C57">
        <v>285</v>
      </c>
      <c r="D57">
        <v>93553</v>
      </c>
      <c r="E57" t="s">
        <v>79</v>
      </c>
      <c r="F57" s="10">
        <v>2490</v>
      </c>
      <c r="G57" t="s">
        <v>106</v>
      </c>
      <c r="H57" t="s">
        <v>32</v>
      </c>
      <c r="I57" t="s">
        <v>26</v>
      </c>
      <c r="J57">
        <f t="shared" si="1"/>
        <v>709650</v>
      </c>
      <c r="K57" t="str">
        <f t="shared" si="2"/>
        <v>Frágil</v>
      </c>
    </row>
    <row r="58" spans="1:11" x14ac:dyDescent="0.3">
      <c r="A58" s="14">
        <v>45344</v>
      </c>
      <c r="B58" s="14" t="str">
        <f t="shared" si="0"/>
        <v>febrero</v>
      </c>
      <c r="C58">
        <v>126</v>
      </c>
      <c r="D58">
        <v>94236</v>
      </c>
      <c r="E58" t="s">
        <v>80</v>
      </c>
      <c r="F58" s="10">
        <v>355</v>
      </c>
      <c r="G58" t="s">
        <v>103</v>
      </c>
      <c r="H58" t="s">
        <v>30</v>
      </c>
      <c r="I58" t="s">
        <v>25</v>
      </c>
      <c r="J58">
        <f t="shared" si="1"/>
        <v>44730</v>
      </c>
      <c r="K58" t="str">
        <f t="shared" si="2"/>
        <v>Resistente</v>
      </c>
    </row>
    <row r="59" spans="1:11" x14ac:dyDescent="0.3">
      <c r="A59" s="14">
        <v>45341</v>
      </c>
      <c r="B59" s="14" t="str">
        <f t="shared" si="0"/>
        <v>febrero</v>
      </c>
      <c r="C59">
        <v>423</v>
      </c>
      <c r="D59">
        <v>96854</v>
      </c>
      <c r="E59" t="s">
        <v>77</v>
      </c>
      <c r="F59" s="10">
        <v>3195</v>
      </c>
      <c r="G59" t="s">
        <v>106</v>
      </c>
      <c r="H59" t="s">
        <v>32</v>
      </c>
      <c r="I59" t="s">
        <v>26</v>
      </c>
      <c r="J59">
        <f t="shared" si="1"/>
        <v>1351485</v>
      </c>
      <c r="K59" t="str">
        <f t="shared" si="2"/>
        <v>Frágil</v>
      </c>
    </row>
    <row r="60" spans="1:11" x14ac:dyDescent="0.3">
      <c r="A60" s="14">
        <v>45310</v>
      </c>
      <c r="B60" s="14" t="str">
        <f t="shared" si="0"/>
        <v>enero</v>
      </c>
      <c r="C60">
        <v>325</v>
      </c>
      <c r="D60">
        <v>98225</v>
      </c>
      <c r="E60" t="s">
        <v>81</v>
      </c>
      <c r="F60" s="10">
        <v>2419</v>
      </c>
      <c r="G60" t="s">
        <v>106</v>
      </c>
      <c r="H60" t="s">
        <v>32</v>
      </c>
      <c r="I60" t="s">
        <v>26</v>
      </c>
      <c r="J60">
        <f t="shared" si="1"/>
        <v>786175</v>
      </c>
      <c r="K60" t="str">
        <f t="shared" si="2"/>
        <v>Frágil</v>
      </c>
    </row>
    <row r="61" spans="1:11" x14ac:dyDescent="0.3">
      <c r="A61" s="14">
        <v>45311</v>
      </c>
      <c r="B61" s="14" t="str">
        <f t="shared" si="0"/>
        <v>enero</v>
      </c>
      <c r="C61">
        <v>211</v>
      </c>
      <c r="D61">
        <v>98655</v>
      </c>
      <c r="E61" t="s">
        <v>82</v>
      </c>
      <c r="F61" s="10">
        <v>455</v>
      </c>
      <c r="G61" t="s">
        <v>106</v>
      </c>
      <c r="H61" t="s">
        <v>28</v>
      </c>
      <c r="I61" t="s">
        <v>25</v>
      </c>
      <c r="J61">
        <f t="shared" si="1"/>
        <v>96005</v>
      </c>
      <c r="K61" t="str">
        <f t="shared" si="2"/>
        <v>Frágil</v>
      </c>
    </row>
  </sheetData>
  <autoFilter ref="A6:K61" xr:uid="{DA09DE2E-738D-4B28-BF48-7259E8F24E4B}"/>
  <mergeCells count="2">
    <mergeCell ref="C1:J1"/>
    <mergeCell ref="C2:J2"/>
  </mergeCells>
  <conditionalFormatting sqref="D7:D62">
    <cfRule type="duplicateValues" dxfId="8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Ejercicio 1</vt:lpstr>
      <vt:lpstr>Ejercicio 2</vt:lpstr>
      <vt:lpstr>Ejercicio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YINA</dc:creator>
  <cp:lastModifiedBy>Brainer Fallas Prado</cp:lastModifiedBy>
  <dcterms:created xsi:type="dcterms:W3CDTF">2022-11-23T17:13:24Z</dcterms:created>
  <dcterms:modified xsi:type="dcterms:W3CDTF">2024-10-30T01:19:49Z</dcterms:modified>
</cp:coreProperties>
</file>