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e\Documents\GitHub\jdlongenecker\documentation\resonance_testing\data\"/>
    </mc:Choice>
  </mc:AlternateContent>
  <xr:revisionPtr revIDLastSave="0" documentId="8_{887ED4BB-7AC5-4880-B3CC-DFC449730CD7}" xr6:coauthVersionLast="45" xr6:coauthVersionMax="45" xr10:uidLastSave="{00000000-0000-0000-0000-000000000000}"/>
  <bookViews>
    <workbookView xWindow="2850" yWindow="345" windowWidth="21600" windowHeight="11385" xr2:uid="{1568EE4F-518D-4CBB-9BC3-318BBBA75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D31" i="1"/>
  <c r="C31" i="1"/>
  <c r="C30" i="1"/>
  <c r="D30" i="1" s="1"/>
  <c r="E17" i="1" s="1"/>
  <c r="E19" i="1" s="1"/>
  <c r="C29" i="1"/>
  <c r="D29" i="1" s="1"/>
  <c r="D17" i="1" s="1"/>
  <c r="D19" i="1" s="1"/>
  <c r="C28" i="1"/>
  <c r="D28" i="1" s="1"/>
  <c r="C17" i="1" s="1"/>
  <c r="C19" i="1" s="1"/>
  <c r="H18" i="1"/>
  <c r="E13" i="1"/>
  <c r="E15" i="1" s="1"/>
  <c r="E12" i="1"/>
  <c r="D12" i="1"/>
  <c r="D15" i="1" s="1"/>
  <c r="C12" i="1"/>
  <c r="J11" i="1"/>
  <c r="H11" i="1"/>
  <c r="E8" i="1"/>
  <c r="D8" i="1"/>
  <c r="C8" i="1"/>
  <c r="H7" i="1"/>
  <c r="E7" i="1"/>
  <c r="D7" i="1"/>
  <c r="C7" i="1"/>
  <c r="C13" i="1" s="1"/>
  <c r="H6" i="1"/>
  <c r="E6" i="1"/>
  <c r="D6" i="1"/>
  <c r="D13" i="1" s="1"/>
  <c r="H9" i="1" s="1"/>
  <c r="J9" i="1" s="1"/>
  <c r="C6" i="1"/>
  <c r="H5" i="1"/>
  <c r="H4" i="1"/>
  <c r="E4" i="1"/>
  <c r="D4" i="1"/>
  <c r="C4" i="1"/>
  <c r="H3" i="1"/>
  <c r="J3" i="1" s="1"/>
  <c r="M12" i="1" s="1"/>
  <c r="C15" i="1" l="1"/>
  <c r="H8" i="1"/>
  <c r="J8" i="1" s="1"/>
  <c r="J10" i="1" s="1"/>
  <c r="J12" i="1" s="1"/>
  <c r="J13" i="1" s="1"/>
</calcChain>
</file>

<file path=xl/sharedStrings.xml><?xml version="1.0" encoding="utf-8"?>
<sst xmlns="http://schemas.openxmlformats.org/spreadsheetml/2006/main" count="95" uniqueCount="80">
  <si>
    <t>250mm</t>
  </si>
  <si>
    <t>300mm</t>
  </si>
  <si>
    <t>350mm</t>
  </si>
  <si>
    <t>Travel Speed</t>
  </si>
  <si>
    <t>mm/s</t>
  </si>
  <si>
    <t>Acceleration</t>
  </si>
  <si>
    <t>mm/s^2</t>
  </si>
  <si>
    <t>Afterburner</t>
  </si>
  <si>
    <t>Sprocket Speed</t>
  </si>
  <si>
    <t>rps</t>
  </si>
  <si>
    <t>rpm</t>
  </si>
  <si>
    <t>MGN Carriage</t>
  </si>
  <si>
    <t>X Travel Speed</t>
  </si>
  <si>
    <t>Y Travel Speed</t>
  </si>
  <si>
    <t>X Acceleration</t>
  </si>
  <si>
    <t>MGN9</t>
  </si>
  <si>
    <t>Y Acceleration</t>
  </si>
  <si>
    <t>MGN9 Carriage</t>
  </si>
  <si>
    <t>F_x = m_x * a_x</t>
  </si>
  <si>
    <t>mm/s^2 * g</t>
  </si>
  <si>
    <t>N</t>
  </si>
  <si>
    <t>XY Joints</t>
  </si>
  <si>
    <t>F_y = m_y * a_y</t>
  </si>
  <si>
    <t>Chain/Cables</t>
  </si>
  <si>
    <t>F</t>
  </si>
  <si>
    <t>Drive Radius (20T)</t>
  </si>
  <si>
    <t>mm</t>
  </si>
  <si>
    <t>m</t>
  </si>
  <si>
    <t>X Mass</t>
  </si>
  <si>
    <t>Drive Torque</t>
  </si>
  <si>
    <t>N*m</t>
  </si>
  <si>
    <t xml:space="preserve">at </t>
  </si>
  <si>
    <t>Y Mass</t>
  </si>
  <si>
    <t>N*cm</t>
  </si>
  <si>
    <t>Y_Freq/X_Freq</t>
  </si>
  <si>
    <t>k1</t>
  </si>
  <si>
    <t>N/m</t>
  </si>
  <si>
    <t>Need to calculate Torque</t>
  </si>
  <si>
    <t>k2</t>
  </si>
  <si>
    <t>Rated Torque at 450rpm</t>
  </si>
  <si>
    <t>N-m</t>
  </si>
  <si>
    <t>X Natural Frequency</t>
  </si>
  <si>
    <t>Hz</t>
  </si>
  <si>
    <t>Length Correction Factor</t>
  </si>
  <si>
    <t>&lt;-for 698-800mm long belt</t>
  </si>
  <si>
    <t>Service Factor</t>
  </si>
  <si>
    <t>1.5-2.0</t>
  </si>
  <si>
    <t>6mm</t>
  </si>
  <si>
    <t>9mm</t>
  </si>
  <si>
    <t>Force</t>
  </si>
  <si>
    <t>lb</t>
  </si>
  <si>
    <t>N = kg*m/s^2</t>
  </si>
  <si>
    <t>Strain</t>
  </si>
  <si>
    <t>dL / L</t>
  </si>
  <si>
    <t>Working Tension (20T) lb</t>
  </si>
  <si>
    <t>in</t>
  </si>
  <si>
    <t>k</t>
  </si>
  <si>
    <t>250x250mm Free Belt Length</t>
  </si>
  <si>
    <t>lb/in</t>
  </si>
  <si>
    <t>300x300mm Belt Length</t>
  </si>
  <si>
    <t>350x350mm Belt Length</t>
  </si>
  <si>
    <t>500x500mm Belt Length</t>
  </si>
  <si>
    <t>Belt Length Increase Factor</t>
  </si>
  <si>
    <t>k factor change</t>
  </si>
  <si>
    <t>Stretch increase for same Force</t>
  </si>
  <si>
    <t>F = k * x</t>
  </si>
  <si>
    <t>Static Tension per Span (lb)</t>
  </si>
  <si>
    <t>T_st</t>
  </si>
  <si>
    <t>driveR Torque Load, lb-in</t>
  </si>
  <si>
    <t>d</t>
  </si>
  <si>
    <t>driveR pitch diameter, in</t>
  </si>
  <si>
    <t>Belt Speed/1000, fpm</t>
  </si>
  <si>
    <t>S</t>
  </si>
  <si>
    <t>Mass Factor</t>
  </si>
  <si>
    <t>M</t>
  </si>
  <si>
    <t>General Values T_st per span</t>
  </si>
  <si>
    <t>Registration Drives 1.5-2x general alue</t>
  </si>
  <si>
    <t>minimum Ts (lb) per span</t>
  </si>
  <si>
    <t>Y</t>
  </si>
  <si>
    <t>Can deflect belt on long span to give belt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</si>
</sst>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349F-0633-434E-BA14-3833C6F99D3C}">
  <dimension ref="A1:N49"/>
  <sheetViews>
    <sheetView tabSelected="1" topLeftCell="A10" workbookViewId="0">
      <selection activeCell="I23" sqref="I23"/>
    </sheetView>
  </sheetViews>
  <sheetFormatPr defaultColWidth="11" defaultRowHeight="15.75" x14ac:dyDescent="0.25"/>
  <cols>
    <col min="1" max="1" width="27.625" bestFit="1" customWidth="1"/>
    <col min="4" max="4" width="12.125" bestFit="1" customWidth="1"/>
    <col min="7" max="7" width="22" bestFit="1" customWidth="1"/>
  </cols>
  <sheetData>
    <row r="1" spans="1:14" x14ac:dyDescent="0.25">
      <c r="C1" t="s">
        <v>0</v>
      </c>
      <c r="D1" t="s">
        <v>1</v>
      </c>
      <c r="E1" t="s">
        <v>2</v>
      </c>
      <c r="G1" t="s">
        <v>3</v>
      </c>
      <c r="H1">
        <v>300</v>
      </c>
      <c r="I1" t="s">
        <v>4</v>
      </c>
    </row>
    <row r="2" spans="1:14" x14ac:dyDescent="0.25">
      <c r="G2" t="s">
        <v>5</v>
      </c>
      <c r="H2">
        <v>10000</v>
      </c>
      <c r="I2" t="s">
        <v>6</v>
      </c>
    </row>
    <row r="3" spans="1:14" x14ac:dyDescent="0.25">
      <c r="A3" t="s">
        <v>7</v>
      </c>
      <c r="C3" s="1">
        <v>450</v>
      </c>
      <c r="D3" s="1">
        <v>450</v>
      </c>
      <c r="E3" s="1">
        <v>450</v>
      </c>
      <c r="G3" t="s">
        <v>8</v>
      </c>
      <c r="H3">
        <f>H1/40</f>
        <v>7.5</v>
      </c>
      <c r="I3" t="s">
        <v>9</v>
      </c>
      <c r="J3">
        <f>H3*60</f>
        <v>450</v>
      </c>
      <c r="K3" t="s">
        <v>10</v>
      </c>
    </row>
    <row r="4" spans="1:14" x14ac:dyDescent="0.25">
      <c r="A4" t="s">
        <v>11</v>
      </c>
      <c r="B4">
        <v>26</v>
      </c>
      <c r="C4">
        <f>B4*2</f>
        <v>52</v>
      </c>
      <c r="D4">
        <f>B4*2</f>
        <v>52</v>
      </c>
      <c r="E4">
        <f>B4*2</f>
        <v>52</v>
      </c>
      <c r="G4" t="s">
        <v>12</v>
      </c>
      <c r="H4">
        <f>H1/SQRT(2)</f>
        <v>212.13203435596424</v>
      </c>
      <c r="I4" t="s">
        <v>4</v>
      </c>
    </row>
    <row r="5" spans="1:14" x14ac:dyDescent="0.25">
      <c r="G5" t="s">
        <v>13</v>
      </c>
      <c r="H5">
        <f>H1/SQRT(2)</f>
        <v>212.13203435596424</v>
      </c>
      <c r="I5" t="s">
        <v>4</v>
      </c>
    </row>
    <row r="6" spans="1:14" x14ac:dyDescent="0.25">
      <c r="A6">
        <v>2020</v>
      </c>
      <c r="B6">
        <v>0.5</v>
      </c>
      <c r="C6">
        <f>330*B6</f>
        <v>165</v>
      </c>
      <c r="D6">
        <f>380*B6</f>
        <v>190</v>
      </c>
      <c r="E6">
        <f>380*B6</f>
        <v>190</v>
      </c>
      <c r="G6" t="s">
        <v>14</v>
      </c>
      <c r="H6">
        <f>H2/SQRT(2)</f>
        <v>7071.0678118654751</v>
      </c>
      <c r="I6" t="s">
        <v>6</v>
      </c>
    </row>
    <row r="7" spans="1:14" x14ac:dyDescent="0.25">
      <c r="A7" t="s">
        <v>15</v>
      </c>
      <c r="B7">
        <v>0.38</v>
      </c>
      <c r="C7">
        <f>300*B7*2</f>
        <v>228</v>
      </c>
      <c r="D7">
        <f>350*B7*2</f>
        <v>266</v>
      </c>
      <c r="E7">
        <f>400*B7*2</f>
        <v>304</v>
      </c>
      <c r="G7" t="s">
        <v>16</v>
      </c>
      <c r="H7">
        <f>H2/SQRT(2)</f>
        <v>7071.0678118654751</v>
      </c>
      <c r="I7" t="s">
        <v>6</v>
      </c>
    </row>
    <row r="8" spans="1:14" x14ac:dyDescent="0.25">
      <c r="A8" t="s">
        <v>17</v>
      </c>
      <c r="B8">
        <v>26</v>
      </c>
      <c r="C8">
        <f>B8*2</f>
        <v>52</v>
      </c>
      <c r="D8">
        <f>B8*2</f>
        <v>52</v>
      </c>
      <c r="E8">
        <f>B8*2</f>
        <v>52</v>
      </c>
      <c r="G8" t="s">
        <v>18</v>
      </c>
      <c r="H8">
        <f>D12*H6</f>
        <v>3549676.0415564687</v>
      </c>
      <c r="I8" t="s">
        <v>19</v>
      </c>
      <c r="J8" s="2">
        <f>H8/1000^2</f>
        <v>3.5496760415564688</v>
      </c>
      <c r="K8" t="s">
        <v>20</v>
      </c>
    </row>
    <row r="9" spans="1:14" x14ac:dyDescent="0.25">
      <c r="A9" t="s">
        <v>21</v>
      </c>
      <c r="C9" s="1">
        <v>150</v>
      </c>
      <c r="D9" s="1">
        <v>150</v>
      </c>
      <c r="E9" s="1">
        <v>150</v>
      </c>
      <c r="G9" t="s">
        <v>22</v>
      </c>
      <c r="H9">
        <f>D13*H7</f>
        <v>5536646.0966906669</v>
      </c>
      <c r="I9" t="s">
        <v>19</v>
      </c>
      <c r="J9" s="2">
        <f>H9/1000^2</f>
        <v>5.5366460966906672</v>
      </c>
      <c r="K9" t="s">
        <v>20</v>
      </c>
    </row>
    <row r="10" spans="1:14" x14ac:dyDescent="0.25">
      <c r="A10" t="s">
        <v>23</v>
      </c>
      <c r="C10" s="1">
        <v>100</v>
      </c>
      <c r="D10" s="1">
        <v>125</v>
      </c>
      <c r="E10" s="1">
        <v>150</v>
      </c>
      <c r="I10" t="s">
        <v>24</v>
      </c>
      <c r="J10" s="2">
        <f>J8+J9</f>
        <v>9.0863221382471355</v>
      </c>
      <c r="K10" t="s">
        <v>20</v>
      </c>
    </row>
    <row r="11" spans="1:14" x14ac:dyDescent="0.25">
      <c r="G11" t="s">
        <v>25</v>
      </c>
      <c r="H11">
        <f>20*2/PI()/2</f>
        <v>6.366197723675814</v>
      </c>
      <c r="I11" t="s">
        <v>26</v>
      </c>
      <c r="J11" s="3">
        <f>H11/1000</f>
        <v>6.3661977236758142E-3</v>
      </c>
      <c r="K11" t="s">
        <v>27</v>
      </c>
    </row>
    <row r="12" spans="1:14" x14ac:dyDescent="0.25">
      <c r="B12" t="s">
        <v>28</v>
      </c>
      <c r="C12">
        <f>SUM(C3:C4)</f>
        <v>502</v>
      </c>
      <c r="D12">
        <f>SUM(D3:D4)</f>
        <v>502</v>
      </c>
      <c r="E12">
        <f>SUM(E3:E4)</f>
        <v>502</v>
      </c>
      <c r="G12" t="s">
        <v>29</v>
      </c>
      <c r="J12" s="4">
        <f>J10*J11</f>
        <v>5.7845323313094069E-2</v>
      </c>
      <c r="K12" t="s">
        <v>30</v>
      </c>
      <c r="L12" t="s">
        <v>31</v>
      </c>
      <c r="M12">
        <f>J3</f>
        <v>450</v>
      </c>
      <c r="N12" t="s">
        <v>10</v>
      </c>
    </row>
    <row r="13" spans="1:14" x14ac:dyDescent="0.25">
      <c r="B13" t="s">
        <v>32</v>
      </c>
      <c r="C13">
        <f>SUM(C6:C11)</f>
        <v>695</v>
      </c>
      <c r="D13">
        <f>SUM(D6:D11)</f>
        <v>783</v>
      </c>
      <c r="E13">
        <f>SUM(E6:E11)</f>
        <v>846</v>
      </c>
      <c r="J13" s="2">
        <f>J12*100</f>
        <v>5.784532331309407</v>
      </c>
      <c r="K13" t="s">
        <v>33</v>
      </c>
    </row>
    <row r="15" spans="1:14" x14ac:dyDescent="0.25">
      <c r="B15" s="5" t="s">
        <v>34</v>
      </c>
      <c r="C15" s="4">
        <f>SQRT(C12/(C12+C13))</f>
        <v>0.64759693313267042</v>
      </c>
      <c r="D15" s="4">
        <f>SQRT(D12/(D12+D13))</f>
        <v>0.62502918219809689</v>
      </c>
      <c r="E15" s="4">
        <f>SQRT(E12/(E12+E13))</f>
        <v>0.61024876962666674</v>
      </c>
    </row>
    <row r="17" spans="1:9" x14ac:dyDescent="0.25">
      <c r="B17" t="s">
        <v>35</v>
      </c>
      <c r="C17" s="2">
        <f>D28*4.45/0.0254</f>
        <v>10568.749999999998</v>
      </c>
      <c r="D17" s="2">
        <f>D29*4.45/0.0254</f>
        <v>9394.4444444444434</v>
      </c>
      <c r="E17" s="2">
        <f>D30*4.45/0.0254</f>
        <v>8455</v>
      </c>
      <c r="F17" t="s">
        <v>36</v>
      </c>
      <c r="G17" s="1" t="s">
        <v>37</v>
      </c>
    </row>
    <row r="18" spans="1:9" x14ac:dyDescent="0.25">
      <c r="B18" t="s">
        <v>38</v>
      </c>
      <c r="C18" s="2"/>
      <c r="D18" s="2"/>
      <c r="E18" s="2"/>
      <c r="G18" t="s">
        <v>39</v>
      </c>
      <c r="H18">
        <f>AVERAGE(0.88,0.84)</f>
        <v>0.86</v>
      </c>
      <c r="I18" t="s">
        <v>40</v>
      </c>
    </row>
    <row r="19" spans="1:9" x14ac:dyDescent="0.25">
      <c r="B19" s="5" t="s">
        <v>41</v>
      </c>
      <c r="C19" s="6">
        <f>SQRT((C17+C18)/(C12/1000))</f>
        <v>145.09750808538939</v>
      </c>
      <c r="D19" s="6">
        <f>SQRT((D17+D18)/(D12/1000))</f>
        <v>136.79924253393168</v>
      </c>
      <c r="E19" s="6">
        <f>SQRT((E17+E18)/(E12/1000))</f>
        <v>129.77915657790243</v>
      </c>
      <c r="F19" t="s">
        <v>42</v>
      </c>
      <c r="G19" t="s">
        <v>43</v>
      </c>
      <c r="H19">
        <v>1.35</v>
      </c>
      <c r="I19" t="s">
        <v>44</v>
      </c>
    </row>
    <row r="21" spans="1:9" x14ac:dyDescent="0.25">
      <c r="G21" t="s">
        <v>45</v>
      </c>
      <c r="H21" t="s">
        <v>46</v>
      </c>
    </row>
    <row r="23" spans="1:9" x14ac:dyDescent="0.25">
      <c r="D23" t="s">
        <v>47</v>
      </c>
      <c r="E23" t="s">
        <v>48</v>
      </c>
    </row>
    <row r="24" spans="1:9" x14ac:dyDescent="0.25">
      <c r="A24" t="s">
        <v>49</v>
      </c>
      <c r="D24">
        <v>3.8</v>
      </c>
      <c r="E24">
        <v>5.7</v>
      </c>
      <c r="F24" t="s">
        <v>50</v>
      </c>
      <c r="G24" t="s">
        <v>51</v>
      </c>
    </row>
    <row r="25" spans="1:9" x14ac:dyDescent="0.25">
      <c r="A25" t="s">
        <v>52</v>
      </c>
      <c r="B25" t="s">
        <v>53</v>
      </c>
      <c r="D25" s="7">
        <v>1E-3</v>
      </c>
      <c r="E25" s="7">
        <v>1E-3</v>
      </c>
    </row>
    <row r="26" spans="1:9" x14ac:dyDescent="0.25">
      <c r="A26" t="s">
        <v>54</v>
      </c>
      <c r="B26" t="s">
        <v>47</v>
      </c>
      <c r="D26">
        <v>39</v>
      </c>
      <c r="E26">
        <v>65</v>
      </c>
      <c r="F26" t="s">
        <v>50</v>
      </c>
    </row>
    <row r="27" spans="1:9" x14ac:dyDescent="0.25">
      <c r="C27" t="s">
        <v>55</v>
      </c>
      <c r="D27" t="s">
        <v>56</v>
      </c>
    </row>
    <row r="28" spans="1:9" x14ac:dyDescent="0.25">
      <c r="A28" t="s">
        <v>57</v>
      </c>
      <c r="B28">
        <v>1600</v>
      </c>
      <c r="C28" s="6">
        <f>B28/25.4</f>
        <v>62.99212598425197</v>
      </c>
      <c r="D28" s="2">
        <f>$D$24/(C28*$D$25)</f>
        <v>60.324999999999996</v>
      </c>
      <c r="E28" t="s">
        <v>58</v>
      </c>
    </row>
    <row r="29" spans="1:9" x14ac:dyDescent="0.25">
      <c r="A29" t="s">
        <v>59</v>
      </c>
      <c r="B29">
        <v>1800</v>
      </c>
      <c r="C29" s="6">
        <f>B29/25.4</f>
        <v>70.866141732283467</v>
      </c>
      <c r="D29" s="2">
        <f>$D$24/(C29*$D$25)</f>
        <v>53.62222222222222</v>
      </c>
    </row>
    <row r="30" spans="1:9" x14ac:dyDescent="0.25">
      <c r="A30" t="s">
        <v>60</v>
      </c>
      <c r="B30">
        <v>2000</v>
      </c>
      <c r="C30" s="6">
        <f>B30/25.4</f>
        <v>78.740157480314963</v>
      </c>
      <c r="D30" s="2">
        <f>$D$24/(C30*$D$25)</f>
        <v>48.26</v>
      </c>
    </row>
    <row r="31" spans="1:9" x14ac:dyDescent="0.25">
      <c r="A31" t="s">
        <v>61</v>
      </c>
      <c r="B31">
        <v>2600</v>
      </c>
      <c r="C31" s="6">
        <f>B31/25.4</f>
        <v>102.36220472440945</v>
      </c>
      <c r="D31" s="2">
        <f>$D$24/(C31*$D$25)</f>
        <v>37.123076923076923</v>
      </c>
      <c r="E31" t="s">
        <v>58</v>
      </c>
    </row>
    <row r="33" spans="1:10" x14ac:dyDescent="0.25">
      <c r="A33" t="s">
        <v>62</v>
      </c>
      <c r="B33">
        <f>B31/B28</f>
        <v>1.625</v>
      </c>
    </row>
    <row r="34" spans="1:10" x14ac:dyDescent="0.25">
      <c r="A34" t="s">
        <v>63</v>
      </c>
      <c r="B34" s="8">
        <f>B28/B31</f>
        <v>0.61538461538461542</v>
      </c>
    </row>
    <row r="35" spans="1:10" x14ac:dyDescent="0.25">
      <c r="A35" t="s">
        <v>64</v>
      </c>
      <c r="B35">
        <f>1/B34</f>
        <v>1.625</v>
      </c>
      <c r="E35" t="s">
        <v>65</v>
      </c>
    </row>
    <row r="37" spans="1:10" x14ac:dyDescent="0.25">
      <c r="G37" s="5" t="s">
        <v>66</v>
      </c>
      <c r="H37" t="s">
        <v>67</v>
      </c>
    </row>
    <row r="38" spans="1:10" x14ac:dyDescent="0.25">
      <c r="G38" s="5" t="s">
        <v>68</v>
      </c>
      <c r="H38" t="s">
        <v>69</v>
      </c>
    </row>
    <row r="39" spans="1:10" x14ac:dyDescent="0.25">
      <c r="G39" s="5" t="s">
        <v>70</v>
      </c>
      <c r="H39" t="s">
        <v>69</v>
      </c>
    </row>
    <row r="40" spans="1:10" x14ac:dyDescent="0.25">
      <c r="G40" s="5" t="s">
        <v>71</v>
      </c>
      <c r="H40" t="s">
        <v>72</v>
      </c>
    </row>
    <row r="41" spans="1:10" x14ac:dyDescent="0.25">
      <c r="G41" s="5" t="s">
        <v>73</v>
      </c>
      <c r="H41" t="s">
        <v>74</v>
      </c>
    </row>
    <row r="43" spans="1:10" x14ac:dyDescent="0.25">
      <c r="G43" s="5" t="s">
        <v>75</v>
      </c>
      <c r="H43">
        <v>10</v>
      </c>
      <c r="I43">
        <v>18</v>
      </c>
      <c r="J43" t="s">
        <v>50</v>
      </c>
    </row>
    <row r="44" spans="1:10" x14ac:dyDescent="0.25">
      <c r="G44" s="5" t="s">
        <v>76</v>
      </c>
    </row>
    <row r="45" spans="1:10" x14ac:dyDescent="0.25">
      <c r="G45" s="5" t="s">
        <v>77</v>
      </c>
      <c r="H45">
        <v>2.1</v>
      </c>
      <c r="I45">
        <v>3.2</v>
      </c>
      <c r="J45" t="s">
        <v>50</v>
      </c>
    </row>
    <row r="46" spans="1:10" x14ac:dyDescent="0.25">
      <c r="G46" s="5" t="s">
        <v>74</v>
      </c>
      <c r="H46">
        <v>3.9E-2</v>
      </c>
      <c r="I46">
        <v>5.8999999999999997E-2</v>
      </c>
    </row>
    <row r="47" spans="1:10" x14ac:dyDescent="0.25">
      <c r="G47" s="5" t="s">
        <v>78</v>
      </c>
      <c r="H47">
        <v>2.08</v>
      </c>
      <c r="I47">
        <v>3.11</v>
      </c>
    </row>
    <row r="49" spans="7:7" x14ac:dyDescent="0.25">
      <c r="G49" s="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</dc:creator>
  <cp:lastModifiedBy>Node</cp:lastModifiedBy>
  <dcterms:created xsi:type="dcterms:W3CDTF">2020-08-19T04:00:39Z</dcterms:created>
  <dcterms:modified xsi:type="dcterms:W3CDTF">2020-08-19T04:01:05Z</dcterms:modified>
</cp:coreProperties>
</file>