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b\Dropbox\HESCA Revisions\Results\"/>
    </mc:Choice>
  </mc:AlternateContent>
  <bookViews>
    <workbookView xWindow="0" yWindow="0" windowWidth="25785" windowHeight="6870" activeTab="4"/>
  </bookViews>
  <sheets>
    <sheet name="Group 1" sheetId="1" r:id="rId1"/>
    <sheet name="Group 2" sheetId="2" r:id="rId2"/>
    <sheet name="Group 3" sheetId="3" r:id="rId3"/>
    <sheet name="Group 4" sheetId="4" r:id="rId4"/>
    <sheet name="Group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5" l="1"/>
  <c r="U23" i="5"/>
  <c r="U25" i="5"/>
  <c r="U21" i="5"/>
  <c r="U22" i="5"/>
  <c r="U18" i="5"/>
  <c r="U24" i="5"/>
  <c r="U26" i="5"/>
  <c r="U19" i="5"/>
  <c r="N10" i="5"/>
  <c r="Q9" i="5"/>
  <c r="N9" i="5"/>
  <c r="N8" i="5"/>
  <c r="N7" i="5"/>
  <c r="N6" i="5"/>
  <c r="N5" i="5"/>
  <c r="P4" i="5"/>
  <c r="N4" i="5"/>
  <c r="N3" i="5"/>
  <c r="P2" i="5"/>
  <c r="N2" i="5"/>
  <c r="Q4" i="5" s="1"/>
  <c r="U39" i="4"/>
  <c r="U27" i="4"/>
  <c r="U28" i="4"/>
  <c r="U38" i="4"/>
  <c r="U23" i="4"/>
  <c r="U25" i="4"/>
  <c r="U37" i="4"/>
  <c r="U29" i="4"/>
  <c r="U34" i="4"/>
  <c r="U33" i="4"/>
  <c r="U30" i="4"/>
  <c r="U20" i="4"/>
  <c r="U24" i="4"/>
  <c r="U22" i="4"/>
  <c r="U32" i="4"/>
  <c r="U19" i="4"/>
  <c r="U36" i="4"/>
  <c r="N24" i="4"/>
  <c r="U35" i="4"/>
  <c r="N23" i="4"/>
  <c r="U21" i="4"/>
  <c r="N22" i="4"/>
  <c r="U31" i="4"/>
  <c r="N21" i="4"/>
  <c r="U40" i="4"/>
  <c r="N20" i="4"/>
  <c r="U18" i="4"/>
  <c r="N19" i="4"/>
  <c r="U26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Q9" i="4" s="1"/>
  <c r="P4" i="4"/>
  <c r="N4" i="4"/>
  <c r="N3" i="4"/>
  <c r="P2" i="4"/>
  <c r="N2" i="4"/>
  <c r="Q4" i="4" s="1"/>
  <c r="U22" i="3"/>
  <c r="U27" i="3"/>
  <c r="U28" i="3"/>
  <c r="U18" i="3"/>
  <c r="U24" i="3"/>
  <c r="U29" i="3"/>
  <c r="U20" i="3"/>
  <c r="U21" i="3"/>
  <c r="U23" i="3"/>
  <c r="U26" i="3"/>
  <c r="U25" i="3"/>
  <c r="U19" i="3"/>
  <c r="N13" i="3"/>
  <c r="N12" i="3"/>
  <c r="N11" i="3"/>
  <c r="N10" i="3"/>
  <c r="Q9" i="3"/>
  <c r="N9" i="3"/>
  <c r="N8" i="3"/>
  <c r="N7" i="3"/>
  <c r="N6" i="3"/>
  <c r="N5" i="3"/>
  <c r="P4" i="3"/>
  <c r="N4" i="3"/>
  <c r="N3" i="3"/>
  <c r="P2" i="3"/>
  <c r="N2" i="3"/>
  <c r="Q4" i="3" s="1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N31" i="2"/>
  <c r="U30" i="2"/>
  <c r="N30" i="2"/>
  <c r="U29" i="2"/>
  <c r="N29" i="2"/>
  <c r="U28" i="2"/>
  <c r="N28" i="2"/>
  <c r="U27" i="2"/>
  <c r="N27" i="2"/>
  <c r="U26" i="2"/>
  <c r="N26" i="2"/>
  <c r="U25" i="2"/>
  <c r="N25" i="2"/>
  <c r="U24" i="2"/>
  <c r="N24" i="2"/>
  <c r="U23" i="2"/>
  <c r="N23" i="2"/>
  <c r="U22" i="2"/>
  <c r="N22" i="2"/>
  <c r="U21" i="2"/>
  <c r="N21" i="2"/>
  <c r="U20" i="2"/>
  <c r="N20" i="2"/>
  <c r="U19" i="2"/>
  <c r="N19" i="2"/>
  <c r="U18" i="2"/>
  <c r="V18" i="2" s="1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Q5" i="2"/>
  <c r="N5" i="2"/>
  <c r="P4" i="2"/>
  <c r="N4" i="2"/>
  <c r="N3" i="2"/>
  <c r="Q2" i="2"/>
  <c r="P2" i="2"/>
  <c r="N2" i="2"/>
  <c r="Q4" i="2" s="1"/>
  <c r="Q6" i="2" s="1"/>
  <c r="R6" i="2" s="1"/>
  <c r="C2" i="2"/>
  <c r="E2" i="2"/>
  <c r="G2" i="2"/>
  <c r="H2" i="2"/>
  <c r="I2" i="2"/>
  <c r="L2" i="2"/>
  <c r="N3" i="1"/>
  <c r="N4" i="1"/>
  <c r="N5" i="1"/>
  <c r="N6" i="1"/>
  <c r="Q5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U21" i="1"/>
  <c r="U27" i="1"/>
  <c r="U36" i="1"/>
  <c r="U32" i="1"/>
  <c r="U22" i="1"/>
  <c r="U33" i="1"/>
  <c r="U19" i="1"/>
  <c r="U18" i="1"/>
  <c r="U47" i="1"/>
  <c r="U39" i="1"/>
  <c r="U40" i="1"/>
  <c r="U34" i="1"/>
  <c r="U30" i="1"/>
  <c r="U28" i="1"/>
  <c r="U38" i="1"/>
  <c r="U42" i="1"/>
  <c r="U31" i="1"/>
  <c r="U43" i="1"/>
  <c r="U26" i="1"/>
  <c r="U35" i="1"/>
  <c r="U23" i="1"/>
  <c r="U24" i="1"/>
  <c r="U37" i="1"/>
  <c r="U25" i="1"/>
  <c r="U29" i="1"/>
  <c r="U20" i="1"/>
  <c r="U46" i="1"/>
  <c r="U44" i="1"/>
  <c r="U41" i="1"/>
  <c r="U45" i="1"/>
  <c r="P4" i="1"/>
  <c r="Q4" i="1"/>
  <c r="Q6" i="1" s="1"/>
  <c r="R6" i="1" s="1"/>
  <c r="Q2" i="1"/>
  <c r="P2" i="1"/>
  <c r="Q2" i="5" l="1"/>
  <c r="Q8" i="5" s="1"/>
  <c r="Q5" i="5"/>
  <c r="Q3" i="5"/>
  <c r="Q2" i="4"/>
  <c r="Q5" i="4"/>
  <c r="V18" i="4"/>
  <c r="Q3" i="4"/>
  <c r="Q2" i="3"/>
  <c r="Q5" i="3"/>
  <c r="Q3" i="3"/>
  <c r="V19" i="2"/>
  <c r="W19" i="2" s="1"/>
  <c r="W18" i="2"/>
  <c r="Q9" i="2"/>
  <c r="Q3" i="2"/>
  <c r="Q8" i="2" s="1"/>
  <c r="Q9" i="1"/>
  <c r="Q3" i="1"/>
  <c r="Q8" i="1" s="1"/>
  <c r="Q6" i="5" l="1"/>
  <c r="R6" i="5" s="1"/>
  <c r="V18" i="5"/>
  <c r="V19" i="5" s="1"/>
  <c r="W19" i="5" s="1"/>
  <c r="Q8" i="4"/>
  <c r="W18" i="4"/>
  <c r="Q6" i="4"/>
  <c r="R6" i="4" s="1"/>
  <c r="Q8" i="3"/>
  <c r="Q6" i="3"/>
  <c r="R6" i="3" s="1"/>
  <c r="V20" i="2"/>
  <c r="W18" i="5" l="1"/>
  <c r="W20" i="2"/>
  <c r="V21" i="2"/>
  <c r="V22" i="2" l="1"/>
  <c r="W21" i="2"/>
  <c r="W22" i="2" l="1"/>
  <c r="V23" i="2"/>
  <c r="W23" i="2" l="1"/>
  <c r="V24" i="2"/>
  <c r="V20" i="5" l="1"/>
  <c r="V21" i="5" s="1"/>
  <c r="V19" i="4"/>
  <c r="W24" i="2"/>
  <c r="V25" i="2"/>
  <c r="V22" i="5" l="1"/>
  <c r="W21" i="5"/>
  <c r="W20" i="5"/>
  <c r="W19" i="4"/>
  <c r="V18" i="3"/>
  <c r="V19" i="3" s="1"/>
  <c r="W25" i="2"/>
  <c r="V26" i="2"/>
  <c r="W22" i="5" l="1"/>
  <c r="V23" i="5"/>
  <c r="W19" i="3"/>
  <c r="V20" i="3"/>
  <c r="W18" i="3"/>
  <c r="W26" i="2"/>
  <c r="V27" i="2"/>
  <c r="V24" i="5" l="1"/>
  <c r="W23" i="5"/>
  <c r="V21" i="3"/>
  <c r="W21" i="3" s="1"/>
  <c r="W20" i="3"/>
  <c r="W27" i="2"/>
  <c r="V28" i="2"/>
  <c r="W24" i="5" l="1"/>
  <c r="V25" i="5"/>
  <c r="V20" i="4"/>
  <c r="V21" i="4" s="1"/>
  <c r="V22" i="3"/>
  <c r="V23" i="3" s="1"/>
  <c r="W28" i="2"/>
  <c r="V29" i="2"/>
  <c r="V26" i="5" l="1"/>
  <c r="W26" i="5" s="1"/>
  <c r="W25" i="5"/>
  <c r="W21" i="4"/>
  <c r="V22" i="4"/>
  <c r="W22" i="4" s="1"/>
  <c r="W20" i="4"/>
  <c r="W23" i="3"/>
  <c r="V24" i="3"/>
  <c r="W22" i="3"/>
  <c r="W29" i="2"/>
  <c r="V30" i="2"/>
  <c r="V25" i="3" l="1"/>
  <c r="W24" i="3"/>
  <c r="W30" i="2"/>
  <c r="V31" i="2"/>
  <c r="W25" i="3" l="1"/>
  <c r="V26" i="3"/>
  <c r="W31" i="2"/>
  <c r="V32" i="2"/>
  <c r="W26" i="3" l="1"/>
  <c r="V27" i="3"/>
  <c r="W32" i="2"/>
  <c r="V33" i="2"/>
  <c r="V28" i="3" l="1"/>
  <c r="W27" i="3"/>
  <c r="V34" i="2"/>
  <c r="W33" i="2"/>
  <c r="V29" i="3" l="1"/>
  <c r="W29" i="3" s="1"/>
  <c r="W28" i="3"/>
  <c r="W34" i="2"/>
  <c r="V35" i="2"/>
  <c r="V23" i="4" l="1"/>
  <c r="V24" i="4" s="1"/>
  <c r="W35" i="2"/>
  <c r="V36" i="2"/>
  <c r="W24" i="4" l="1"/>
  <c r="V25" i="4"/>
  <c r="W23" i="4"/>
  <c r="W36" i="2"/>
  <c r="V37" i="2"/>
  <c r="V26" i="4" l="1"/>
  <c r="W26" i="4" s="1"/>
  <c r="W25" i="4"/>
  <c r="V38" i="2"/>
  <c r="W37" i="2"/>
  <c r="V27" i="4" l="1"/>
  <c r="V28" i="4" s="1"/>
  <c r="V29" i="4" s="1"/>
  <c r="W38" i="2"/>
  <c r="V39" i="2"/>
  <c r="V18" i="1"/>
  <c r="W9" i="5" l="1"/>
  <c r="W10" i="5"/>
  <c r="V3" i="5"/>
  <c r="V5" i="5"/>
  <c r="V30" i="4"/>
  <c r="W29" i="4"/>
  <c r="W28" i="4"/>
  <c r="W27" i="4"/>
  <c r="W39" i="2"/>
  <c r="V40" i="2"/>
  <c r="V19" i="1"/>
  <c r="V20" i="1" s="1"/>
  <c r="W20" i="1" s="1"/>
  <c r="W18" i="1"/>
  <c r="V6" i="5" l="1"/>
  <c r="V7" i="5"/>
  <c r="W11" i="5"/>
  <c r="W13" i="5" s="1"/>
  <c r="W15" i="5" s="1"/>
  <c r="W14" i="5" s="1"/>
  <c r="Y14" i="5" s="1"/>
  <c r="V31" i="4"/>
  <c r="W30" i="4"/>
  <c r="W40" i="2"/>
  <c r="V41" i="2"/>
  <c r="W19" i="1"/>
  <c r="W31" i="4" l="1"/>
  <c r="V32" i="4"/>
  <c r="V42" i="2"/>
  <c r="W41" i="2"/>
  <c r="W32" i="4" l="1"/>
  <c r="V33" i="4"/>
  <c r="W42" i="2"/>
  <c r="V43" i="2"/>
  <c r="W33" i="4" l="1"/>
  <c r="V34" i="4"/>
  <c r="W43" i="2"/>
  <c r="V44" i="2"/>
  <c r="V35" i="4" l="1"/>
  <c r="W34" i="4"/>
  <c r="W44" i="2"/>
  <c r="V45" i="2"/>
  <c r="V36" i="4" l="1"/>
  <c r="W35" i="4"/>
  <c r="V46" i="2"/>
  <c r="W45" i="2"/>
  <c r="V21" i="1"/>
  <c r="V22" i="1" s="1"/>
  <c r="W36" i="4" l="1"/>
  <c r="V37" i="4"/>
  <c r="V47" i="2"/>
  <c r="W46" i="2"/>
  <c r="V23" i="1"/>
  <c r="W22" i="1"/>
  <c r="W21" i="1"/>
  <c r="W37" i="4" l="1"/>
  <c r="V38" i="4"/>
  <c r="V48" i="2"/>
  <c r="W47" i="2"/>
  <c r="V24" i="1"/>
  <c r="W23" i="1"/>
  <c r="W38" i="4" l="1"/>
  <c r="V39" i="4"/>
  <c r="W48" i="2"/>
  <c r="V49" i="2"/>
  <c r="V25" i="1"/>
  <c r="W24" i="1"/>
  <c r="V40" i="4" l="1"/>
  <c r="W40" i="4" s="1"/>
  <c r="W39" i="4"/>
  <c r="V50" i="2"/>
  <c r="W49" i="2"/>
  <c r="W25" i="1"/>
  <c r="V26" i="1"/>
  <c r="W50" i="2" l="1"/>
  <c r="V51" i="2"/>
  <c r="W26" i="1"/>
  <c r="V27" i="1"/>
  <c r="V52" i="2" l="1"/>
  <c r="W51" i="2"/>
  <c r="V28" i="1"/>
  <c r="W27" i="1"/>
  <c r="W52" i="2" l="1"/>
  <c r="V53" i="2"/>
  <c r="V29" i="1"/>
  <c r="W28" i="1"/>
  <c r="V54" i="2" l="1"/>
  <c r="W53" i="2"/>
  <c r="W29" i="1"/>
  <c r="V30" i="1"/>
  <c r="V55" i="2" l="1"/>
  <c r="W54" i="2"/>
  <c r="V31" i="1"/>
  <c r="W30" i="1"/>
  <c r="V56" i="2" l="1"/>
  <c r="W55" i="2"/>
  <c r="W31" i="1"/>
  <c r="V32" i="1"/>
  <c r="V57" i="2" l="1"/>
  <c r="W56" i="2"/>
  <c r="V33" i="1"/>
  <c r="W32" i="1"/>
  <c r="V58" i="2" l="1"/>
  <c r="W57" i="2"/>
  <c r="V34" i="1"/>
  <c r="W33" i="1"/>
  <c r="W58" i="2" l="1"/>
  <c r="V59" i="2"/>
  <c r="V35" i="1"/>
  <c r="W34" i="1"/>
  <c r="V60" i="2" l="1"/>
  <c r="W59" i="2"/>
  <c r="W35" i="1"/>
  <c r="V36" i="1"/>
  <c r="W60" i="2" l="1"/>
  <c r="V61" i="2"/>
  <c r="V37" i="1"/>
  <c r="W36" i="1"/>
  <c r="W61" i="2" l="1"/>
  <c r="V62" i="2"/>
  <c r="V3" i="2"/>
  <c r="W37" i="1"/>
  <c r="V38" i="1"/>
  <c r="V63" i="2" l="1"/>
  <c r="W62" i="2"/>
  <c r="W38" i="1"/>
  <c r="V39" i="1"/>
  <c r="W9" i="4" l="1"/>
  <c r="W10" i="4"/>
  <c r="V5" i="4"/>
  <c r="V3" i="4"/>
  <c r="V6" i="4" s="1"/>
  <c r="W9" i="3"/>
  <c r="W10" i="3"/>
  <c r="V5" i="3"/>
  <c r="V3" i="3"/>
  <c r="W63" i="2"/>
  <c r="W9" i="2" s="1"/>
  <c r="W10" i="2"/>
  <c r="V5" i="2"/>
  <c r="V6" i="2" s="1"/>
  <c r="V40" i="1"/>
  <c r="W39" i="1"/>
  <c r="V7" i="4" l="1"/>
  <c r="W11" i="4"/>
  <c r="W13" i="4" s="1"/>
  <c r="W15" i="4" s="1"/>
  <c r="W14" i="4" s="1"/>
  <c r="Y14" i="4" s="1"/>
  <c r="V6" i="3"/>
  <c r="V7" i="3"/>
  <c r="W11" i="3"/>
  <c r="W13" i="3"/>
  <c r="W15" i="3" s="1"/>
  <c r="W14" i="3" s="1"/>
  <c r="Y14" i="3" s="1"/>
  <c r="W11" i="2"/>
  <c r="W13" i="2" s="1"/>
  <c r="W15" i="2" s="1"/>
  <c r="W14" i="2" s="1"/>
  <c r="Y14" i="2" s="1"/>
  <c r="V7" i="2"/>
  <c r="V41" i="1"/>
  <c r="W40" i="1"/>
  <c r="W41" i="1" l="1"/>
  <c r="V42" i="1"/>
  <c r="V43" i="1" l="1"/>
  <c r="W42" i="1"/>
  <c r="V44" i="1" l="1"/>
  <c r="W43" i="1"/>
  <c r="W44" i="1" l="1"/>
  <c r="V45" i="1"/>
  <c r="W45" i="1" l="1"/>
  <c r="V46" i="1"/>
  <c r="W46" i="1" l="1"/>
  <c r="V47" i="1"/>
  <c r="W47" i="1" s="1"/>
  <c r="V5" i="1" l="1"/>
  <c r="V3" i="1"/>
  <c r="V6" i="1" l="1"/>
  <c r="W9" i="1" l="1"/>
  <c r="W10" i="1"/>
  <c r="V7" i="1" l="1"/>
  <c r="W11" i="1"/>
  <c r="W13" i="1" s="1"/>
  <c r="W15" i="1" s="1"/>
  <c r="W14" i="1" s="1"/>
  <c r="Y14" i="1" s="1"/>
  <c r="L10" i="5" l="1"/>
  <c r="I10" i="5"/>
  <c r="H10" i="5"/>
  <c r="G10" i="5"/>
  <c r="E10" i="5"/>
  <c r="C10" i="5"/>
  <c r="L9" i="5"/>
  <c r="I9" i="5"/>
  <c r="H9" i="5"/>
  <c r="G9" i="5"/>
  <c r="E9" i="5"/>
  <c r="C9" i="5"/>
  <c r="L8" i="5"/>
  <c r="I8" i="5"/>
  <c r="H8" i="5"/>
  <c r="G8" i="5"/>
  <c r="E8" i="5"/>
  <c r="C8" i="5"/>
  <c r="L7" i="5"/>
  <c r="I7" i="5"/>
  <c r="H7" i="5"/>
  <c r="G7" i="5"/>
  <c r="E7" i="5"/>
  <c r="C7" i="5"/>
  <c r="L6" i="5"/>
  <c r="I6" i="5"/>
  <c r="H6" i="5"/>
  <c r="G6" i="5"/>
  <c r="E6" i="5"/>
  <c r="C6" i="5"/>
  <c r="L5" i="5"/>
  <c r="I5" i="5"/>
  <c r="H5" i="5"/>
  <c r="G5" i="5"/>
  <c r="E5" i="5"/>
  <c r="C5" i="5"/>
  <c r="L4" i="5"/>
  <c r="I4" i="5"/>
  <c r="H4" i="5"/>
  <c r="G4" i="5"/>
  <c r="E4" i="5"/>
  <c r="C4" i="5"/>
  <c r="L3" i="5"/>
  <c r="I3" i="5"/>
  <c r="H3" i="5"/>
  <c r="G3" i="5"/>
  <c r="E3" i="5"/>
  <c r="C3" i="5"/>
  <c r="L2" i="5"/>
  <c r="I2" i="5"/>
  <c r="H2" i="5"/>
  <c r="G2" i="5"/>
  <c r="E2" i="5"/>
  <c r="C2" i="5"/>
  <c r="L24" i="4"/>
  <c r="I24" i="4"/>
  <c r="H24" i="4"/>
  <c r="G24" i="4"/>
  <c r="E24" i="4"/>
  <c r="C24" i="4"/>
  <c r="L23" i="4"/>
  <c r="I23" i="4"/>
  <c r="H23" i="4"/>
  <c r="G23" i="4"/>
  <c r="E23" i="4"/>
  <c r="C23" i="4"/>
  <c r="L22" i="4"/>
  <c r="I22" i="4"/>
  <c r="H22" i="4"/>
  <c r="G22" i="4"/>
  <c r="E22" i="4"/>
  <c r="C22" i="4"/>
  <c r="L21" i="4"/>
  <c r="I21" i="4"/>
  <c r="H21" i="4"/>
  <c r="G21" i="4"/>
  <c r="E21" i="4"/>
  <c r="C21" i="4"/>
  <c r="L20" i="4"/>
  <c r="I20" i="4"/>
  <c r="H20" i="4"/>
  <c r="G20" i="4"/>
  <c r="E20" i="4"/>
  <c r="C20" i="4"/>
  <c r="L19" i="4"/>
  <c r="I19" i="4"/>
  <c r="H19" i="4"/>
  <c r="G19" i="4"/>
  <c r="E19" i="4"/>
  <c r="C19" i="4"/>
  <c r="L18" i="4"/>
  <c r="I18" i="4"/>
  <c r="H18" i="4"/>
  <c r="G18" i="4"/>
  <c r="E18" i="4"/>
  <c r="C18" i="4"/>
  <c r="L17" i="4"/>
  <c r="I17" i="4"/>
  <c r="H17" i="4"/>
  <c r="G17" i="4"/>
  <c r="E17" i="4"/>
  <c r="C17" i="4"/>
  <c r="L16" i="4"/>
  <c r="I16" i="4"/>
  <c r="H16" i="4"/>
  <c r="G16" i="4"/>
  <c r="E16" i="4"/>
  <c r="C16" i="4"/>
  <c r="L15" i="4"/>
  <c r="I15" i="4"/>
  <c r="H15" i="4"/>
  <c r="G15" i="4"/>
  <c r="E15" i="4"/>
  <c r="C15" i="4"/>
  <c r="L14" i="4"/>
  <c r="I14" i="4"/>
  <c r="H14" i="4"/>
  <c r="G14" i="4"/>
  <c r="E14" i="4"/>
  <c r="C14" i="4"/>
  <c r="L13" i="4"/>
  <c r="I13" i="4"/>
  <c r="H13" i="4"/>
  <c r="G13" i="4"/>
  <c r="E13" i="4"/>
  <c r="C13" i="4"/>
  <c r="L12" i="4"/>
  <c r="I12" i="4"/>
  <c r="H12" i="4"/>
  <c r="G12" i="4"/>
  <c r="E12" i="4"/>
  <c r="C12" i="4"/>
  <c r="L11" i="4"/>
  <c r="I11" i="4"/>
  <c r="H11" i="4"/>
  <c r="G11" i="4"/>
  <c r="E11" i="4"/>
  <c r="C11" i="4"/>
  <c r="L10" i="4"/>
  <c r="I10" i="4"/>
  <c r="H10" i="4"/>
  <c r="G10" i="4"/>
  <c r="E10" i="4"/>
  <c r="C10" i="4"/>
  <c r="L9" i="4"/>
  <c r="I9" i="4"/>
  <c r="H9" i="4"/>
  <c r="G9" i="4"/>
  <c r="E9" i="4"/>
  <c r="C9" i="4"/>
  <c r="L8" i="4"/>
  <c r="I8" i="4"/>
  <c r="H8" i="4"/>
  <c r="G8" i="4"/>
  <c r="E8" i="4"/>
  <c r="C8" i="4"/>
  <c r="L7" i="4"/>
  <c r="I7" i="4"/>
  <c r="H7" i="4"/>
  <c r="G7" i="4"/>
  <c r="E7" i="4"/>
  <c r="C7" i="4"/>
  <c r="L6" i="4"/>
  <c r="I6" i="4"/>
  <c r="H6" i="4"/>
  <c r="G6" i="4"/>
  <c r="E6" i="4"/>
  <c r="C6" i="4"/>
  <c r="L5" i="4"/>
  <c r="I5" i="4"/>
  <c r="H5" i="4"/>
  <c r="G5" i="4"/>
  <c r="E5" i="4"/>
  <c r="C5" i="4"/>
  <c r="L4" i="4"/>
  <c r="I4" i="4"/>
  <c r="H4" i="4"/>
  <c r="G4" i="4"/>
  <c r="E4" i="4"/>
  <c r="C4" i="4"/>
  <c r="L3" i="4"/>
  <c r="I3" i="4"/>
  <c r="H3" i="4"/>
  <c r="G3" i="4"/>
  <c r="E3" i="4"/>
  <c r="C3" i="4"/>
  <c r="L2" i="4"/>
  <c r="I2" i="4"/>
  <c r="H2" i="4"/>
  <c r="G2" i="4"/>
  <c r="E2" i="4"/>
  <c r="C2" i="4"/>
  <c r="L13" i="3"/>
  <c r="I13" i="3"/>
  <c r="H13" i="3"/>
  <c r="G13" i="3"/>
  <c r="E13" i="3"/>
  <c r="C13" i="3"/>
  <c r="L12" i="3"/>
  <c r="I12" i="3"/>
  <c r="H12" i="3"/>
  <c r="G12" i="3"/>
  <c r="E12" i="3"/>
  <c r="C12" i="3"/>
  <c r="L11" i="3"/>
  <c r="I11" i="3"/>
  <c r="H11" i="3"/>
  <c r="G11" i="3"/>
  <c r="E11" i="3"/>
  <c r="C11" i="3"/>
  <c r="L10" i="3"/>
  <c r="I10" i="3"/>
  <c r="H10" i="3"/>
  <c r="G10" i="3"/>
  <c r="E10" i="3"/>
  <c r="C10" i="3"/>
  <c r="L9" i="3"/>
  <c r="I9" i="3"/>
  <c r="H9" i="3"/>
  <c r="G9" i="3"/>
  <c r="E9" i="3"/>
  <c r="C9" i="3"/>
  <c r="L8" i="3"/>
  <c r="I8" i="3"/>
  <c r="H8" i="3"/>
  <c r="G8" i="3"/>
  <c r="E8" i="3"/>
  <c r="C8" i="3"/>
  <c r="L7" i="3"/>
  <c r="I7" i="3"/>
  <c r="H7" i="3"/>
  <c r="G7" i="3"/>
  <c r="E7" i="3"/>
  <c r="C7" i="3"/>
  <c r="L6" i="3"/>
  <c r="I6" i="3"/>
  <c r="H6" i="3"/>
  <c r="G6" i="3"/>
  <c r="E6" i="3"/>
  <c r="C6" i="3"/>
  <c r="L5" i="3"/>
  <c r="I5" i="3"/>
  <c r="H5" i="3"/>
  <c r="G5" i="3"/>
  <c r="E5" i="3"/>
  <c r="C5" i="3"/>
  <c r="L4" i="3"/>
  <c r="I4" i="3"/>
  <c r="H4" i="3"/>
  <c r="G4" i="3"/>
  <c r="E4" i="3"/>
  <c r="C4" i="3"/>
  <c r="L3" i="3"/>
  <c r="I3" i="3"/>
  <c r="H3" i="3"/>
  <c r="G3" i="3"/>
  <c r="E3" i="3"/>
  <c r="C3" i="3"/>
  <c r="L2" i="3"/>
  <c r="I2" i="3"/>
  <c r="H2" i="3"/>
  <c r="G2" i="3"/>
  <c r="E2" i="3"/>
  <c r="C2" i="3"/>
  <c r="L47" i="2"/>
  <c r="I47" i="2"/>
  <c r="H47" i="2"/>
  <c r="G47" i="2"/>
  <c r="E47" i="2"/>
  <c r="C47" i="2"/>
  <c r="L46" i="2"/>
  <c r="I46" i="2"/>
  <c r="H46" i="2"/>
  <c r="G46" i="2"/>
  <c r="E46" i="2"/>
  <c r="C46" i="2"/>
  <c r="L45" i="2"/>
  <c r="I45" i="2"/>
  <c r="H45" i="2"/>
  <c r="G45" i="2"/>
  <c r="E45" i="2"/>
  <c r="C45" i="2"/>
  <c r="L44" i="2"/>
  <c r="I44" i="2"/>
  <c r="H44" i="2"/>
  <c r="G44" i="2"/>
  <c r="E44" i="2"/>
  <c r="C44" i="2"/>
  <c r="L43" i="2"/>
  <c r="I43" i="2"/>
  <c r="H43" i="2"/>
  <c r="G43" i="2"/>
  <c r="E43" i="2"/>
  <c r="C43" i="2"/>
  <c r="L42" i="2"/>
  <c r="I42" i="2"/>
  <c r="H42" i="2"/>
  <c r="G42" i="2"/>
  <c r="E42" i="2"/>
  <c r="C42" i="2"/>
  <c r="L41" i="2"/>
  <c r="I41" i="2"/>
  <c r="H41" i="2"/>
  <c r="G41" i="2"/>
  <c r="E41" i="2"/>
  <c r="C41" i="2"/>
  <c r="L40" i="2"/>
  <c r="I40" i="2"/>
  <c r="H40" i="2"/>
  <c r="G40" i="2"/>
  <c r="E40" i="2"/>
  <c r="C40" i="2"/>
  <c r="L39" i="2"/>
  <c r="I39" i="2"/>
  <c r="H39" i="2"/>
  <c r="G39" i="2"/>
  <c r="E39" i="2"/>
  <c r="C39" i="2"/>
  <c r="L38" i="2"/>
  <c r="I38" i="2"/>
  <c r="H38" i="2"/>
  <c r="G38" i="2"/>
  <c r="E38" i="2"/>
  <c r="C38" i="2"/>
  <c r="L37" i="2"/>
  <c r="I37" i="2"/>
  <c r="H37" i="2"/>
  <c r="G37" i="2"/>
  <c r="E37" i="2"/>
  <c r="C37" i="2"/>
  <c r="L36" i="2"/>
  <c r="I36" i="2"/>
  <c r="H36" i="2"/>
  <c r="G36" i="2"/>
  <c r="E36" i="2"/>
  <c r="C36" i="2"/>
  <c r="L35" i="2"/>
  <c r="I35" i="2"/>
  <c r="H35" i="2"/>
  <c r="G35" i="2"/>
  <c r="E35" i="2"/>
  <c r="C35" i="2"/>
  <c r="L34" i="2"/>
  <c r="I34" i="2"/>
  <c r="H34" i="2"/>
  <c r="G34" i="2"/>
  <c r="E34" i="2"/>
  <c r="C34" i="2"/>
  <c r="L33" i="2"/>
  <c r="I33" i="2"/>
  <c r="H33" i="2"/>
  <c r="G33" i="2"/>
  <c r="E33" i="2"/>
  <c r="C33" i="2"/>
  <c r="L32" i="2"/>
  <c r="I32" i="2"/>
  <c r="H32" i="2"/>
  <c r="G32" i="2"/>
  <c r="E32" i="2"/>
  <c r="C32" i="2"/>
  <c r="L31" i="2"/>
  <c r="I31" i="2"/>
  <c r="H31" i="2"/>
  <c r="G31" i="2"/>
  <c r="E31" i="2"/>
  <c r="C31" i="2"/>
  <c r="L30" i="2"/>
  <c r="I30" i="2"/>
  <c r="H30" i="2"/>
  <c r="G30" i="2"/>
  <c r="E30" i="2"/>
  <c r="C30" i="2"/>
  <c r="L29" i="2"/>
  <c r="I29" i="2"/>
  <c r="H29" i="2"/>
  <c r="G29" i="2"/>
  <c r="E29" i="2"/>
  <c r="C29" i="2"/>
  <c r="L28" i="2"/>
  <c r="I28" i="2"/>
  <c r="H28" i="2"/>
  <c r="G28" i="2"/>
  <c r="E28" i="2"/>
  <c r="C28" i="2"/>
  <c r="L27" i="2"/>
  <c r="I27" i="2"/>
  <c r="H27" i="2"/>
  <c r="G27" i="2"/>
  <c r="E27" i="2"/>
  <c r="C27" i="2"/>
  <c r="L26" i="2"/>
  <c r="I26" i="2"/>
  <c r="H26" i="2"/>
  <c r="G26" i="2"/>
  <c r="E26" i="2"/>
  <c r="C26" i="2"/>
  <c r="L25" i="2"/>
  <c r="I25" i="2"/>
  <c r="H25" i="2"/>
  <c r="G25" i="2"/>
  <c r="E25" i="2"/>
  <c r="C25" i="2"/>
  <c r="L24" i="2"/>
  <c r="I24" i="2"/>
  <c r="H24" i="2"/>
  <c r="G24" i="2"/>
  <c r="E24" i="2"/>
  <c r="C24" i="2"/>
  <c r="L23" i="2"/>
  <c r="I23" i="2"/>
  <c r="H23" i="2"/>
  <c r="G23" i="2"/>
  <c r="E23" i="2"/>
  <c r="C23" i="2"/>
  <c r="L22" i="2"/>
  <c r="I22" i="2"/>
  <c r="H22" i="2"/>
  <c r="G22" i="2"/>
  <c r="E22" i="2"/>
  <c r="C22" i="2"/>
  <c r="L21" i="2"/>
  <c r="I21" i="2"/>
  <c r="H21" i="2"/>
  <c r="G21" i="2"/>
  <c r="E21" i="2"/>
  <c r="C21" i="2"/>
  <c r="L20" i="2"/>
  <c r="I20" i="2"/>
  <c r="H20" i="2"/>
  <c r="G20" i="2"/>
  <c r="E20" i="2"/>
  <c r="C20" i="2"/>
  <c r="L19" i="2"/>
  <c r="I19" i="2"/>
  <c r="H19" i="2"/>
  <c r="G19" i="2"/>
  <c r="E19" i="2"/>
  <c r="C19" i="2"/>
  <c r="L18" i="2"/>
  <c r="I18" i="2"/>
  <c r="H18" i="2"/>
  <c r="G18" i="2"/>
  <c r="E18" i="2"/>
  <c r="C18" i="2"/>
  <c r="L17" i="2"/>
  <c r="I17" i="2"/>
  <c r="H17" i="2"/>
  <c r="G17" i="2"/>
  <c r="E17" i="2"/>
  <c r="C17" i="2"/>
  <c r="L16" i="2"/>
  <c r="I16" i="2"/>
  <c r="H16" i="2"/>
  <c r="G16" i="2"/>
  <c r="E16" i="2"/>
  <c r="C16" i="2"/>
  <c r="L15" i="2"/>
  <c r="I15" i="2"/>
  <c r="H15" i="2"/>
  <c r="G15" i="2"/>
  <c r="E15" i="2"/>
  <c r="C15" i="2"/>
  <c r="L14" i="2"/>
  <c r="I14" i="2"/>
  <c r="H14" i="2"/>
  <c r="G14" i="2"/>
  <c r="E14" i="2"/>
  <c r="C14" i="2"/>
  <c r="L13" i="2"/>
  <c r="I13" i="2"/>
  <c r="H13" i="2"/>
  <c r="G13" i="2"/>
  <c r="E13" i="2"/>
  <c r="C13" i="2"/>
  <c r="L12" i="2"/>
  <c r="I12" i="2"/>
  <c r="H12" i="2"/>
  <c r="G12" i="2"/>
  <c r="E12" i="2"/>
  <c r="C12" i="2"/>
  <c r="L11" i="2"/>
  <c r="I11" i="2"/>
  <c r="H11" i="2"/>
  <c r="G11" i="2"/>
  <c r="E11" i="2"/>
  <c r="C11" i="2"/>
  <c r="L10" i="2"/>
  <c r="I10" i="2"/>
  <c r="H10" i="2"/>
  <c r="G10" i="2"/>
  <c r="E10" i="2"/>
  <c r="C10" i="2"/>
  <c r="L9" i="2"/>
  <c r="I9" i="2"/>
  <c r="H9" i="2"/>
  <c r="G9" i="2"/>
  <c r="E9" i="2"/>
  <c r="C9" i="2"/>
  <c r="L8" i="2"/>
  <c r="I8" i="2"/>
  <c r="H8" i="2"/>
  <c r="G8" i="2"/>
  <c r="E8" i="2"/>
  <c r="C8" i="2"/>
  <c r="L7" i="2"/>
  <c r="I7" i="2"/>
  <c r="H7" i="2"/>
  <c r="G7" i="2"/>
  <c r="E7" i="2"/>
  <c r="C7" i="2"/>
  <c r="L6" i="2"/>
  <c r="I6" i="2"/>
  <c r="H6" i="2"/>
  <c r="G6" i="2"/>
  <c r="E6" i="2"/>
  <c r="C6" i="2"/>
  <c r="L5" i="2"/>
  <c r="I5" i="2"/>
  <c r="H5" i="2"/>
  <c r="G5" i="2"/>
  <c r="E5" i="2"/>
  <c r="C5" i="2"/>
  <c r="L4" i="2"/>
  <c r="I4" i="2"/>
  <c r="H4" i="2"/>
  <c r="G4" i="2"/>
  <c r="E4" i="2"/>
  <c r="C4" i="2"/>
  <c r="L3" i="2"/>
  <c r="I3" i="2"/>
  <c r="H3" i="2"/>
  <c r="G3" i="2"/>
  <c r="E3" i="2"/>
  <c r="C3" i="2"/>
  <c r="L29" i="1"/>
  <c r="I29" i="1"/>
  <c r="H29" i="1"/>
  <c r="G29" i="1"/>
  <c r="E29" i="1"/>
  <c r="C29" i="1"/>
  <c r="L28" i="1"/>
  <c r="I28" i="1"/>
  <c r="H28" i="1"/>
  <c r="G28" i="1"/>
  <c r="E28" i="1"/>
  <c r="C28" i="1"/>
  <c r="L27" i="1"/>
  <c r="I27" i="1"/>
  <c r="H27" i="1"/>
  <c r="G27" i="1"/>
  <c r="E27" i="1"/>
  <c r="C27" i="1"/>
  <c r="L26" i="1"/>
  <c r="I26" i="1"/>
  <c r="H26" i="1"/>
  <c r="G26" i="1"/>
  <c r="E26" i="1"/>
  <c r="C26" i="1"/>
  <c r="L25" i="1"/>
  <c r="I25" i="1"/>
  <c r="H25" i="1"/>
  <c r="G25" i="1"/>
  <c r="E25" i="1"/>
  <c r="C25" i="1"/>
  <c r="L24" i="1"/>
  <c r="I24" i="1"/>
  <c r="H24" i="1"/>
  <c r="G24" i="1"/>
  <c r="E24" i="1"/>
  <c r="C24" i="1"/>
  <c r="L23" i="1"/>
  <c r="I23" i="1"/>
  <c r="H23" i="1"/>
  <c r="G23" i="1"/>
  <c r="E23" i="1"/>
  <c r="C23" i="1"/>
  <c r="L22" i="1"/>
  <c r="I22" i="1"/>
  <c r="H22" i="1"/>
  <c r="G22" i="1"/>
  <c r="E22" i="1"/>
  <c r="C22" i="1"/>
  <c r="L21" i="1"/>
  <c r="I21" i="1"/>
  <c r="H21" i="1"/>
  <c r="G21" i="1"/>
  <c r="E21" i="1"/>
  <c r="C21" i="1"/>
  <c r="L20" i="1"/>
  <c r="I20" i="1"/>
  <c r="H20" i="1"/>
  <c r="G20" i="1"/>
  <c r="E20" i="1"/>
  <c r="C20" i="1"/>
  <c r="L19" i="1"/>
  <c r="I19" i="1"/>
  <c r="H19" i="1"/>
  <c r="G19" i="1"/>
  <c r="E19" i="1"/>
  <c r="C19" i="1"/>
  <c r="L18" i="1"/>
  <c r="I18" i="1"/>
  <c r="H18" i="1"/>
  <c r="G18" i="1"/>
  <c r="E18" i="1"/>
  <c r="C18" i="1"/>
  <c r="L17" i="1"/>
  <c r="I17" i="1"/>
  <c r="H17" i="1"/>
  <c r="G17" i="1"/>
  <c r="E17" i="1"/>
  <c r="C17" i="1"/>
  <c r="L16" i="1"/>
  <c r="I16" i="1"/>
  <c r="H16" i="1"/>
  <c r="G16" i="1"/>
  <c r="E16" i="1"/>
  <c r="C16" i="1"/>
  <c r="L15" i="1"/>
  <c r="I15" i="1"/>
  <c r="H15" i="1"/>
  <c r="G15" i="1"/>
  <c r="E15" i="1"/>
  <c r="C15" i="1"/>
  <c r="L14" i="1"/>
  <c r="I14" i="1"/>
  <c r="H14" i="1"/>
  <c r="G14" i="1"/>
  <c r="E14" i="1"/>
  <c r="C14" i="1"/>
  <c r="L13" i="1"/>
  <c r="I13" i="1"/>
  <c r="H13" i="1"/>
  <c r="G13" i="1"/>
  <c r="E13" i="1"/>
  <c r="C13" i="1"/>
  <c r="L12" i="1"/>
  <c r="I12" i="1"/>
  <c r="H12" i="1"/>
  <c r="G12" i="1"/>
  <c r="E12" i="1"/>
  <c r="C12" i="1"/>
  <c r="L11" i="1"/>
  <c r="I11" i="1"/>
  <c r="H11" i="1"/>
  <c r="G11" i="1"/>
  <c r="E11" i="1"/>
  <c r="C11" i="1"/>
  <c r="L10" i="1"/>
  <c r="I10" i="1"/>
  <c r="H10" i="1"/>
  <c r="G10" i="1"/>
  <c r="E10" i="1"/>
  <c r="C10" i="1"/>
  <c r="L9" i="1"/>
  <c r="I9" i="1"/>
  <c r="H9" i="1"/>
  <c r="G9" i="1"/>
  <c r="E9" i="1"/>
  <c r="C9" i="1"/>
  <c r="L8" i="1"/>
  <c r="I8" i="1"/>
  <c r="H8" i="1"/>
  <c r="G8" i="1"/>
  <c r="E8" i="1"/>
  <c r="C8" i="1"/>
  <c r="L7" i="1"/>
  <c r="I7" i="1"/>
  <c r="H7" i="1"/>
  <c r="G7" i="1"/>
  <c r="E7" i="1"/>
  <c r="C7" i="1"/>
  <c r="L6" i="1"/>
  <c r="I6" i="1"/>
  <c r="H6" i="1"/>
  <c r="G6" i="1"/>
  <c r="E6" i="1"/>
  <c r="C6" i="1"/>
  <c r="L5" i="1"/>
  <c r="I5" i="1"/>
  <c r="H5" i="1"/>
  <c r="G5" i="1"/>
  <c r="E5" i="1"/>
  <c r="C5" i="1"/>
  <c r="L4" i="1"/>
  <c r="I4" i="1"/>
  <c r="H4" i="1"/>
  <c r="G4" i="1"/>
  <c r="E4" i="1"/>
  <c r="C4" i="1"/>
  <c r="L3" i="1"/>
  <c r="I3" i="1"/>
  <c r="H3" i="1"/>
  <c r="G3" i="1"/>
  <c r="E3" i="1"/>
  <c r="C3" i="1"/>
  <c r="L2" i="1"/>
  <c r="I2" i="1"/>
  <c r="H2" i="1"/>
  <c r="G2" i="1"/>
  <c r="E2" i="1"/>
  <c r="C2" i="1"/>
  <c r="L31" i="1"/>
  <c r="I31" i="1"/>
  <c r="H31" i="1"/>
  <c r="G31" i="1"/>
  <c r="E31" i="1"/>
  <c r="C31" i="1"/>
  <c r="L30" i="1"/>
  <c r="I30" i="1"/>
  <c r="H30" i="1"/>
  <c r="G30" i="1"/>
  <c r="E30" i="1"/>
  <c r="C30" i="1"/>
</calcChain>
</file>

<file path=xl/sharedStrings.xml><?xml version="1.0" encoding="utf-8"?>
<sst xmlns="http://schemas.openxmlformats.org/spreadsheetml/2006/main" count="295" uniqueCount="152">
  <si>
    <t>problem</t>
  </si>
  <si>
    <t>numCases</t>
  </si>
  <si>
    <t>TrainGroup</t>
  </si>
  <si>
    <t>numAtts</t>
  </si>
  <si>
    <t>AttsGroup</t>
  </si>
  <si>
    <t>numClasses</t>
  </si>
  <si>
    <t>numClassesGRoup</t>
  </si>
  <si>
    <t>Trivial</t>
  </si>
  <si>
    <t>PickBest</t>
  </si>
  <si>
    <t>Diff</t>
  </si>
  <si>
    <t>audiology-std</t>
  </si>
  <si>
    <t>balloons</t>
  </si>
  <si>
    <t>breast-cancer-wisc-prog</t>
  </si>
  <si>
    <t>breast-tissue</t>
  </si>
  <si>
    <t>echocardiogram</t>
  </si>
  <si>
    <t>fertility</t>
  </si>
  <si>
    <t>flags</t>
  </si>
  <si>
    <t>hayes-roth</t>
  </si>
  <si>
    <t>heart-switzerland</t>
  </si>
  <si>
    <t>heart-va</t>
  </si>
  <si>
    <t>hepatitis</t>
  </si>
  <si>
    <t>iris</t>
  </si>
  <si>
    <t>lenses</t>
  </si>
  <si>
    <t>lung-cancer</t>
  </si>
  <si>
    <t>lymphography</t>
  </si>
  <si>
    <t>molec-biol-promoter</t>
  </si>
  <si>
    <t>parkinsons</t>
  </si>
  <si>
    <t>pittsburg-bridges-MATERIAL</t>
  </si>
  <si>
    <t>pittsburg-bridges-REL-L</t>
  </si>
  <si>
    <t>pittsburg-bridges-SPAN</t>
  </si>
  <si>
    <t>pittsburg-bridges-T-OR-D</t>
  </si>
  <si>
    <t>pittsburg-bridges-TYPE</t>
  </si>
  <si>
    <t>planning</t>
  </si>
  <si>
    <t>post-operative</t>
  </si>
  <si>
    <t>teaching</t>
  </si>
  <si>
    <t>trains</t>
  </si>
  <si>
    <t>wine</t>
  </si>
  <si>
    <t>zoo</t>
  </si>
  <si>
    <t>HESCA WINS</t>
  </si>
  <si>
    <t>HESCA</t>
  </si>
  <si>
    <t>annealing</t>
  </si>
  <si>
    <t>arrhythmia</t>
  </si>
  <si>
    <t>balance-scale</t>
  </si>
  <si>
    <t>blood</t>
  </si>
  <si>
    <t>breast-cancer</t>
  </si>
  <si>
    <t>breast-cancer-wisc</t>
  </si>
  <si>
    <t>congressional-voting</t>
  </si>
  <si>
    <t>conn-bench-sonar-mines-rocks</t>
  </si>
  <si>
    <t>conn-bench-vowel-deterding</t>
  </si>
  <si>
    <t>credit-approval</t>
  </si>
  <si>
    <t>cylinder-bands</t>
  </si>
  <si>
    <t>dermatology</t>
  </si>
  <si>
    <t>ecoli</t>
  </si>
  <si>
    <t>energy-y1</t>
  </si>
  <si>
    <t>energy-y2</t>
  </si>
  <si>
    <t>glass</t>
  </si>
  <si>
    <t>haberman-survival</t>
  </si>
  <si>
    <t>heart-cleveland</t>
  </si>
  <si>
    <t>heart-hungarian</t>
  </si>
  <si>
    <t>horse-colic</t>
  </si>
  <si>
    <t>ilpd-indian-liver</t>
  </si>
  <si>
    <t>ionosphere</t>
  </si>
  <si>
    <t>led-display</t>
  </si>
  <si>
    <t>libras</t>
  </si>
  <si>
    <t>low-res-spect</t>
  </si>
  <si>
    <t>mammographic</t>
  </si>
  <si>
    <t>monks-1</t>
  </si>
  <si>
    <t>monks-2</t>
  </si>
  <si>
    <t>monks-3</t>
  </si>
  <si>
    <t>musk-1</t>
  </si>
  <si>
    <t>oocytes_trisopterus_nucleus_2f</t>
  </si>
  <si>
    <t>oocytes_trisopterus_states_5b</t>
  </si>
  <si>
    <t>pima</t>
  </si>
  <si>
    <t>primary-tumor</t>
  </si>
  <si>
    <t>seeds</t>
  </si>
  <si>
    <t>soybean</t>
  </si>
  <si>
    <t>spect</t>
  </si>
  <si>
    <t>spectf</t>
  </si>
  <si>
    <t>statlog-australian-credit</t>
  </si>
  <si>
    <t>statlog-german-credit</t>
  </si>
  <si>
    <t>statlog-heart</t>
  </si>
  <si>
    <t>statlog-vehicle</t>
  </si>
  <si>
    <t>synthetic-control</t>
  </si>
  <si>
    <t>tic-tac-toe</t>
  </si>
  <si>
    <t>vertebral-column-2clases</t>
  </si>
  <si>
    <t>vertebral-column-3clases</t>
  </si>
  <si>
    <t>car</t>
  </si>
  <si>
    <t>contrac</t>
  </si>
  <si>
    <t>hill-valley</t>
  </si>
  <si>
    <t>oocytes_merluccius_nucleus_4d</t>
  </si>
  <si>
    <t>oocytes_merluccius_states_2f</t>
  </si>
  <si>
    <t>plant-margin</t>
  </si>
  <si>
    <t>plant-shape</t>
  </si>
  <si>
    <t>plant-texture</t>
  </si>
  <si>
    <t>semeion</t>
  </si>
  <si>
    <t>steel-plates</t>
  </si>
  <si>
    <t>wine-quality-red</t>
  </si>
  <si>
    <t>yeast</t>
  </si>
  <si>
    <t>abalone</t>
  </si>
  <si>
    <t>bank</t>
  </si>
  <si>
    <t>cardiotocography-10clases</t>
  </si>
  <si>
    <t>cardiotocography-3clases</t>
  </si>
  <si>
    <t>chess-krvkp</t>
  </si>
  <si>
    <t>image-segmentation</t>
  </si>
  <si>
    <t>molec-biol-splice</t>
  </si>
  <si>
    <t>mushroom</t>
  </si>
  <si>
    <t>musk-2</t>
  </si>
  <si>
    <t>optical</t>
  </si>
  <si>
    <t>ozone</t>
  </si>
  <si>
    <t>page-blocks</t>
  </si>
  <si>
    <t>ringnorm</t>
  </si>
  <si>
    <t>spambase</t>
  </si>
  <si>
    <t>statlog-image</t>
  </si>
  <si>
    <t>statlog-landsat</t>
  </si>
  <si>
    <t>thyroid</t>
  </si>
  <si>
    <t>titanic</t>
  </si>
  <si>
    <t>twonorm</t>
  </si>
  <si>
    <t>wall-following</t>
  </si>
  <si>
    <t>waveform</t>
  </si>
  <si>
    <t>waveform-noise</t>
  </si>
  <si>
    <t>wine-quality-white</t>
  </si>
  <si>
    <t>adult</t>
  </si>
  <si>
    <t>chess-krvk</t>
  </si>
  <si>
    <t>connect-4</t>
  </si>
  <si>
    <t>letter</t>
  </si>
  <si>
    <t>magic</t>
  </si>
  <si>
    <t>miniboone</t>
  </si>
  <si>
    <t>nursery</t>
  </si>
  <si>
    <t>pendigits</t>
  </si>
  <si>
    <t>statlog-shuttle</t>
  </si>
  <si>
    <t>Difference</t>
  </si>
  <si>
    <t>Binomial Test</t>
  </si>
  <si>
    <t>Sign Rank Test</t>
  </si>
  <si>
    <t>Wilcoxon signed rank test</t>
  </si>
  <si>
    <t>Ranks Test on Differences</t>
  </si>
  <si>
    <t>DRAW</t>
  </si>
  <si>
    <t>Ranks Negative</t>
  </si>
  <si>
    <t>Tie</t>
  </si>
  <si>
    <t>Mean</t>
  </si>
  <si>
    <t>Ranks Positive</t>
  </si>
  <si>
    <t>p value</t>
  </si>
  <si>
    <t>Total</t>
  </si>
  <si>
    <t>Required Sum</t>
  </si>
  <si>
    <t>Mean Dff</t>
  </si>
  <si>
    <t>Signed Rank Sum</t>
  </si>
  <si>
    <t>Nr</t>
  </si>
  <si>
    <t>Var_Ww</t>
  </si>
  <si>
    <t>z</t>
  </si>
  <si>
    <t>DIFF</t>
  </si>
  <si>
    <t>ABS DIFF</t>
  </si>
  <si>
    <t>PASTE COLUMN C VALUES INTO COLUMN DIFF</t>
  </si>
  <si>
    <t>SORT BY THE COLUMN 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</si>
</sst>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opLeftCell="E1" workbookViewId="0">
      <selection activeCell="N1" sqref="N1:Z1048576"/>
    </sheetView>
  </sheetViews>
  <sheetFormatPr defaultRowHeight="15" x14ac:dyDescent="0.25"/>
  <cols>
    <col min="16" max="16" width="14" customWidth="1"/>
    <col min="18" max="18" width="13.85546875" customWidth="1"/>
    <col min="21" max="21" width="17" customWidth="1"/>
    <col min="23" max="23" width="14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39</v>
      </c>
      <c r="L1" t="s">
        <v>9</v>
      </c>
      <c r="N1" t="s">
        <v>130</v>
      </c>
      <c r="P1" s="1" t="s">
        <v>131</v>
      </c>
      <c r="R1" t="s">
        <v>132</v>
      </c>
      <c r="T1" t="s">
        <v>133</v>
      </c>
    </row>
    <row r="2" spans="1:25" x14ac:dyDescent="0.25">
      <c r="A2" t="s">
        <v>10</v>
      </c>
      <c r="B2">
        <v>196</v>
      </c>
      <c r="C2">
        <f>IF(B2/2&lt;=100,1,IF(B2/2&lt;=500,2,IF(B2/2&lt;=1000,3,IF(B2/2&lt;=5000,4,5))))</f>
        <v>1</v>
      </c>
      <c r="D2">
        <v>59</v>
      </c>
      <c r="E2">
        <f>IF(D2&lt;=10,1,IF(D2&lt;=50,2,IF(D2&lt;=100,3,4)))</f>
        <v>3</v>
      </c>
      <c r="F2">
        <v>18</v>
      </c>
      <c r="G2">
        <f>IF(F2=2,1,IF(F2&lt;=5,2,IF(F2&lt;=10,3,4)))</f>
        <v>4</v>
      </c>
      <c r="H2">
        <f>IF(J2&gt;0.95,1,0)</f>
        <v>0</v>
      </c>
      <c r="I2">
        <f>IF(K2&gt;J2,1,0)</f>
        <v>1</v>
      </c>
      <c r="J2">
        <v>0.73366666666666602</v>
      </c>
      <c r="K2">
        <v>0.77466666666666595</v>
      </c>
      <c r="L2">
        <f>K2-J2</f>
        <v>4.0999999999999925E-2</v>
      </c>
      <c r="N2">
        <f>L2</f>
        <v>4.0999999999999925E-2</v>
      </c>
      <c r="P2" t="str">
        <f>CONCATENATE(L1," WINS")</f>
        <v>Diff WINS</v>
      </c>
      <c r="Q2">
        <f>COUNTIF(N2:N4000,"&gt;0")</f>
        <v>23</v>
      </c>
      <c r="S2" s="2"/>
      <c r="T2" t="s">
        <v>134</v>
      </c>
    </row>
    <row r="3" spans="1:25" x14ac:dyDescent="0.25">
      <c r="A3" t="s">
        <v>11</v>
      </c>
      <c r="B3">
        <v>16</v>
      </c>
      <c r="C3">
        <f>IF(B3/2&lt;=100,1,IF(B3/2&lt;=500,2,IF(B3/2&lt;=1000,3,IF(B3/2&lt;=5000,4,5))))</f>
        <v>1</v>
      </c>
      <c r="D3">
        <v>4</v>
      </c>
      <c r="E3">
        <f>IF(D3&lt;=10,1,IF(D3&lt;=50,2,IF(D3&lt;=100,3,4)))</f>
        <v>1</v>
      </c>
      <c r="F3">
        <v>2</v>
      </c>
      <c r="G3">
        <f>IF(F3=2,1,IF(F3&lt;=5,2,IF(F3&lt;=10,3,4)))</f>
        <v>1</v>
      </c>
      <c r="H3">
        <f>IF(J3&gt;0.95,1,0)</f>
        <v>0</v>
      </c>
      <c r="I3">
        <f>IF(K3&gt;J3,1,0)</f>
        <v>1</v>
      </c>
      <c r="J3">
        <v>0.6</v>
      </c>
      <c r="K3">
        <v>0.63333333333333297</v>
      </c>
      <c r="L3">
        <f>K3-J3</f>
        <v>3.3333333333332993E-2</v>
      </c>
      <c r="N3">
        <f t="shared" ref="N3:N31" si="0">L3</f>
        <v>3.3333333333332993E-2</v>
      </c>
      <c r="P3" t="s">
        <v>135</v>
      </c>
      <c r="Q3">
        <f>COUNTIF(N2:N400,"=0")</f>
        <v>0</v>
      </c>
      <c r="T3" t="s">
        <v>136</v>
      </c>
      <c r="V3">
        <f>SUMIF(T18:T94,"&lt;0",V18:V94)</f>
        <v>47</v>
      </c>
    </row>
    <row r="4" spans="1:25" x14ac:dyDescent="0.25">
      <c r="A4" t="s">
        <v>12</v>
      </c>
      <c r="B4">
        <v>198</v>
      </c>
      <c r="C4">
        <f>IF(B4/2&lt;=100,1,IF(B4/2&lt;=500,2,IF(B4/2&lt;=1000,3,IF(B4/2&lt;=5000,4,5))))</f>
        <v>1</v>
      </c>
      <c r="D4">
        <v>33</v>
      </c>
      <c r="E4">
        <f>IF(D4&lt;=10,1,IF(D4&lt;=50,2,IF(D4&lt;=100,3,4)))</f>
        <v>2</v>
      </c>
      <c r="F4">
        <v>2</v>
      </c>
      <c r="G4">
        <f>IF(F4=2,1,IF(F4&lt;=5,2,IF(F4&lt;=10,3,4)))</f>
        <v>1</v>
      </c>
      <c r="H4">
        <f>IF(J4&gt;0.95,1,0)</f>
        <v>0</v>
      </c>
      <c r="I4">
        <f>IF(K4&gt;J4,1,0)</f>
        <v>1</v>
      </c>
      <c r="J4">
        <v>0.743999999999999</v>
      </c>
      <c r="K4">
        <v>0.78266666666666596</v>
      </c>
      <c r="L4">
        <f>K4-J4</f>
        <v>3.866666666666696E-2</v>
      </c>
      <c r="N4">
        <f t="shared" si="0"/>
        <v>3.866666666666696E-2</v>
      </c>
      <c r="P4" t="str">
        <f>CONCATENATE(M1," WINS")</f>
        <v xml:space="preserve"> WINS</v>
      </c>
      <c r="Q4">
        <f>COUNTIF(N2:N4000,"&lt;0")</f>
        <v>7</v>
      </c>
      <c r="T4" t="s">
        <v>137</v>
      </c>
    </row>
    <row r="5" spans="1:25" x14ac:dyDescent="0.25">
      <c r="A5" t="s">
        <v>13</v>
      </c>
      <c r="B5">
        <v>106</v>
      </c>
      <c r="C5">
        <f>IF(B5/2&lt;=100,1,IF(B5/2&lt;=500,2,IF(B5/2&lt;=1000,3,IF(B5/2&lt;=5000,4,5))))</f>
        <v>1</v>
      </c>
      <c r="D5">
        <v>9</v>
      </c>
      <c r="E5">
        <f>IF(D5&lt;=10,1,IF(D5&lt;=50,2,IF(D5&lt;=100,3,4)))</f>
        <v>1</v>
      </c>
      <c r="F5">
        <v>6</v>
      </c>
      <c r="G5">
        <f>IF(F5=2,1,IF(F5&lt;=5,2,IF(F5&lt;=10,3,4)))</f>
        <v>3</v>
      </c>
      <c r="H5">
        <f>IF(J5&gt;0.95,1,0)</f>
        <v>0</v>
      </c>
      <c r="I5">
        <f>IF(K5&gt;J5,1,0)</f>
        <v>1</v>
      </c>
      <c r="J5">
        <v>0.65</v>
      </c>
      <c r="K5">
        <v>0.69135802469135699</v>
      </c>
      <c r="L5">
        <f>K5-J5</f>
        <v>4.1358024691356965E-2</v>
      </c>
      <c r="N5">
        <f t="shared" si="0"/>
        <v>4.1358024691356965E-2</v>
      </c>
      <c r="P5" t="s">
        <v>138</v>
      </c>
      <c r="Q5">
        <f>AVERAGE(N2:N860)</f>
        <v>1.4385617622907897E-2</v>
      </c>
      <c r="T5" t="s">
        <v>139</v>
      </c>
      <c r="V5">
        <f>SUMIF(T18:T94,"&gt;0",V18:V94)</f>
        <v>418</v>
      </c>
    </row>
    <row r="6" spans="1:25" x14ac:dyDescent="0.25">
      <c r="A6" t="s">
        <v>14</v>
      </c>
      <c r="B6">
        <v>131</v>
      </c>
      <c r="C6">
        <f>IF(B6/2&lt;=100,1,IF(B6/2&lt;=500,2,IF(B6/2&lt;=1000,3,IF(B6/2&lt;=5000,4,5))))</f>
        <v>1</v>
      </c>
      <c r="D6">
        <v>10</v>
      </c>
      <c r="E6">
        <f>IF(D6&lt;=10,1,IF(D6&lt;=50,2,IF(D6&lt;=100,3,4)))</f>
        <v>1</v>
      </c>
      <c r="F6">
        <v>2</v>
      </c>
      <c r="G6">
        <f>IF(F6=2,1,IF(F6&lt;=5,2,IF(F6&lt;=10,3,4)))</f>
        <v>1</v>
      </c>
      <c r="H6">
        <f>IF(J6&gt;0.95,1,0)</f>
        <v>0</v>
      </c>
      <c r="I6">
        <f>IF(K6&gt;J6,1,0)</f>
        <v>0</v>
      </c>
      <c r="J6">
        <v>0.81414141414141405</v>
      </c>
      <c r="K6">
        <v>0.80909090909090897</v>
      </c>
      <c r="L6">
        <f>K6-J6</f>
        <v>-5.050505050505083E-3</v>
      </c>
      <c r="N6">
        <f t="shared" si="0"/>
        <v>-5.050505050505083E-3</v>
      </c>
      <c r="P6" s="1" t="s">
        <v>140</v>
      </c>
      <c r="Q6" s="1">
        <f>_xlfn.BINOM.DIST(Q4,Q2+Q4,0.5,TRUE)</f>
        <v>2.611439675092698E-3</v>
      </c>
      <c r="R6">
        <f>1-Q6</f>
        <v>0.9973885603249073</v>
      </c>
      <c r="T6" t="s">
        <v>141</v>
      </c>
      <c r="V6">
        <f>SUM(V3:V5)</f>
        <v>465</v>
      </c>
    </row>
    <row r="7" spans="1:25" x14ac:dyDescent="0.25">
      <c r="A7" t="s">
        <v>15</v>
      </c>
      <c r="B7">
        <v>100</v>
      </c>
      <c r="C7">
        <f>IF(B7/2&lt;=100,1,IF(B7/2&lt;=500,2,IF(B7/2&lt;=1000,3,IF(B7/2&lt;=5000,4,5))))</f>
        <v>1</v>
      </c>
      <c r="D7">
        <v>9</v>
      </c>
      <c r="E7">
        <f>IF(D7&lt;=10,1,IF(D7&lt;=50,2,IF(D7&lt;=100,3,4)))</f>
        <v>1</v>
      </c>
      <c r="F7">
        <v>2</v>
      </c>
      <c r="G7">
        <f>IF(F7=2,1,IF(F7&lt;=5,2,IF(F7&lt;=10,3,4)))</f>
        <v>1</v>
      </c>
      <c r="H7">
        <f>IF(J7&gt;0.95,1,0)</f>
        <v>0</v>
      </c>
      <c r="I7">
        <f>IF(K7&gt;J7,1,0)</f>
        <v>0</v>
      </c>
      <c r="J7">
        <v>0.86533333333333295</v>
      </c>
      <c r="K7">
        <v>0.85666666666666602</v>
      </c>
      <c r="L7">
        <f>K7-J7</f>
        <v>-8.6666666666669334E-3</v>
      </c>
      <c r="N7">
        <f t="shared" si="0"/>
        <v>-8.6666666666669334E-3</v>
      </c>
      <c r="T7" t="s">
        <v>142</v>
      </c>
      <c r="V7">
        <f>W10*(W10+1)/2</f>
        <v>465</v>
      </c>
    </row>
    <row r="8" spans="1:25" x14ac:dyDescent="0.25">
      <c r="A8" t="s">
        <v>16</v>
      </c>
      <c r="B8">
        <v>194</v>
      </c>
      <c r="C8">
        <f>IF(B8/2&lt;=100,1,IF(B8/2&lt;=500,2,IF(B8/2&lt;=1000,3,IF(B8/2&lt;=5000,4,5))))</f>
        <v>1</v>
      </c>
      <c r="D8">
        <v>28</v>
      </c>
      <c r="E8">
        <f>IF(D8&lt;=10,1,IF(D8&lt;=50,2,IF(D8&lt;=100,3,4)))</f>
        <v>2</v>
      </c>
      <c r="F8">
        <v>8</v>
      </c>
      <c r="G8">
        <f>IF(F8=2,1,IF(F8&lt;=5,2,IF(F8&lt;=10,3,4)))</f>
        <v>3</v>
      </c>
      <c r="H8">
        <f>IF(J8&gt;0.95,1,0)</f>
        <v>0</v>
      </c>
      <c r="I8">
        <f>IF(K8&gt;J8,1,0)</f>
        <v>1</v>
      </c>
      <c r="J8">
        <v>0.54489795918367301</v>
      </c>
      <c r="K8">
        <v>0.55272108843537404</v>
      </c>
      <c r="L8">
        <f>K8-J8</f>
        <v>7.8231292517010331E-3</v>
      </c>
      <c r="N8">
        <f t="shared" si="0"/>
        <v>7.8231292517010331E-3</v>
      </c>
      <c r="Q8">
        <f>Q2+Q3+Q4</f>
        <v>30</v>
      </c>
    </row>
    <row r="9" spans="1:25" x14ac:dyDescent="0.25">
      <c r="A9" t="s">
        <v>17</v>
      </c>
      <c r="B9">
        <v>160</v>
      </c>
      <c r="C9">
        <f>IF(B9/2&lt;=100,1,IF(B9/2&lt;=500,2,IF(B9/2&lt;=1000,3,IF(B9/2&lt;=5000,4,5))))</f>
        <v>1</v>
      </c>
      <c r="D9">
        <v>3</v>
      </c>
      <c r="E9">
        <f>IF(D9&lt;=10,1,IF(D9&lt;=50,2,IF(D9&lt;=100,3,4)))</f>
        <v>1</v>
      </c>
      <c r="F9">
        <v>3</v>
      </c>
      <c r="G9">
        <f>IF(F9=2,1,IF(F9&lt;=5,2,IF(F9&lt;=10,3,4)))</f>
        <v>2</v>
      </c>
      <c r="H9">
        <f>IF(J9&gt;0.95,1,0)</f>
        <v>0</v>
      </c>
      <c r="I9">
        <f>IF(K9&gt;J9,1,0)</f>
        <v>1</v>
      </c>
      <c r="J9">
        <v>0.71604938271604901</v>
      </c>
      <c r="K9">
        <v>0.73168724279835395</v>
      </c>
      <c r="L9">
        <f>K9-J9</f>
        <v>1.5637860082304944E-2</v>
      </c>
      <c r="N9">
        <f t="shared" si="0"/>
        <v>1.5637860082304944E-2</v>
      </c>
      <c r="P9" t="s">
        <v>143</v>
      </c>
      <c r="Q9">
        <f>AVERAGE(N2:N116)</f>
        <v>1.4385617622907897E-2</v>
      </c>
      <c r="U9" t="s">
        <v>144</v>
      </c>
      <c r="W9">
        <f>SUM(W18:W940)</f>
        <v>371</v>
      </c>
    </row>
    <row r="10" spans="1:25" x14ac:dyDescent="0.25">
      <c r="A10" t="s">
        <v>18</v>
      </c>
      <c r="B10">
        <v>123</v>
      </c>
      <c r="C10">
        <f>IF(B10/2&lt;=100,1,IF(B10/2&lt;=500,2,IF(B10/2&lt;=1000,3,IF(B10/2&lt;=5000,4,5))))</f>
        <v>1</v>
      </c>
      <c r="D10">
        <v>12</v>
      </c>
      <c r="E10">
        <f>IF(D10&lt;=10,1,IF(D10&lt;=50,2,IF(D10&lt;=100,3,4)))</f>
        <v>2</v>
      </c>
      <c r="F10">
        <v>5</v>
      </c>
      <c r="G10">
        <f>IF(F10=2,1,IF(F10&lt;=5,2,IF(F10&lt;=10,3,4)))</f>
        <v>2</v>
      </c>
      <c r="H10">
        <f>IF(J10&gt;0.95,1,0)</f>
        <v>0</v>
      </c>
      <c r="I10">
        <f>IF(K10&gt;J10,1,0)</f>
        <v>1</v>
      </c>
      <c r="J10">
        <v>0.33225806451612899</v>
      </c>
      <c r="K10">
        <v>0.33817204301075199</v>
      </c>
      <c r="L10">
        <f>K10-J10</f>
        <v>5.9139784946229956E-3</v>
      </c>
      <c r="N10">
        <f t="shared" si="0"/>
        <v>5.9139784946229956E-3</v>
      </c>
      <c r="U10" t="s">
        <v>145</v>
      </c>
      <c r="W10">
        <f>COUNTA(V18:V1320)</f>
        <v>30</v>
      </c>
    </row>
    <row r="11" spans="1:25" x14ac:dyDescent="0.25">
      <c r="A11" t="s">
        <v>19</v>
      </c>
      <c r="B11">
        <v>200</v>
      </c>
      <c r="C11">
        <f>IF(B11/2&lt;=100,1,IF(B11/2&lt;=500,2,IF(B11/2&lt;=1000,3,IF(B11/2&lt;=5000,4,5))))</f>
        <v>1</v>
      </c>
      <c r="D11">
        <v>12</v>
      </c>
      <c r="E11">
        <f>IF(D11&lt;=10,1,IF(D11&lt;=50,2,IF(D11&lt;=100,3,4)))</f>
        <v>2</v>
      </c>
      <c r="F11">
        <v>5</v>
      </c>
      <c r="G11">
        <f>IF(F11=2,1,IF(F11&lt;=5,2,IF(F11&lt;=10,3,4)))</f>
        <v>2</v>
      </c>
      <c r="H11">
        <f>IF(J11&gt;0.95,1,0)</f>
        <v>0</v>
      </c>
      <c r="I11">
        <f>IF(K11&gt;J11,1,0)</f>
        <v>1</v>
      </c>
      <c r="J11">
        <v>0.32409240924092397</v>
      </c>
      <c r="K11">
        <v>0.329702970297029</v>
      </c>
      <c r="L11">
        <f>K11-J11</f>
        <v>5.6105610561050234E-3</v>
      </c>
      <c r="N11">
        <f t="shared" si="0"/>
        <v>5.6105610561050234E-3</v>
      </c>
      <c r="U11" t="s">
        <v>146</v>
      </c>
      <c r="W11">
        <f>W10*(W10+1)*(2*W10+1)/6</f>
        <v>9455</v>
      </c>
    </row>
    <row r="12" spans="1:25" x14ac:dyDescent="0.25">
      <c r="A12" t="s">
        <v>20</v>
      </c>
      <c r="B12">
        <v>155</v>
      </c>
      <c r="C12">
        <f>IF(B12/2&lt;=100,1,IF(B12/2&lt;=500,2,IF(B12/2&lt;=1000,3,IF(B12/2&lt;=5000,4,5))))</f>
        <v>1</v>
      </c>
      <c r="D12">
        <v>19</v>
      </c>
      <c r="E12">
        <f>IF(D12&lt;=10,1,IF(D12&lt;=50,2,IF(D12&lt;=100,3,4)))</f>
        <v>2</v>
      </c>
      <c r="F12">
        <v>2</v>
      </c>
      <c r="G12">
        <f>IF(F12=2,1,IF(F12&lt;=5,2,IF(F12&lt;=10,3,4)))</f>
        <v>1</v>
      </c>
      <c r="H12">
        <f>IF(J12&gt;0.95,1,0)</f>
        <v>0</v>
      </c>
      <c r="I12">
        <f>IF(K12&gt;J12,1,0)</f>
        <v>1</v>
      </c>
      <c r="J12">
        <v>0.79017094017094003</v>
      </c>
      <c r="K12">
        <v>0.80341880341880301</v>
      </c>
      <c r="L12">
        <f>K12-J12</f>
        <v>1.3247863247862979E-2</v>
      </c>
      <c r="N12">
        <f t="shared" si="0"/>
        <v>1.3247863247862979E-2</v>
      </c>
    </row>
    <row r="13" spans="1:25" x14ac:dyDescent="0.25">
      <c r="A13" t="s">
        <v>21</v>
      </c>
      <c r="B13">
        <v>150</v>
      </c>
      <c r="C13">
        <f>IF(B13/2&lt;=100,1,IF(B13/2&lt;=500,2,IF(B13/2&lt;=1000,3,IF(B13/2&lt;=5000,4,5))))</f>
        <v>1</v>
      </c>
      <c r="D13">
        <v>4</v>
      </c>
      <c r="E13">
        <f>IF(D13&lt;=10,1,IF(D13&lt;=50,2,IF(D13&lt;=100,3,4)))</f>
        <v>1</v>
      </c>
      <c r="F13">
        <v>3</v>
      </c>
      <c r="G13">
        <f>IF(F13=2,1,IF(F13&lt;=5,2,IF(F13&lt;=10,3,4)))</f>
        <v>2</v>
      </c>
      <c r="H13">
        <f>IF(J13&gt;0.95,1,0)</f>
        <v>0</v>
      </c>
      <c r="I13">
        <f>IF(K13&gt;J13,1,0)</f>
        <v>1</v>
      </c>
      <c r="J13">
        <v>0.944888888888889</v>
      </c>
      <c r="K13">
        <v>0.95288888888888901</v>
      </c>
      <c r="L13">
        <f>K13-J13</f>
        <v>8.0000000000000071E-3</v>
      </c>
      <c r="N13">
        <f t="shared" si="0"/>
        <v>8.0000000000000071E-3</v>
      </c>
      <c r="U13" t="s">
        <v>147</v>
      </c>
      <c r="W13">
        <f>(W9-0.5)/SQRT(W11)</f>
        <v>3.810284865494133</v>
      </c>
    </row>
    <row r="14" spans="1:25" x14ac:dyDescent="0.25">
      <c r="A14" t="s">
        <v>22</v>
      </c>
      <c r="B14">
        <v>24</v>
      </c>
      <c r="C14">
        <f>IF(B14/2&lt;=100,1,IF(B14/2&lt;=500,2,IF(B14/2&lt;=1000,3,IF(B14/2&lt;=5000,4,5))))</f>
        <v>1</v>
      </c>
      <c r="D14">
        <v>4</v>
      </c>
      <c r="E14">
        <f>IF(D14&lt;=10,1,IF(D14&lt;=50,2,IF(D14&lt;=100,3,4)))</f>
        <v>1</v>
      </c>
      <c r="F14">
        <v>3</v>
      </c>
      <c r="G14">
        <f>IF(F14=2,1,IF(F14&lt;=5,2,IF(F14&lt;=10,3,4)))</f>
        <v>2</v>
      </c>
      <c r="H14">
        <f>IF(J14&gt;0.95,1,0)</f>
        <v>0</v>
      </c>
      <c r="I14">
        <f>IF(K14&gt;J14,1,0)</f>
        <v>1</v>
      </c>
      <c r="J14">
        <v>0.73846153846153795</v>
      </c>
      <c r="K14">
        <v>0.77435897435897405</v>
      </c>
      <c r="L14">
        <f>K14-J14</f>
        <v>3.5897435897436103E-2</v>
      </c>
      <c r="N14">
        <f t="shared" si="0"/>
        <v>3.5897435897436103E-2</v>
      </c>
      <c r="U14" s="1" t="s">
        <v>140</v>
      </c>
      <c r="V14" s="1"/>
      <c r="W14" s="3">
        <f>1-W15</f>
        <v>6.9403378710308772E-5</v>
      </c>
      <c r="X14" s="1">
        <v>6.7890000000000006E-2</v>
      </c>
      <c r="Y14">
        <f>X14/W14</f>
        <v>978.19445193546494</v>
      </c>
    </row>
    <row r="15" spans="1:25" x14ac:dyDescent="0.25">
      <c r="A15" t="s">
        <v>23</v>
      </c>
      <c r="B15">
        <v>32</v>
      </c>
      <c r="C15">
        <f>IF(B15/2&lt;=100,1,IF(B15/2&lt;=500,2,IF(B15/2&lt;=1000,3,IF(B15/2&lt;=5000,4,5))))</f>
        <v>1</v>
      </c>
      <c r="D15">
        <v>56</v>
      </c>
      <c r="E15">
        <f>IF(D15&lt;=10,1,IF(D15&lt;=50,2,IF(D15&lt;=100,3,4)))</f>
        <v>3</v>
      </c>
      <c r="F15">
        <v>3</v>
      </c>
      <c r="G15">
        <f>IF(F15=2,1,IF(F15&lt;=5,2,IF(F15&lt;=10,3,4)))</f>
        <v>2</v>
      </c>
      <c r="H15">
        <f>IF(J15&gt;0.95,1,0)</f>
        <v>0</v>
      </c>
      <c r="I15">
        <f>IF(K15&gt;J15,1,0)</f>
        <v>1</v>
      </c>
      <c r="J15">
        <v>0.47058823529411697</v>
      </c>
      <c r="K15">
        <v>0.48235294117646998</v>
      </c>
      <c r="L15">
        <f>K15-J15</f>
        <v>1.176470588235301E-2</v>
      </c>
      <c r="N15">
        <f t="shared" si="0"/>
        <v>1.176470588235301E-2</v>
      </c>
      <c r="W15">
        <f>NORMSDIST(W13)</f>
        <v>0.99993059662128969</v>
      </c>
    </row>
    <row r="16" spans="1:25" x14ac:dyDescent="0.25">
      <c r="A16" t="s">
        <v>24</v>
      </c>
      <c r="B16">
        <v>148</v>
      </c>
      <c r="C16">
        <f>IF(B16/2&lt;=100,1,IF(B16/2&lt;=500,2,IF(B16/2&lt;=1000,3,IF(B16/2&lt;=5000,4,5))))</f>
        <v>1</v>
      </c>
      <c r="D16">
        <v>18</v>
      </c>
      <c r="E16">
        <f>IF(D16&lt;=10,1,IF(D16&lt;=50,2,IF(D16&lt;=100,3,4)))</f>
        <v>2</v>
      </c>
      <c r="F16">
        <v>4</v>
      </c>
      <c r="G16">
        <f>IF(F16=2,1,IF(F16&lt;=5,2,IF(F16&lt;=10,3,4)))</f>
        <v>2</v>
      </c>
      <c r="H16">
        <f>IF(J16&gt;0.95,1,0)</f>
        <v>0</v>
      </c>
      <c r="I16">
        <f>IF(K16&gt;J16,1,0)</f>
        <v>1</v>
      </c>
      <c r="J16">
        <v>0.78</v>
      </c>
      <c r="K16">
        <v>0.81511111111111101</v>
      </c>
      <c r="L16">
        <f>K16-J16</f>
        <v>3.5111111111110982E-2</v>
      </c>
      <c r="N16">
        <f t="shared" si="0"/>
        <v>3.5111111111110982E-2</v>
      </c>
    </row>
    <row r="17" spans="1:24" x14ac:dyDescent="0.25">
      <c r="A17" t="s">
        <v>25</v>
      </c>
      <c r="B17">
        <v>106</v>
      </c>
      <c r="C17">
        <f>IF(B17/2&lt;=100,1,IF(B17/2&lt;=500,2,IF(B17/2&lt;=1000,3,IF(B17/2&lt;=5000,4,5))))</f>
        <v>1</v>
      </c>
      <c r="D17">
        <v>57</v>
      </c>
      <c r="E17">
        <f>IF(D17&lt;=10,1,IF(D17&lt;=50,2,IF(D17&lt;=100,3,4)))</f>
        <v>3</v>
      </c>
      <c r="F17">
        <v>2</v>
      </c>
      <c r="G17">
        <f>IF(F17=2,1,IF(F17&lt;=5,2,IF(F17&lt;=10,3,4)))</f>
        <v>1</v>
      </c>
      <c r="H17">
        <f>IF(J17&gt;0.95,1,0)</f>
        <v>0</v>
      </c>
      <c r="I17">
        <f>IF(K17&gt;J17,1,0)</f>
        <v>1</v>
      </c>
      <c r="J17">
        <v>0.76419753086419695</v>
      </c>
      <c r="K17">
        <v>0.782098765432098</v>
      </c>
      <c r="L17">
        <f>K17-J17</f>
        <v>1.7901234567901048E-2</v>
      </c>
      <c r="N17">
        <f t="shared" si="0"/>
        <v>1.7901234567901048E-2</v>
      </c>
      <c r="T17" t="s">
        <v>148</v>
      </c>
      <c r="U17" t="s">
        <v>149</v>
      </c>
    </row>
    <row r="18" spans="1:24" x14ac:dyDescent="0.25">
      <c r="A18" t="s">
        <v>26</v>
      </c>
      <c r="B18">
        <v>195</v>
      </c>
      <c r="C18">
        <f>IF(B18/2&lt;=100,1,IF(B18/2&lt;=500,2,IF(B18/2&lt;=1000,3,IF(B18/2&lt;=5000,4,5))))</f>
        <v>1</v>
      </c>
      <c r="D18">
        <v>22</v>
      </c>
      <c r="E18">
        <f>IF(D18&lt;=10,1,IF(D18&lt;=50,2,IF(D18&lt;=100,3,4)))</f>
        <v>2</v>
      </c>
      <c r="F18">
        <v>2</v>
      </c>
      <c r="G18">
        <f>IF(F18=2,1,IF(F18&lt;=5,2,IF(F18&lt;=10,3,4)))</f>
        <v>1</v>
      </c>
      <c r="H18">
        <f>IF(J18&gt;0.95,1,0)</f>
        <v>0</v>
      </c>
      <c r="I18">
        <f>IF(K18&gt;J18,1,0)</f>
        <v>0</v>
      </c>
      <c r="J18">
        <v>0.911904761904762</v>
      </c>
      <c r="K18">
        <v>0.903741496598639</v>
      </c>
      <c r="L18">
        <f>K18-J18</f>
        <v>-8.1632653061229909E-3</v>
      </c>
      <c r="N18">
        <f t="shared" si="0"/>
        <v>-8.1632653061229909E-3</v>
      </c>
      <c r="T18">
        <v>-1.8315018315010478E-3</v>
      </c>
      <c r="U18">
        <f>ABS(T18)</f>
        <v>1.8315018315010478E-3</v>
      </c>
      <c r="V18">
        <f>IF(U18=0,0,V17+1)</f>
        <v>1</v>
      </c>
      <c r="W18">
        <f>IF(T18&gt;0,V18,-V18)</f>
        <v>-1</v>
      </c>
      <c r="X18" t="s">
        <v>150</v>
      </c>
    </row>
    <row r="19" spans="1:24" x14ac:dyDescent="0.25">
      <c r="A19" t="s">
        <v>27</v>
      </c>
      <c r="B19">
        <v>106</v>
      </c>
      <c r="C19">
        <f>IF(B19/2&lt;=100,1,IF(B19/2&lt;=500,2,IF(B19/2&lt;=1000,3,IF(B19/2&lt;=5000,4,5))))</f>
        <v>1</v>
      </c>
      <c r="D19">
        <v>7</v>
      </c>
      <c r="E19">
        <f>IF(D19&lt;=10,1,IF(D19&lt;=50,2,IF(D19&lt;=100,3,4)))</f>
        <v>1</v>
      </c>
      <c r="F19">
        <v>3</v>
      </c>
      <c r="G19">
        <f>IF(F19=2,1,IF(F19&lt;=5,2,IF(F19&lt;=10,3,4)))</f>
        <v>2</v>
      </c>
      <c r="H19">
        <f>IF(J19&gt;0.95,1,0)</f>
        <v>0</v>
      </c>
      <c r="I19">
        <f>IF(K19&gt;J19,1,0)</f>
        <v>0</v>
      </c>
      <c r="J19">
        <v>0.83641975308641903</v>
      </c>
      <c r="K19">
        <v>0.82654320987654295</v>
      </c>
      <c r="L19">
        <f>K19-J19</f>
        <v>-9.8765432098760764E-3</v>
      </c>
      <c r="N19">
        <f t="shared" si="0"/>
        <v>-9.8765432098760764E-3</v>
      </c>
      <c r="T19">
        <v>-4.444444444444029E-3</v>
      </c>
      <c r="U19">
        <f>ABS(T19)</f>
        <v>4.444444444444029E-3</v>
      </c>
      <c r="V19">
        <f>IF(U19=0,0,V18+1)</f>
        <v>2</v>
      </c>
      <c r="W19">
        <f>IF(T19&gt;0,V19,-V19)</f>
        <v>-2</v>
      </c>
      <c r="X19" t="s">
        <v>151</v>
      </c>
    </row>
    <row r="20" spans="1:24" x14ac:dyDescent="0.25">
      <c r="A20" t="s">
        <v>28</v>
      </c>
      <c r="B20">
        <v>103</v>
      </c>
      <c r="C20">
        <f>IF(B20/2&lt;=100,1,IF(B20/2&lt;=500,2,IF(B20/2&lt;=1000,3,IF(B20/2&lt;=5000,4,5))))</f>
        <v>1</v>
      </c>
      <c r="D20">
        <v>7</v>
      </c>
      <c r="E20">
        <f>IF(D20&lt;=10,1,IF(D20&lt;=50,2,IF(D20&lt;=100,3,4)))</f>
        <v>1</v>
      </c>
      <c r="F20">
        <v>3</v>
      </c>
      <c r="G20">
        <f>IF(F20=2,1,IF(F20&lt;=5,2,IF(F20&lt;=10,3,4)))</f>
        <v>2</v>
      </c>
      <c r="H20">
        <f>IF(J20&gt;0.95,1,0)</f>
        <v>0</v>
      </c>
      <c r="I20">
        <f>IF(K20&gt;J20,1,0)</f>
        <v>1</v>
      </c>
      <c r="J20">
        <v>0.63647798742138295</v>
      </c>
      <c r="K20">
        <v>0.64905660377358398</v>
      </c>
      <c r="L20">
        <f>K20-J20</f>
        <v>1.2578616352201033E-2</v>
      </c>
      <c r="N20">
        <f t="shared" si="0"/>
        <v>1.2578616352201033E-2</v>
      </c>
      <c r="T20">
        <v>-5.050505050505083E-3</v>
      </c>
      <c r="U20">
        <f>ABS(T20)</f>
        <v>5.050505050505083E-3</v>
      </c>
      <c r="V20">
        <f>IF(U20=0,0,V19+1)</f>
        <v>3</v>
      </c>
      <c r="W20">
        <f>IF(T20&gt;0,V20,-V20)</f>
        <v>-3</v>
      </c>
    </row>
    <row r="21" spans="1:24" x14ac:dyDescent="0.25">
      <c r="A21" t="s">
        <v>29</v>
      </c>
      <c r="B21">
        <v>92</v>
      </c>
      <c r="C21">
        <f>IF(B21/2&lt;=100,1,IF(B21/2&lt;=500,2,IF(B21/2&lt;=1000,3,IF(B21/2&lt;=5000,4,5))))</f>
        <v>1</v>
      </c>
      <c r="D21">
        <v>7</v>
      </c>
      <c r="E21">
        <f>IF(D21&lt;=10,1,IF(D21&lt;=50,2,IF(D21&lt;=100,3,4)))</f>
        <v>1</v>
      </c>
      <c r="F21">
        <v>3</v>
      </c>
      <c r="G21">
        <f>IF(F21=2,1,IF(F21&lt;=5,2,IF(F21&lt;=10,3,4)))</f>
        <v>2</v>
      </c>
      <c r="H21">
        <f>IF(J21&gt;0.95,1,0)</f>
        <v>0</v>
      </c>
      <c r="I21">
        <f>IF(K21&gt;J21,1,0)</f>
        <v>1</v>
      </c>
      <c r="J21">
        <v>0.64999999999999902</v>
      </c>
      <c r="K21">
        <v>0.68043478260869505</v>
      </c>
      <c r="L21">
        <f>K21-J21</f>
        <v>3.0434782608696032E-2</v>
      </c>
      <c r="N21">
        <f t="shared" si="0"/>
        <v>3.0434782608696032E-2</v>
      </c>
      <c r="T21">
        <v>5.128205128204999E-3</v>
      </c>
      <c r="U21">
        <f>ABS(T21)</f>
        <v>5.128205128204999E-3</v>
      </c>
      <c r="V21">
        <f>IF(U21=0,0,V20+1)</f>
        <v>4</v>
      </c>
      <c r="W21">
        <f>IF(T21&gt;0,V21,-V21)</f>
        <v>4</v>
      </c>
    </row>
    <row r="22" spans="1:24" x14ac:dyDescent="0.25">
      <c r="A22" t="s">
        <v>30</v>
      </c>
      <c r="B22">
        <v>102</v>
      </c>
      <c r="C22">
        <f>IF(B22/2&lt;=100,1,IF(B22/2&lt;=500,2,IF(B22/2&lt;=1000,3,IF(B22/2&lt;=5000,4,5))))</f>
        <v>1</v>
      </c>
      <c r="D22">
        <v>7</v>
      </c>
      <c r="E22">
        <f>IF(D22&lt;=10,1,IF(D22&lt;=50,2,IF(D22&lt;=100,3,4)))</f>
        <v>1</v>
      </c>
      <c r="F22">
        <v>2</v>
      </c>
      <c r="G22">
        <f>IF(F22=2,1,IF(F22&lt;=5,2,IF(F22&lt;=10,3,4)))</f>
        <v>1</v>
      </c>
      <c r="H22">
        <f>IF(J22&gt;0.95,1,0)</f>
        <v>0</v>
      </c>
      <c r="I22">
        <f>IF(K22&gt;J22,1,0)</f>
        <v>1</v>
      </c>
      <c r="J22">
        <v>0.83660130718954195</v>
      </c>
      <c r="K22">
        <v>0.863398692810457</v>
      </c>
      <c r="L22">
        <f>K22-J22</f>
        <v>2.6797385620915048E-2</v>
      </c>
      <c r="N22">
        <f t="shared" si="0"/>
        <v>2.6797385620915048E-2</v>
      </c>
      <c r="T22">
        <v>-5.5555555555549807E-3</v>
      </c>
      <c r="U22">
        <f>ABS(T22)</f>
        <v>5.5555555555549807E-3</v>
      </c>
      <c r="V22">
        <f>IF(U22=0,0,V21+1)</f>
        <v>5</v>
      </c>
      <c r="W22">
        <f>IF(T22&gt;0,V22,-V22)</f>
        <v>-5</v>
      </c>
    </row>
    <row r="23" spans="1:24" x14ac:dyDescent="0.25">
      <c r="A23" t="s">
        <v>31</v>
      </c>
      <c r="B23">
        <v>105</v>
      </c>
      <c r="C23">
        <f>IF(B23/2&lt;=100,1,IF(B23/2&lt;=500,2,IF(B23/2&lt;=1000,3,IF(B23/2&lt;=5000,4,5))))</f>
        <v>1</v>
      </c>
      <c r="D23">
        <v>7</v>
      </c>
      <c r="E23">
        <f>IF(D23&lt;=10,1,IF(D23&lt;=50,2,IF(D23&lt;=100,3,4)))</f>
        <v>1</v>
      </c>
      <c r="F23">
        <v>6</v>
      </c>
      <c r="G23">
        <f>IF(F23=2,1,IF(F23&lt;=5,2,IF(F23&lt;=10,3,4)))</f>
        <v>3</v>
      </c>
      <c r="H23">
        <f>IF(J23&gt;0.95,1,0)</f>
        <v>0</v>
      </c>
      <c r="I23">
        <f>IF(K23&gt;J23,1,0)</f>
        <v>1</v>
      </c>
      <c r="J23">
        <v>0.500617283950617</v>
      </c>
      <c r="K23">
        <v>0.54382716049382696</v>
      </c>
      <c r="L23">
        <f>K23-J23</f>
        <v>4.3209876543209957E-2</v>
      </c>
      <c r="N23">
        <f t="shared" si="0"/>
        <v>4.3209876543209957E-2</v>
      </c>
      <c r="T23">
        <v>5.6105610561050234E-3</v>
      </c>
      <c r="U23">
        <f>ABS(T23)</f>
        <v>5.6105610561050234E-3</v>
      </c>
      <c r="V23">
        <f>IF(U23=0,0,V22+1)</f>
        <v>6</v>
      </c>
      <c r="W23">
        <f>IF(T23&gt;0,V23,-V23)</f>
        <v>6</v>
      </c>
    </row>
    <row r="24" spans="1:24" x14ac:dyDescent="0.25">
      <c r="A24" t="s">
        <v>32</v>
      </c>
      <c r="B24">
        <v>182</v>
      </c>
      <c r="C24">
        <f>IF(B24/2&lt;=100,1,IF(B24/2&lt;=500,2,IF(B24/2&lt;=1000,3,IF(B24/2&lt;=5000,4,5))))</f>
        <v>1</v>
      </c>
      <c r="D24">
        <v>12</v>
      </c>
      <c r="E24">
        <f>IF(D24&lt;=10,1,IF(D24&lt;=50,2,IF(D24&lt;=100,3,4)))</f>
        <v>2</v>
      </c>
      <c r="F24">
        <v>2</v>
      </c>
      <c r="G24">
        <f>IF(F24=2,1,IF(F24&lt;=5,2,IF(F24&lt;=10,3,4)))</f>
        <v>1</v>
      </c>
      <c r="H24">
        <f>IF(J24&gt;0.95,1,0)</f>
        <v>0</v>
      </c>
      <c r="I24">
        <f>IF(K24&gt;J24,1,0)</f>
        <v>0</v>
      </c>
      <c r="J24">
        <v>0.70989010989010903</v>
      </c>
      <c r="K24">
        <v>0.70805860805860799</v>
      </c>
      <c r="L24">
        <f>K24-J24</f>
        <v>-1.8315018315010478E-3</v>
      </c>
      <c r="N24">
        <f t="shared" si="0"/>
        <v>-1.8315018315010478E-3</v>
      </c>
      <c r="T24">
        <v>5.9139784946229956E-3</v>
      </c>
      <c r="U24">
        <f>ABS(T24)</f>
        <v>5.9139784946229956E-3</v>
      </c>
      <c r="V24">
        <f>IF(U24=0,0,V23+1)</f>
        <v>7</v>
      </c>
      <c r="W24">
        <f>IF(T24&gt;0,V24,-V24)</f>
        <v>7</v>
      </c>
    </row>
    <row r="25" spans="1:24" x14ac:dyDescent="0.25">
      <c r="A25" t="s">
        <v>33</v>
      </c>
      <c r="B25">
        <v>90</v>
      </c>
      <c r="C25">
        <f>IF(B25/2&lt;=100,1,IF(B25/2&lt;=500,2,IF(B25/2&lt;=1000,3,IF(B25/2&lt;=5000,4,5))))</f>
        <v>1</v>
      </c>
      <c r="D25">
        <v>8</v>
      </c>
      <c r="E25">
        <f>IF(D25&lt;=10,1,IF(D25&lt;=50,2,IF(D25&lt;=100,3,4)))</f>
        <v>1</v>
      </c>
      <c r="F25">
        <v>3</v>
      </c>
      <c r="G25">
        <f>IF(F25=2,1,IF(F25&lt;=5,2,IF(F25&lt;=10,3,4)))</f>
        <v>2</v>
      </c>
      <c r="H25">
        <f>IF(J25&gt;0.95,1,0)</f>
        <v>0</v>
      </c>
      <c r="I25">
        <f>IF(K25&gt;J25,1,0)</f>
        <v>0</v>
      </c>
      <c r="J25">
        <v>0.68666666666666598</v>
      </c>
      <c r="K25">
        <v>0.68222222222222195</v>
      </c>
      <c r="L25">
        <f>K25-J25</f>
        <v>-4.444444444444029E-3</v>
      </c>
      <c r="N25">
        <f t="shared" si="0"/>
        <v>-4.444444444444029E-3</v>
      </c>
      <c r="T25" s="2">
        <v>7.8231292517010331E-3</v>
      </c>
      <c r="U25">
        <f>ABS(T25)</f>
        <v>7.8231292517010331E-3</v>
      </c>
      <c r="V25">
        <f>IF(U25=0,0,V24+1)</f>
        <v>8</v>
      </c>
      <c r="W25">
        <f>IF(T25&gt;0,V25,-V25)</f>
        <v>8</v>
      </c>
    </row>
    <row r="26" spans="1:24" x14ac:dyDescent="0.25">
      <c r="A26" t="s">
        <v>34</v>
      </c>
      <c r="B26">
        <v>151</v>
      </c>
      <c r="C26">
        <f>IF(B26/2&lt;=100,1,IF(B26/2&lt;=500,2,IF(B26/2&lt;=1000,3,IF(B26/2&lt;=5000,4,5))))</f>
        <v>1</v>
      </c>
      <c r="D26">
        <v>5</v>
      </c>
      <c r="E26">
        <f>IF(D26&lt;=10,1,IF(D26&lt;=50,2,IF(D26&lt;=100,3,4)))</f>
        <v>1</v>
      </c>
      <c r="F26">
        <v>3</v>
      </c>
      <c r="G26">
        <f>IF(F26=2,1,IF(F26&lt;=5,2,IF(F26&lt;=10,3,4)))</f>
        <v>2</v>
      </c>
      <c r="H26">
        <f>IF(J26&gt;0.95,1,0)</f>
        <v>0</v>
      </c>
      <c r="I26">
        <f>IF(K26&gt;J26,1,0)</f>
        <v>1</v>
      </c>
      <c r="J26">
        <v>0.51710526315789396</v>
      </c>
      <c r="K26">
        <v>0.52938596491227996</v>
      </c>
      <c r="L26">
        <f>K26-J26</f>
        <v>1.2280701754386003E-2</v>
      </c>
      <c r="N26">
        <f t="shared" si="0"/>
        <v>1.2280701754386003E-2</v>
      </c>
      <c r="T26" s="2">
        <v>8.0000000000000071E-3</v>
      </c>
      <c r="U26">
        <f>ABS(T26)</f>
        <v>8.0000000000000071E-3</v>
      </c>
      <c r="V26">
        <f>IF(U26=0,0,V25+1)</f>
        <v>9</v>
      </c>
      <c r="W26">
        <f>IF(T26&gt;0,V26,-V26)</f>
        <v>9</v>
      </c>
    </row>
    <row r="27" spans="1:24" x14ac:dyDescent="0.25">
      <c r="A27" t="s">
        <v>35</v>
      </c>
      <c r="B27">
        <v>10</v>
      </c>
      <c r="C27">
        <f>IF(B27/2&lt;=100,1,IF(B27/2&lt;=500,2,IF(B27/2&lt;=1000,3,IF(B27/2&lt;=5000,4,5))))</f>
        <v>1</v>
      </c>
      <c r="D27">
        <v>29</v>
      </c>
      <c r="E27">
        <f>IF(D27&lt;=10,1,IF(D27&lt;=50,2,IF(D27&lt;=100,3,4)))</f>
        <v>2</v>
      </c>
      <c r="F27">
        <v>2</v>
      </c>
      <c r="G27">
        <f>IF(F27=2,1,IF(F27&lt;=5,2,IF(F27&lt;=10,3,4)))</f>
        <v>1</v>
      </c>
      <c r="H27">
        <f>IF(J27&gt;0.95,1,0)</f>
        <v>0</v>
      </c>
      <c r="I27">
        <f>IF(K27&gt;J27,1,0)</f>
        <v>0</v>
      </c>
      <c r="J27">
        <v>0.66666666666666596</v>
      </c>
      <c r="K27">
        <v>0.66111111111111098</v>
      </c>
      <c r="L27">
        <f>K27-J27</f>
        <v>-5.5555555555549807E-3</v>
      </c>
      <c r="N27">
        <f t="shared" si="0"/>
        <v>-5.5555555555549807E-3</v>
      </c>
      <c r="T27">
        <v>8.1481481481480156E-3</v>
      </c>
      <c r="U27">
        <f>ABS(T27)</f>
        <v>8.1481481481480156E-3</v>
      </c>
      <c r="V27">
        <f>IF(U27=0,0,V26+1)</f>
        <v>10</v>
      </c>
      <c r="W27">
        <f>IF(T27&gt;0,V27,-V27)</f>
        <v>10</v>
      </c>
    </row>
    <row r="28" spans="1:24" x14ac:dyDescent="0.25">
      <c r="A28" t="s">
        <v>36</v>
      </c>
      <c r="B28">
        <v>178</v>
      </c>
      <c r="C28">
        <f>IF(B28/2&lt;=100,1,IF(B28/2&lt;=500,2,IF(B28/2&lt;=1000,3,IF(B28/2&lt;=5000,4,5))))</f>
        <v>1</v>
      </c>
      <c r="D28">
        <v>13</v>
      </c>
      <c r="E28">
        <f>IF(D28&lt;=10,1,IF(D28&lt;=50,2,IF(D28&lt;=100,3,4)))</f>
        <v>2</v>
      </c>
      <c r="F28">
        <v>3</v>
      </c>
      <c r="G28">
        <f>IF(F28=2,1,IF(F28&lt;=5,2,IF(F28&lt;=10,3,4)))</f>
        <v>2</v>
      </c>
      <c r="H28">
        <f>IF(J28&gt;0.95,1,0)</f>
        <v>1</v>
      </c>
      <c r="I28">
        <f>IF(K28&gt;J28,1,0)</f>
        <v>1</v>
      </c>
      <c r="J28">
        <v>0.96814814814814698</v>
      </c>
      <c r="K28">
        <v>0.98</v>
      </c>
      <c r="L28">
        <f>K28-J28</f>
        <v>1.1851851851853001E-2</v>
      </c>
      <c r="N28">
        <f t="shared" si="0"/>
        <v>1.1851851851853001E-2</v>
      </c>
      <c r="T28">
        <v>-8.1632653061229909E-3</v>
      </c>
      <c r="U28">
        <f>ABS(T28)</f>
        <v>8.1632653061229909E-3</v>
      </c>
      <c r="V28">
        <f>IF(U28=0,0,V27+1)</f>
        <v>11</v>
      </c>
      <c r="W28">
        <f>IF(T28&gt;0,V28,-V28)</f>
        <v>-11</v>
      </c>
    </row>
    <row r="29" spans="1:24" x14ac:dyDescent="0.25">
      <c r="A29" t="s">
        <v>37</v>
      </c>
      <c r="B29">
        <v>101</v>
      </c>
      <c r="C29">
        <f>IF(B29/2&lt;=100,1,IF(B29/2&lt;=500,2,IF(B29/2&lt;=1000,3,IF(B29/2&lt;=5000,4,5))))</f>
        <v>1</v>
      </c>
      <c r="D29">
        <v>16</v>
      </c>
      <c r="E29">
        <f>IF(D29&lt;=10,1,IF(D29&lt;=50,2,IF(D29&lt;=100,3,4)))</f>
        <v>2</v>
      </c>
      <c r="F29">
        <v>7</v>
      </c>
      <c r="G29">
        <f>IF(F29=2,1,IF(F29&lt;=5,2,IF(F29&lt;=10,3,4)))</f>
        <v>3</v>
      </c>
      <c r="H29">
        <f>IF(J29&gt;0.95,1,0)</f>
        <v>0</v>
      </c>
      <c r="I29">
        <f>IF(K29&gt;J29,1,0)</f>
        <v>1</v>
      </c>
      <c r="J29">
        <v>0.93076923076923002</v>
      </c>
      <c r="K29">
        <v>0.94423076923076898</v>
      </c>
      <c r="L29">
        <f>K29-J29</f>
        <v>1.3461538461538969E-2</v>
      </c>
      <c r="N29">
        <f t="shared" si="0"/>
        <v>1.3461538461538969E-2</v>
      </c>
      <c r="T29">
        <v>-8.6666666666669334E-3</v>
      </c>
      <c r="U29">
        <f>ABS(T29)</f>
        <v>8.6666666666669334E-3</v>
      </c>
      <c r="V29">
        <f>IF(U29=0,0,V28+1)</f>
        <v>12</v>
      </c>
      <c r="W29">
        <f>IF(T29&gt;0,V29,-V29)</f>
        <v>-12</v>
      </c>
    </row>
    <row r="30" spans="1:24" x14ac:dyDescent="0.25">
      <c r="A30" t="s">
        <v>36</v>
      </c>
      <c r="B30">
        <v>178</v>
      </c>
      <c r="C30">
        <f>IF(B30/2&lt;=100,1,IF(B30/2&lt;=500,2,IF(B30/2&lt;=1000,3,IF(B30/2&lt;=5000,4,5))))</f>
        <v>1</v>
      </c>
      <c r="D30">
        <v>13</v>
      </c>
      <c r="E30">
        <f>IF(D30&lt;=10,1,IF(D30&lt;=50,2,IF(D30&lt;=100,3,4)))</f>
        <v>2</v>
      </c>
      <c r="F30">
        <v>3</v>
      </c>
      <c r="G30">
        <f>IF(F30=2,1,IF(F30&lt;=5,2,IF(F30&lt;=10,3,4)))</f>
        <v>2</v>
      </c>
      <c r="H30">
        <f>IF(J30&gt;0.95,1,0)</f>
        <v>1</v>
      </c>
      <c r="I30">
        <f>IF(K30&gt;J30,1,0)</f>
        <v>1</v>
      </c>
      <c r="J30">
        <v>0.97370370370370296</v>
      </c>
      <c r="K30">
        <v>0.98185185185185098</v>
      </c>
      <c r="L30">
        <f>K30-J30</f>
        <v>8.1481481481480156E-3</v>
      </c>
      <c r="N30">
        <f t="shared" si="0"/>
        <v>8.1481481481480156E-3</v>
      </c>
      <c r="T30">
        <v>-9.8765432098760764E-3</v>
      </c>
      <c r="U30">
        <f>ABS(T30)</f>
        <v>9.8765432098760764E-3</v>
      </c>
      <c r="V30">
        <f>IF(U30=0,0,V29+1)</f>
        <v>13</v>
      </c>
      <c r="W30">
        <f>IF(T30&gt;0,V30,-V30)</f>
        <v>-13</v>
      </c>
    </row>
    <row r="31" spans="1:24" x14ac:dyDescent="0.25">
      <c r="A31" t="s">
        <v>37</v>
      </c>
      <c r="B31">
        <v>101</v>
      </c>
      <c r="C31">
        <f>IF(B31/2&lt;=100,1,IF(B31/2&lt;=500,2,IF(B31/2&lt;=1000,3,IF(B31/2&lt;=5000,4,5))))</f>
        <v>1</v>
      </c>
      <c r="D31">
        <v>16</v>
      </c>
      <c r="E31">
        <f>IF(D31&lt;=10,1,IF(D31&lt;=50,2,IF(D31&lt;=100,3,4)))</f>
        <v>2</v>
      </c>
      <c r="F31">
        <v>7</v>
      </c>
      <c r="G31">
        <f>IF(F31=2,1,IF(F31&lt;=5,2,IF(F31&lt;=10,3,4)))</f>
        <v>3</v>
      </c>
      <c r="H31">
        <f>IF(J31&gt;0.95,1,0)</f>
        <v>0</v>
      </c>
      <c r="I31">
        <f>IF(K31&gt;J31,1,0)</f>
        <v>1</v>
      </c>
      <c r="J31">
        <v>0.93653846153846099</v>
      </c>
      <c r="K31">
        <v>0.94166666666666599</v>
      </c>
      <c r="L31">
        <f>K31-J31</f>
        <v>5.128205128204999E-3</v>
      </c>
      <c r="N31">
        <f t="shared" si="0"/>
        <v>5.128205128204999E-3</v>
      </c>
      <c r="T31">
        <v>1.176470588235301E-2</v>
      </c>
      <c r="U31">
        <f>ABS(T31)</f>
        <v>1.176470588235301E-2</v>
      </c>
      <c r="V31">
        <f>IF(U31=0,0,V30+1)</f>
        <v>14</v>
      </c>
      <c r="W31">
        <f>IF(T31&gt;0,V31,-V31)</f>
        <v>14</v>
      </c>
    </row>
    <row r="32" spans="1:24" x14ac:dyDescent="0.25">
      <c r="T32">
        <v>1.1851851851853001E-2</v>
      </c>
      <c r="U32">
        <f>ABS(T32)</f>
        <v>1.1851851851853001E-2</v>
      </c>
      <c r="V32">
        <f>IF(U32=0,0,V31+1)</f>
        <v>15</v>
      </c>
      <c r="W32">
        <f>IF(T32&gt;0,V32,-V32)</f>
        <v>15</v>
      </c>
    </row>
    <row r="33" spans="20:23" x14ac:dyDescent="0.25">
      <c r="T33">
        <v>1.2280701754386003E-2</v>
      </c>
      <c r="U33">
        <f>ABS(T33)</f>
        <v>1.2280701754386003E-2</v>
      </c>
      <c r="V33">
        <f>IF(U33=0,0,V32+1)</f>
        <v>16</v>
      </c>
      <c r="W33">
        <f>IF(T33&gt;0,V33,-V33)</f>
        <v>16</v>
      </c>
    </row>
    <row r="34" spans="20:23" x14ac:dyDescent="0.25">
      <c r="T34">
        <v>1.2578616352201033E-2</v>
      </c>
      <c r="U34">
        <f>ABS(T34)</f>
        <v>1.2578616352201033E-2</v>
      </c>
      <c r="V34">
        <f>IF(U34=0,0,V33+1)</f>
        <v>17</v>
      </c>
      <c r="W34">
        <f>IF(T34&gt;0,V34,-V34)</f>
        <v>17</v>
      </c>
    </row>
    <row r="35" spans="20:23" x14ac:dyDescent="0.25">
      <c r="T35" s="2">
        <v>1.3247863247862979E-2</v>
      </c>
      <c r="U35">
        <f>ABS(T35)</f>
        <v>1.3247863247862979E-2</v>
      </c>
      <c r="V35">
        <f>IF(U35=0,0,V34+1)</f>
        <v>18</v>
      </c>
      <c r="W35">
        <f>IF(T35&gt;0,V35,-V35)</f>
        <v>18</v>
      </c>
    </row>
    <row r="36" spans="20:23" x14ac:dyDescent="0.25">
      <c r="T36">
        <v>1.3461538461538969E-2</v>
      </c>
      <c r="U36">
        <f>ABS(T36)</f>
        <v>1.3461538461538969E-2</v>
      </c>
      <c r="V36">
        <f>IF(U36=0,0,V35+1)</f>
        <v>19</v>
      </c>
      <c r="W36">
        <f>IF(T36&gt;0,V36,-V36)</f>
        <v>19</v>
      </c>
    </row>
    <row r="37" spans="20:23" x14ac:dyDescent="0.25">
      <c r="T37">
        <v>1.5637860082304944E-2</v>
      </c>
      <c r="U37">
        <f>ABS(T37)</f>
        <v>1.5637860082304944E-2</v>
      </c>
      <c r="V37">
        <f>IF(U37=0,0,V36+1)</f>
        <v>20</v>
      </c>
      <c r="W37">
        <f>IF(T37&gt;0,V37,-V37)</f>
        <v>20</v>
      </c>
    </row>
    <row r="38" spans="20:23" x14ac:dyDescent="0.25">
      <c r="T38">
        <v>1.7901234567901048E-2</v>
      </c>
      <c r="U38">
        <f>ABS(T38)</f>
        <v>1.7901234567901048E-2</v>
      </c>
      <c r="V38">
        <f>IF(U38=0,0,V37+1)</f>
        <v>21</v>
      </c>
      <c r="W38">
        <f>IF(T38&gt;0,V38,-V38)</f>
        <v>21</v>
      </c>
    </row>
    <row r="39" spans="20:23" x14ac:dyDescent="0.25">
      <c r="T39">
        <v>2.6797385620915048E-2</v>
      </c>
      <c r="U39">
        <f>ABS(T39)</f>
        <v>2.6797385620915048E-2</v>
      </c>
      <c r="V39">
        <f>IF(U39=0,0,V38+1)</f>
        <v>22</v>
      </c>
      <c r="W39">
        <f>IF(T39&gt;0,V39,-V39)</f>
        <v>22</v>
      </c>
    </row>
    <row r="40" spans="20:23" x14ac:dyDescent="0.25">
      <c r="T40">
        <v>3.0434782608696032E-2</v>
      </c>
      <c r="U40">
        <f>ABS(T40)</f>
        <v>3.0434782608696032E-2</v>
      </c>
      <c r="V40">
        <f>IF(U40=0,0,V39+1)</f>
        <v>23</v>
      </c>
      <c r="W40">
        <f>IF(T40&gt;0,V40,-V40)</f>
        <v>23</v>
      </c>
    </row>
    <row r="41" spans="20:23" x14ac:dyDescent="0.25">
      <c r="T41">
        <v>3.3333333333332993E-2</v>
      </c>
      <c r="U41">
        <f>ABS(T41)</f>
        <v>3.3333333333332993E-2</v>
      </c>
      <c r="V41">
        <f>IF(U41=0,0,V40+1)</f>
        <v>24</v>
      </c>
      <c r="W41">
        <f>IF(T41&gt;0,V41,-V41)</f>
        <v>24</v>
      </c>
    </row>
    <row r="42" spans="20:23" x14ac:dyDescent="0.25">
      <c r="T42">
        <v>3.5111111111110982E-2</v>
      </c>
      <c r="U42">
        <f>ABS(T42)</f>
        <v>3.5111111111110982E-2</v>
      </c>
      <c r="V42">
        <f>IF(U42=0,0,V41+1)</f>
        <v>25</v>
      </c>
      <c r="W42">
        <f>IF(T42&gt;0,V42,-V42)</f>
        <v>25</v>
      </c>
    </row>
    <row r="43" spans="20:23" x14ac:dyDescent="0.25">
      <c r="T43">
        <v>3.5897435897436103E-2</v>
      </c>
      <c r="U43">
        <f>ABS(T43)</f>
        <v>3.5897435897436103E-2</v>
      </c>
      <c r="V43">
        <f>IF(U43=0,0,V42+1)</f>
        <v>26</v>
      </c>
      <c r="W43">
        <f>IF(T43&gt;0,V43,-V43)</f>
        <v>26</v>
      </c>
    </row>
    <row r="44" spans="20:23" x14ac:dyDescent="0.25">
      <c r="T44">
        <v>3.866666666666696E-2</v>
      </c>
      <c r="U44">
        <f>ABS(T44)</f>
        <v>3.866666666666696E-2</v>
      </c>
      <c r="V44">
        <f>IF(U44=0,0,V43+1)</f>
        <v>27</v>
      </c>
      <c r="W44">
        <f>IF(T44&gt;0,V44,-V44)</f>
        <v>27</v>
      </c>
    </row>
    <row r="45" spans="20:23" x14ac:dyDescent="0.25">
      <c r="T45">
        <v>4.0999999999999925E-2</v>
      </c>
      <c r="U45">
        <f>ABS(T45)</f>
        <v>4.0999999999999925E-2</v>
      </c>
      <c r="V45">
        <f>IF(U45=0,0,V44+1)</f>
        <v>28</v>
      </c>
      <c r="W45">
        <f>IF(T45&gt;0,V45,-V45)</f>
        <v>28</v>
      </c>
    </row>
    <row r="46" spans="20:23" x14ac:dyDescent="0.25">
      <c r="T46">
        <v>4.1358024691356965E-2</v>
      </c>
      <c r="U46">
        <f>ABS(T46)</f>
        <v>4.1358024691356965E-2</v>
      </c>
      <c r="V46">
        <f>IF(U46=0,0,V45+1)</f>
        <v>29</v>
      </c>
      <c r="W46">
        <f>IF(T46&gt;0,V46,-V46)</f>
        <v>29</v>
      </c>
    </row>
    <row r="47" spans="20:23" x14ac:dyDescent="0.25">
      <c r="T47">
        <v>4.3209876543209957E-2</v>
      </c>
      <c r="U47">
        <f>ABS(T47)</f>
        <v>4.3209876543209957E-2</v>
      </c>
      <c r="V47">
        <f>IF(U47=0,0,V46+1)</f>
        <v>30</v>
      </c>
      <c r="W47">
        <f>IF(T47&gt;0,V47,-V47)</f>
        <v>30</v>
      </c>
    </row>
    <row r="48" spans="20:23" x14ac:dyDescent="0.25">
      <c r="T48" s="2"/>
    </row>
    <row r="51" spans="20:20" x14ac:dyDescent="0.25">
      <c r="T51" s="2"/>
    </row>
    <row r="53" spans="20:20" x14ac:dyDescent="0.25">
      <c r="T53" s="2"/>
    </row>
    <row r="58" spans="20:20" x14ac:dyDescent="0.25">
      <c r="T58" s="2"/>
    </row>
    <row r="61" spans="20:20" x14ac:dyDescent="0.25">
      <c r="T61" s="2"/>
    </row>
    <row r="65" spans="20:20" x14ac:dyDescent="0.25">
      <c r="T65" s="2"/>
    </row>
    <row r="69" spans="20:20" x14ac:dyDescent="0.25">
      <c r="T69" s="2"/>
    </row>
    <row r="78" spans="20:20" x14ac:dyDescent="0.25">
      <c r="T78" s="2"/>
    </row>
    <row r="79" spans="20:20" x14ac:dyDescent="0.25">
      <c r="T79" s="2"/>
    </row>
    <row r="82" spans="20:20" x14ac:dyDescent="0.25">
      <c r="T82" s="2"/>
    </row>
    <row r="84" spans="20:20" x14ac:dyDescent="0.25">
      <c r="T84" s="2"/>
    </row>
    <row r="101" spans="20:20" x14ac:dyDescent="0.25">
      <c r="T101" s="2"/>
    </row>
    <row r="106" spans="20:20" x14ac:dyDescent="0.25">
      <c r="T106" s="2"/>
    </row>
    <row r="110" spans="20:20" x14ac:dyDescent="0.25">
      <c r="T110" s="2"/>
    </row>
    <row r="116" spans="20:20" x14ac:dyDescent="0.25">
      <c r="T116" s="2"/>
    </row>
    <row r="125" spans="20:20" x14ac:dyDescent="0.25">
      <c r="T125" s="2"/>
    </row>
  </sheetData>
  <sortState ref="T18:W47">
    <sortCondition ref="U18:U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opLeftCell="D1" workbookViewId="0">
      <selection activeCell="N1" sqref="N1:Y1048576"/>
    </sheetView>
  </sheetViews>
  <sheetFormatPr defaultRowHeight="15" x14ac:dyDescent="0.25"/>
  <cols>
    <col min="16" max="16" width="14" customWidth="1"/>
    <col min="18" max="18" width="13.85546875" customWidth="1"/>
    <col min="21" max="21" width="17" customWidth="1"/>
    <col min="23" max="23" width="14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39</v>
      </c>
      <c r="L1" t="s">
        <v>9</v>
      </c>
      <c r="N1" t="s">
        <v>130</v>
      </c>
      <c r="P1" s="1" t="s">
        <v>131</v>
      </c>
      <c r="R1" t="s">
        <v>132</v>
      </c>
      <c r="T1" t="s">
        <v>133</v>
      </c>
    </row>
    <row r="2" spans="1:25" x14ac:dyDescent="0.25">
      <c r="A2" t="s">
        <v>40</v>
      </c>
      <c r="B2">
        <v>898</v>
      </c>
      <c r="C2">
        <f>IF(B2/2&lt;=100,1,IF(B2/2&lt;=500,2,IF(B2/2&lt;=1000,3,IF(B2/2&lt;=5000,4,5))))</f>
        <v>2</v>
      </c>
      <c r="D2">
        <v>31</v>
      </c>
      <c r="E2">
        <f>IF(D2&lt;=10,1,IF(D2&lt;=50,2,IF(D2&lt;=100,3,4)))</f>
        <v>2</v>
      </c>
      <c r="F2">
        <v>5</v>
      </c>
      <c r="G2">
        <f>IF(F2=2,1,IF(F2&lt;=5,2,IF(F2&lt;=10,3,4)))</f>
        <v>2</v>
      </c>
      <c r="H2">
        <f>IF(J2&gt;0.95,1,0)</f>
        <v>0</v>
      </c>
      <c r="I2">
        <f>IF(K2&gt;J2,1,0)</f>
        <v>0</v>
      </c>
      <c r="J2">
        <v>0.93088888888888799</v>
      </c>
      <c r="K2">
        <v>0.92274074074073997</v>
      </c>
      <c r="L2">
        <f>K2-J2</f>
        <v>-8.1481481481480156E-3</v>
      </c>
      <c r="N2">
        <f>L2</f>
        <v>-8.1481481481480156E-3</v>
      </c>
      <c r="P2" t="str">
        <f>CONCATENATE(L1," WINS")</f>
        <v>Diff WINS</v>
      </c>
      <c r="Q2">
        <f>COUNTIF(N2:N4000,"&gt;0")</f>
        <v>36</v>
      </c>
      <c r="S2" s="2"/>
      <c r="T2" t="s">
        <v>134</v>
      </c>
    </row>
    <row r="3" spans="1:25" x14ac:dyDescent="0.25">
      <c r="A3" t="s">
        <v>41</v>
      </c>
      <c r="B3">
        <v>452</v>
      </c>
      <c r="C3">
        <f>IF(B3/2&lt;=100,1,IF(B3/2&lt;=500,2,IF(B3/2&lt;=1000,3,IF(B3/2&lt;=5000,4,5))))</f>
        <v>2</v>
      </c>
      <c r="D3">
        <v>262</v>
      </c>
      <c r="E3">
        <f>IF(D3&lt;=10,1,IF(D3&lt;=50,2,IF(D3&lt;=100,3,4)))</f>
        <v>4</v>
      </c>
      <c r="F3">
        <v>13</v>
      </c>
      <c r="G3">
        <f>IF(F3=2,1,IF(F3&lt;=5,2,IF(F3&lt;=10,3,4)))</f>
        <v>4</v>
      </c>
      <c r="H3">
        <f>IF(J3&gt;0.95,1,0)</f>
        <v>0</v>
      </c>
      <c r="I3">
        <f>IF(K3&gt;J3,1,0)</f>
        <v>1</v>
      </c>
      <c r="J3">
        <v>0.64420289855072399</v>
      </c>
      <c r="K3">
        <v>0.688405797101449</v>
      </c>
      <c r="L3">
        <f>K3-J3</f>
        <v>4.4202898550725012E-2</v>
      </c>
      <c r="N3">
        <f t="shared" ref="N3:N47" si="0">L3</f>
        <v>4.4202898550725012E-2</v>
      </c>
      <c r="P3" t="s">
        <v>135</v>
      </c>
      <c r="Q3">
        <f>COUNTIF(N2:N400,"=0")</f>
        <v>0</v>
      </c>
      <c r="T3" t="s">
        <v>136</v>
      </c>
      <c r="V3">
        <f>SUMIF(T18:T94,"&lt;0",V18:V94)</f>
        <v>232</v>
      </c>
    </row>
    <row r="4" spans="1:25" x14ac:dyDescent="0.25">
      <c r="A4" t="s">
        <v>42</v>
      </c>
      <c r="B4">
        <v>625</v>
      </c>
      <c r="C4">
        <f>IF(B4/2&lt;=100,1,IF(B4/2&lt;=500,2,IF(B4/2&lt;=1000,3,IF(B4/2&lt;=5000,4,5))))</f>
        <v>2</v>
      </c>
      <c r="D4">
        <v>4</v>
      </c>
      <c r="E4">
        <f>IF(D4&lt;=10,1,IF(D4&lt;=50,2,IF(D4&lt;=100,3,4)))</f>
        <v>1</v>
      </c>
      <c r="F4">
        <v>3</v>
      </c>
      <c r="G4">
        <f>IF(F4=2,1,IF(F4&lt;=5,2,IF(F4&lt;=10,3,4)))</f>
        <v>2</v>
      </c>
      <c r="H4">
        <f>IF(J4&gt;0.95,1,0)</f>
        <v>0</v>
      </c>
      <c r="I4">
        <f>IF(K4&gt;J4,1,0)</f>
        <v>0</v>
      </c>
      <c r="J4">
        <v>0.90607028753993601</v>
      </c>
      <c r="K4">
        <v>0.90202342917997802</v>
      </c>
      <c r="L4">
        <f>K4-J4</f>
        <v>-4.0468583599579944E-3</v>
      </c>
      <c r="N4">
        <f t="shared" si="0"/>
        <v>-4.0468583599579944E-3</v>
      </c>
      <c r="P4" t="str">
        <f>CONCATENATE(M1," WINS")</f>
        <v xml:space="preserve"> WINS</v>
      </c>
      <c r="Q4">
        <f>COUNTIF(N2:N4000,"&lt;0")</f>
        <v>10</v>
      </c>
      <c r="T4" t="s">
        <v>137</v>
      </c>
    </row>
    <row r="5" spans="1:25" x14ac:dyDescent="0.25">
      <c r="A5" t="s">
        <v>43</v>
      </c>
      <c r="B5">
        <v>748</v>
      </c>
      <c r="C5">
        <f>IF(B5/2&lt;=100,1,IF(B5/2&lt;=500,2,IF(B5/2&lt;=1000,3,IF(B5/2&lt;=5000,4,5))))</f>
        <v>2</v>
      </c>
      <c r="D5">
        <v>4</v>
      </c>
      <c r="E5">
        <f>IF(D5&lt;=10,1,IF(D5&lt;=50,2,IF(D5&lt;=100,3,4)))</f>
        <v>1</v>
      </c>
      <c r="F5">
        <v>2</v>
      </c>
      <c r="G5">
        <f>IF(F5=2,1,IF(F5&lt;=5,2,IF(F5&lt;=10,3,4)))</f>
        <v>1</v>
      </c>
      <c r="H5">
        <f>IF(J5&gt;0.95,1,0)</f>
        <v>0</v>
      </c>
      <c r="I5">
        <f>IF(K5&gt;J5,1,0)</f>
        <v>1</v>
      </c>
      <c r="J5">
        <v>0.77807486631015998</v>
      </c>
      <c r="K5">
        <v>0.77985739750445604</v>
      </c>
      <c r="L5">
        <f>K5-J5</f>
        <v>1.7825311942960553E-3</v>
      </c>
      <c r="N5">
        <f t="shared" si="0"/>
        <v>1.7825311942960553E-3</v>
      </c>
      <c r="P5" t="s">
        <v>138</v>
      </c>
      <c r="Q5">
        <f>AVERAGE(N2:N860)</f>
        <v>7.1208002831882793E-3</v>
      </c>
      <c r="T5" t="s">
        <v>139</v>
      </c>
      <c r="V5">
        <f>SUMIF(T18:T94,"&gt;0",V18:V94)</f>
        <v>849</v>
      </c>
    </row>
    <row r="6" spans="1:25" x14ac:dyDescent="0.25">
      <c r="A6" t="s">
        <v>44</v>
      </c>
      <c r="B6">
        <v>286</v>
      </c>
      <c r="C6">
        <f>IF(B6/2&lt;=100,1,IF(B6/2&lt;=500,2,IF(B6/2&lt;=1000,3,IF(B6/2&lt;=5000,4,5))))</f>
        <v>2</v>
      </c>
      <c r="D6">
        <v>9</v>
      </c>
      <c r="E6">
        <f>IF(D6&lt;=10,1,IF(D6&lt;=50,2,IF(D6&lt;=100,3,4)))</f>
        <v>1</v>
      </c>
      <c r="F6">
        <v>2</v>
      </c>
      <c r="G6">
        <f>IF(F6=2,1,IF(F6&lt;=5,2,IF(F6&lt;=10,3,4)))</f>
        <v>1</v>
      </c>
      <c r="H6">
        <f>IF(J6&gt;0.95,1,0)</f>
        <v>0</v>
      </c>
      <c r="I6">
        <f>IF(K6&gt;J6,1,0)</f>
        <v>1</v>
      </c>
      <c r="J6">
        <v>0.71157407407407303</v>
      </c>
      <c r="K6">
        <v>0.71180555555555503</v>
      </c>
      <c r="L6">
        <f>K6-J6</f>
        <v>2.3148148148199876E-4</v>
      </c>
      <c r="N6">
        <f t="shared" si="0"/>
        <v>2.3148148148199876E-4</v>
      </c>
      <c r="P6" s="1" t="s">
        <v>140</v>
      </c>
      <c r="Q6" s="1">
        <f>_xlfn.BINOM.DIST(Q4,Q2+Q4,0.5,TRUE)</f>
        <v>7.8208604264773534E-5</v>
      </c>
      <c r="R6">
        <f>1-Q6</f>
        <v>0.99992179139573523</v>
      </c>
      <c r="T6" t="s">
        <v>141</v>
      </c>
      <c r="V6">
        <f>SUM(V3:V5)</f>
        <v>1081</v>
      </c>
    </row>
    <row r="7" spans="1:25" x14ac:dyDescent="0.25">
      <c r="A7" t="s">
        <v>45</v>
      </c>
      <c r="B7">
        <v>699</v>
      </c>
      <c r="C7">
        <f>IF(B7/2&lt;=100,1,IF(B7/2&lt;=500,2,IF(B7/2&lt;=1000,3,IF(B7/2&lt;=5000,4,5))))</f>
        <v>2</v>
      </c>
      <c r="D7">
        <v>9</v>
      </c>
      <c r="E7">
        <f>IF(D7&lt;=10,1,IF(D7&lt;=50,2,IF(D7&lt;=100,3,4)))</f>
        <v>1</v>
      </c>
      <c r="F7">
        <v>2</v>
      </c>
      <c r="G7">
        <f>IF(F7=2,1,IF(F7&lt;=5,2,IF(F7&lt;=10,3,4)))</f>
        <v>1</v>
      </c>
      <c r="H7">
        <f>IF(J7&gt;0.95,1,0)</f>
        <v>1</v>
      </c>
      <c r="I7">
        <f>IF(K7&gt;J7,1,0)</f>
        <v>1</v>
      </c>
      <c r="J7">
        <v>0.961809523809523</v>
      </c>
      <c r="K7">
        <v>0.963238095238095</v>
      </c>
      <c r="L7">
        <f>K7-J7</f>
        <v>1.4285714285720008E-3</v>
      </c>
      <c r="N7">
        <f t="shared" si="0"/>
        <v>1.4285714285720008E-3</v>
      </c>
      <c r="T7" t="s">
        <v>142</v>
      </c>
      <c r="V7">
        <f>W10*(W10+1)/2</f>
        <v>1081</v>
      </c>
    </row>
    <row r="8" spans="1:25" x14ac:dyDescent="0.25">
      <c r="A8" t="s">
        <v>46</v>
      </c>
      <c r="B8">
        <v>435</v>
      </c>
      <c r="C8">
        <f>IF(B8/2&lt;=100,1,IF(B8/2&lt;=500,2,IF(B8/2&lt;=1000,3,IF(B8/2&lt;=5000,4,5))))</f>
        <v>2</v>
      </c>
      <c r="D8">
        <v>16</v>
      </c>
      <c r="E8">
        <f>IF(D8&lt;=10,1,IF(D8&lt;=50,2,IF(D8&lt;=100,3,4)))</f>
        <v>2</v>
      </c>
      <c r="F8">
        <v>2</v>
      </c>
      <c r="G8">
        <f>IF(F8=2,1,IF(F8&lt;=5,2,IF(F8&lt;=10,3,4)))</f>
        <v>1</v>
      </c>
      <c r="H8">
        <f>IF(J8&gt;0.95,1,0)</f>
        <v>0</v>
      </c>
      <c r="I8">
        <f>IF(K8&gt;J8,1,0)</f>
        <v>1</v>
      </c>
      <c r="J8">
        <v>0.60214067278287398</v>
      </c>
      <c r="K8">
        <v>0.611162079510703</v>
      </c>
      <c r="L8">
        <f>K8-J8</f>
        <v>9.0214067278290289E-3</v>
      </c>
      <c r="N8">
        <f t="shared" si="0"/>
        <v>9.0214067278290289E-3</v>
      </c>
      <c r="Q8">
        <f>Q2+Q3+Q4</f>
        <v>46</v>
      </c>
    </row>
    <row r="9" spans="1:25" x14ac:dyDescent="0.25">
      <c r="A9" t="s">
        <v>47</v>
      </c>
      <c r="B9">
        <v>208</v>
      </c>
      <c r="C9">
        <f>IF(B9/2&lt;=100,1,IF(B9/2&lt;=500,2,IF(B9/2&lt;=1000,3,IF(B9/2&lt;=5000,4,5))))</f>
        <v>2</v>
      </c>
      <c r="D9">
        <v>60</v>
      </c>
      <c r="E9">
        <f>IF(D9&lt;=10,1,IF(D9&lt;=50,2,IF(D9&lt;=100,3,4)))</f>
        <v>3</v>
      </c>
      <c r="F9">
        <v>2</v>
      </c>
      <c r="G9">
        <f>IF(F9=2,1,IF(F9&lt;=5,2,IF(F9&lt;=10,3,4)))</f>
        <v>1</v>
      </c>
      <c r="H9">
        <f>IF(J9&gt;0.95,1,0)</f>
        <v>0</v>
      </c>
      <c r="I9">
        <f>IF(K9&gt;J9,1,0)</f>
        <v>1</v>
      </c>
      <c r="J9">
        <v>0.80666666666666698</v>
      </c>
      <c r="K9">
        <v>0.81365079365079396</v>
      </c>
      <c r="L9">
        <f>K9-J9</f>
        <v>6.9841269841269815E-3</v>
      </c>
      <c r="N9">
        <f t="shared" si="0"/>
        <v>6.9841269841269815E-3</v>
      </c>
      <c r="P9" t="s">
        <v>143</v>
      </c>
      <c r="Q9">
        <f>AVERAGE(N2:N116)</f>
        <v>7.1208002831882793E-3</v>
      </c>
      <c r="U9" t="s">
        <v>144</v>
      </c>
      <c r="W9">
        <f>SUM(W18:W940)</f>
        <v>617</v>
      </c>
    </row>
    <row r="10" spans="1:25" x14ac:dyDescent="0.25">
      <c r="A10" t="s">
        <v>48</v>
      </c>
      <c r="B10">
        <v>990</v>
      </c>
      <c r="C10">
        <f>IF(B10/2&lt;=100,1,IF(B10/2&lt;=500,2,IF(B10/2&lt;=1000,3,IF(B10/2&lt;=5000,4,5))))</f>
        <v>2</v>
      </c>
      <c r="D10">
        <v>11</v>
      </c>
      <c r="E10">
        <f>IF(D10&lt;=10,1,IF(D10&lt;=50,2,IF(D10&lt;=100,3,4)))</f>
        <v>2</v>
      </c>
      <c r="F10">
        <v>11</v>
      </c>
      <c r="G10">
        <f>IF(F10=2,1,IF(F10&lt;=5,2,IF(F10&lt;=10,3,4)))</f>
        <v>4</v>
      </c>
      <c r="H10">
        <f>IF(J10&gt;0.95,1,0)</f>
        <v>1</v>
      </c>
      <c r="I10">
        <f>IF(K10&gt;J10,1,0)</f>
        <v>0</v>
      </c>
      <c r="J10">
        <v>0.98680134680134601</v>
      </c>
      <c r="K10">
        <v>0.97589225589225603</v>
      </c>
      <c r="L10">
        <f>K10-J10</f>
        <v>-1.090909090908998E-2</v>
      </c>
      <c r="N10">
        <f t="shared" si="0"/>
        <v>-1.090909090908998E-2</v>
      </c>
      <c r="U10" t="s">
        <v>145</v>
      </c>
      <c r="W10">
        <f>COUNTA(V18:V1320)</f>
        <v>46</v>
      </c>
    </row>
    <row r="11" spans="1:25" x14ac:dyDescent="0.25">
      <c r="A11" t="s">
        <v>49</v>
      </c>
      <c r="B11">
        <v>690</v>
      </c>
      <c r="C11">
        <f>IF(B11/2&lt;=100,1,IF(B11/2&lt;=500,2,IF(B11/2&lt;=1000,3,IF(B11/2&lt;=5000,4,5))))</f>
        <v>2</v>
      </c>
      <c r="D11">
        <v>15</v>
      </c>
      <c r="E11">
        <f>IF(D11&lt;=10,1,IF(D11&lt;=50,2,IF(D11&lt;=100,3,4)))</f>
        <v>2</v>
      </c>
      <c r="F11">
        <v>2</v>
      </c>
      <c r="G11">
        <f>IF(F11=2,1,IF(F11&lt;=5,2,IF(F11&lt;=10,3,4)))</f>
        <v>1</v>
      </c>
      <c r="H11">
        <f>IF(J11&gt;0.95,1,0)</f>
        <v>0</v>
      </c>
      <c r="I11">
        <f>IF(K11&gt;J11,1,0)</f>
        <v>1</v>
      </c>
      <c r="J11">
        <v>0.85895953757225396</v>
      </c>
      <c r="K11">
        <v>0.86127167630057799</v>
      </c>
      <c r="L11">
        <f>K11-J11</f>
        <v>2.3121387283240313E-3</v>
      </c>
      <c r="N11">
        <f t="shared" si="0"/>
        <v>2.3121387283240313E-3</v>
      </c>
      <c r="U11" t="s">
        <v>146</v>
      </c>
      <c r="W11">
        <f>W10*(W10+1)*(2*W10+1)/6</f>
        <v>33511</v>
      </c>
    </row>
    <row r="12" spans="1:25" x14ac:dyDescent="0.25">
      <c r="A12" t="s">
        <v>50</v>
      </c>
      <c r="B12">
        <v>512</v>
      </c>
      <c r="C12">
        <f>IF(B12/2&lt;=100,1,IF(B12/2&lt;=500,2,IF(B12/2&lt;=1000,3,IF(B12/2&lt;=5000,4,5))))</f>
        <v>2</v>
      </c>
      <c r="D12">
        <v>35</v>
      </c>
      <c r="E12">
        <f>IF(D12&lt;=10,1,IF(D12&lt;=50,2,IF(D12&lt;=100,3,4)))</f>
        <v>2</v>
      </c>
      <c r="F12">
        <v>2</v>
      </c>
      <c r="G12">
        <f>IF(F12=2,1,IF(F12&lt;=5,2,IF(F12&lt;=10,3,4)))</f>
        <v>1</v>
      </c>
      <c r="H12">
        <f>IF(J12&gt;0.95,1,0)</f>
        <v>0</v>
      </c>
      <c r="I12">
        <f>IF(K12&gt;J12,1,0)</f>
        <v>1</v>
      </c>
      <c r="J12">
        <v>0.71002604166666605</v>
      </c>
      <c r="K12">
        <v>0.74856770833333297</v>
      </c>
      <c r="L12">
        <f>K12-J12</f>
        <v>3.8541666666666918E-2</v>
      </c>
      <c r="N12">
        <f t="shared" si="0"/>
        <v>3.8541666666666918E-2</v>
      </c>
    </row>
    <row r="13" spans="1:25" x14ac:dyDescent="0.25">
      <c r="A13" t="s">
        <v>51</v>
      </c>
      <c r="B13">
        <v>366</v>
      </c>
      <c r="C13">
        <f>IF(B13/2&lt;=100,1,IF(B13/2&lt;=500,2,IF(B13/2&lt;=1000,3,IF(B13/2&lt;=5000,4,5))))</f>
        <v>2</v>
      </c>
      <c r="D13">
        <v>34</v>
      </c>
      <c r="E13">
        <f>IF(D13&lt;=10,1,IF(D13&lt;=50,2,IF(D13&lt;=100,3,4)))</f>
        <v>2</v>
      </c>
      <c r="F13">
        <v>6</v>
      </c>
      <c r="G13">
        <f>IF(F13=2,1,IF(F13&lt;=5,2,IF(F13&lt;=10,3,4)))</f>
        <v>3</v>
      </c>
      <c r="H13">
        <f>IF(J13&gt;0.95,1,0)</f>
        <v>1</v>
      </c>
      <c r="I13">
        <f>IF(K13&gt;J13,1,0)</f>
        <v>1</v>
      </c>
      <c r="J13">
        <v>0.96286231884057905</v>
      </c>
      <c r="K13">
        <v>0.97336956521739104</v>
      </c>
      <c r="L13">
        <f>K13-J13</f>
        <v>1.0507246376811996E-2</v>
      </c>
      <c r="N13">
        <f t="shared" si="0"/>
        <v>1.0507246376811996E-2</v>
      </c>
      <c r="U13" t="s">
        <v>147</v>
      </c>
      <c r="W13">
        <f>(W9-0.5)/SQRT(W11)</f>
        <v>3.3677464502104395</v>
      </c>
    </row>
    <row r="14" spans="1:25" x14ac:dyDescent="0.25">
      <c r="A14" t="s">
        <v>52</v>
      </c>
      <c r="B14">
        <v>336</v>
      </c>
      <c r="C14">
        <f>IF(B14/2&lt;=100,1,IF(B14/2&lt;=500,2,IF(B14/2&lt;=1000,3,IF(B14/2&lt;=5000,4,5))))</f>
        <v>2</v>
      </c>
      <c r="D14">
        <v>7</v>
      </c>
      <c r="E14">
        <f>IF(D14&lt;=10,1,IF(D14&lt;=50,2,IF(D14&lt;=100,3,4)))</f>
        <v>1</v>
      </c>
      <c r="F14">
        <v>8</v>
      </c>
      <c r="G14">
        <f>IF(F14=2,1,IF(F14&lt;=5,2,IF(F14&lt;=10,3,4)))</f>
        <v>3</v>
      </c>
      <c r="H14">
        <f>IF(J14&gt;0.95,1,0)</f>
        <v>0</v>
      </c>
      <c r="I14">
        <f>IF(K14&gt;J14,1,0)</f>
        <v>1</v>
      </c>
      <c r="J14">
        <v>0.83843137254901901</v>
      </c>
      <c r="K14">
        <v>0.85607843137254802</v>
      </c>
      <c r="L14">
        <f>K14-J14</f>
        <v>1.7647058823529016E-2</v>
      </c>
      <c r="N14">
        <f t="shared" si="0"/>
        <v>1.7647058823529016E-2</v>
      </c>
      <c r="U14" s="1" t="s">
        <v>140</v>
      </c>
      <c r="V14" s="1"/>
      <c r="W14" s="3">
        <f>1-W15</f>
        <v>3.7892629026425872E-4</v>
      </c>
      <c r="X14" s="1">
        <v>6.7890000000000006E-2</v>
      </c>
      <c r="Y14">
        <f>X14/W14</f>
        <v>179.16413229774668</v>
      </c>
    </row>
    <row r="15" spans="1:25" x14ac:dyDescent="0.25">
      <c r="A15" t="s">
        <v>53</v>
      </c>
      <c r="B15">
        <v>768</v>
      </c>
      <c r="C15">
        <f>IF(B15/2&lt;=100,1,IF(B15/2&lt;=500,2,IF(B15/2&lt;=1000,3,IF(B15/2&lt;=5000,4,5))))</f>
        <v>2</v>
      </c>
      <c r="D15">
        <v>8</v>
      </c>
      <c r="E15">
        <f>IF(D15&lt;=10,1,IF(D15&lt;=50,2,IF(D15&lt;=100,3,4)))</f>
        <v>1</v>
      </c>
      <c r="F15">
        <v>3</v>
      </c>
      <c r="G15">
        <f>IF(F15=2,1,IF(F15&lt;=5,2,IF(F15&lt;=10,3,4)))</f>
        <v>2</v>
      </c>
      <c r="H15">
        <f>IF(J15&gt;0.95,1,0)</f>
        <v>1</v>
      </c>
      <c r="I15">
        <f>IF(K15&gt;J15,1,0)</f>
        <v>0</v>
      </c>
      <c r="J15">
        <v>0.95272727272727198</v>
      </c>
      <c r="K15">
        <v>0.90753246753246697</v>
      </c>
      <c r="L15">
        <f>K15-J15</f>
        <v>-4.519480519480501E-2</v>
      </c>
      <c r="N15">
        <f t="shared" si="0"/>
        <v>-4.519480519480501E-2</v>
      </c>
      <c r="W15">
        <f>NORMSDIST(W13)</f>
        <v>0.99962107370973574</v>
      </c>
    </row>
    <row r="16" spans="1:25" x14ac:dyDescent="0.25">
      <c r="A16" t="s">
        <v>54</v>
      </c>
      <c r="B16">
        <v>768</v>
      </c>
      <c r="C16">
        <f>IF(B16/2&lt;=100,1,IF(B16/2&lt;=500,2,IF(B16/2&lt;=1000,3,IF(B16/2&lt;=5000,4,5))))</f>
        <v>2</v>
      </c>
      <c r="D16">
        <v>8</v>
      </c>
      <c r="E16">
        <f>IF(D16&lt;=10,1,IF(D16&lt;=50,2,IF(D16&lt;=100,3,4)))</f>
        <v>1</v>
      </c>
      <c r="F16">
        <v>3</v>
      </c>
      <c r="G16">
        <f>IF(F16=2,1,IF(F16&lt;=5,2,IF(F16&lt;=10,3,4)))</f>
        <v>2</v>
      </c>
      <c r="H16">
        <f>IF(J16&gt;0.95,1,0)</f>
        <v>0</v>
      </c>
      <c r="I16">
        <f>IF(K16&gt;J16,1,0)</f>
        <v>1</v>
      </c>
      <c r="J16">
        <v>0.90467532467532397</v>
      </c>
      <c r="K16">
        <v>0.90675324675324598</v>
      </c>
      <c r="L16">
        <f>K16-J16</f>
        <v>2.077922077922012E-3</v>
      </c>
      <c r="N16">
        <f t="shared" si="0"/>
        <v>2.077922077922012E-3</v>
      </c>
    </row>
    <row r="17" spans="1:24" x14ac:dyDescent="0.25">
      <c r="A17" t="s">
        <v>55</v>
      </c>
      <c r="B17">
        <v>214</v>
      </c>
      <c r="C17">
        <f>IF(B17/2&lt;=100,1,IF(B17/2&lt;=500,2,IF(B17/2&lt;=1000,3,IF(B17/2&lt;=5000,4,5))))</f>
        <v>2</v>
      </c>
      <c r="D17">
        <v>9</v>
      </c>
      <c r="E17">
        <f>IF(D17&lt;=10,1,IF(D17&lt;=50,2,IF(D17&lt;=100,3,4)))</f>
        <v>1</v>
      </c>
      <c r="F17">
        <v>6</v>
      </c>
      <c r="G17">
        <f>IF(F17=2,1,IF(F17&lt;=5,2,IF(F17&lt;=10,3,4)))</f>
        <v>3</v>
      </c>
      <c r="H17">
        <f>IF(J17&gt;0.95,1,0)</f>
        <v>0</v>
      </c>
      <c r="I17">
        <f>IF(K17&gt;J17,1,0)</f>
        <v>1</v>
      </c>
      <c r="J17">
        <v>0.66238532110091697</v>
      </c>
      <c r="K17">
        <v>0.69694189602446399</v>
      </c>
      <c r="L17">
        <f>K17-J17</f>
        <v>3.4556574923547023E-2</v>
      </c>
      <c r="N17">
        <f t="shared" si="0"/>
        <v>3.4556574923547023E-2</v>
      </c>
      <c r="T17" t="s">
        <v>148</v>
      </c>
      <c r="U17" t="s">
        <v>149</v>
      </c>
    </row>
    <row r="18" spans="1:24" x14ac:dyDescent="0.25">
      <c r="A18" t="s">
        <v>56</v>
      </c>
      <c r="B18">
        <v>306</v>
      </c>
      <c r="C18">
        <f>IF(B18/2&lt;=100,1,IF(B18/2&lt;=500,2,IF(B18/2&lt;=1000,3,IF(B18/2&lt;=5000,4,5))))</f>
        <v>2</v>
      </c>
      <c r="D18">
        <v>3</v>
      </c>
      <c r="E18">
        <f>IF(D18&lt;=10,1,IF(D18&lt;=50,2,IF(D18&lt;=100,3,4)))</f>
        <v>1</v>
      </c>
      <c r="F18">
        <v>2</v>
      </c>
      <c r="G18">
        <f>IF(F18=2,1,IF(F18&lt;=5,2,IF(F18&lt;=10,3,4)))</f>
        <v>1</v>
      </c>
      <c r="H18">
        <f>IF(J18&gt;0.95,1,0)</f>
        <v>0</v>
      </c>
      <c r="I18">
        <f>IF(K18&gt;J18,1,0)</f>
        <v>1</v>
      </c>
      <c r="J18">
        <v>0.72770562770562697</v>
      </c>
      <c r="K18">
        <v>0.74025974025973995</v>
      </c>
      <c r="L18">
        <f>K18-J18</f>
        <v>1.2554112554112984E-2</v>
      </c>
      <c r="N18">
        <f t="shared" si="0"/>
        <v>1.2554112554112984E-2</v>
      </c>
      <c r="T18">
        <v>-8.1481481481480156E-3</v>
      </c>
      <c r="U18">
        <f>ABS(T18)</f>
        <v>8.1481481481480156E-3</v>
      </c>
      <c r="V18">
        <f>IF(U18=0,0,V17+1)</f>
        <v>1</v>
      </c>
      <c r="W18">
        <f>IF(T18&gt;0,V18,-V18)</f>
        <v>-1</v>
      </c>
      <c r="X18" t="s">
        <v>150</v>
      </c>
    </row>
    <row r="19" spans="1:24" x14ac:dyDescent="0.25">
      <c r="A19" t="s">
        <v>57</v>
      </c>
      <c r="B19">
        <v>303</v>
      </c>
      <c r="C19">
        <f>IF(B19/2&lt;=100,1,IF(B19/2&lt;=500,2,IF(B19/2&lt;=1000,3,IF(B19/2&lt;=5000,4,5))))</f>
        <v>2</v>
      </c>
      <c r="D19">
        <v>13</v>
      </c>
      <c r="E19">
        <f>IF(D19&lt;=10,1,IF(D19&lt;=50,2,IF(D19&lt;=100,3,4)))</f>
        <v>2</v>
      </c>
      <c r="F19">
        <v>5</v>
      </c>
      <c r="G19">
        <f>IF(F19=2,1,IF(F19&lt;=5,2,IF(F19&lt;=10,3,4)))</f>
        <v>2</v>
      </c>
      <c r="H19">
        <f>IF(J19&gt;0.95,1,0)</f>
        <v>0</v>
      </c>
      <c r="I19">
        <f>IF(K19&gt;J19,1,0)</f>
        <v>1</v>
      </c>
      <c r="J19">
        <v>0.56122004357298405</v>
      </c>
      <c r="K19">
        <v>0.56688453159041297</v>
      </c>
      <c r="L19">
        <f>K19-J19</f>
        <v>5.6644880174289147E-3</v>
      </c>
      <c r="N19">
        <f t="shared" si="0"/>
        <v>5.6644880174289147E-3</v>
      </c>
      <c r="T19">
        <v>4.4202898550725012E-2</v>
      </c>
      <c r="U19">
        <f>ABS(T19)</f>
        <v>4.4202898550725012E-2</v>
      </c>
      <c r="V19">
        <f>IF(U19=0,0,V18+1)</f>
        <v>2</v>
      </c>
      <c r="W19">
        <f>IF(T19&gt;0,V19,-V19)</f>
        <v>2</v>
      </c>
      <c r="X19" t="s">
        <v>151</v>
      </c>
    </row>
    <row r="20" spans="1:24" x14ac:dyDescent="0.25">
      <c r="A20" t="s">
        <v>58</v>
      </c>
      <c r="B20">
        <v>294</v>
      </c>
      <c r="C20">
        <f>IF(B20/2&lt;=100,1,IF(B20/2&lt;=500,2,IF(B20/2&lt;=1000,3,IF(B20/2&lt;=5000,4,5))))</f>
        <v>2</v>
      </c>
      <c r="D20">
        <v>12</v>
      </c>
      <c r="E20">
        <f>IF(D20&lt;=10,1,IF(D20&lt;=50,2,IF(D20&lt;=100,3,4)))</f>
        <v>2</v>
      </c>
      <c r="F20">
        <v>2</v>
      </c>
      <c r="G20">
        <f>IF(F20=2,1,IF(F20&lt;=5,2,IF(F20&lt;=10,3,4)))</f>
        <v>1</v>
      </c>
      <c r="H20">
        <f>IF(J20&gt;0.95,1,0)</f>
        <v>0</v>
      </c>
      <c r="I20">
        <f>IF(K20&gt;J20,1,0)</f>
        <v>1</v>
      </c>
      <c r="J20">
        <v>0.81337868480725595</v>
      </c>
      <c r="K20">
        <v>0.82539682539682502</v>
      </c>
      <c r="L20">
        <f>K20-J20</f>
        <v>1.2018140589569071E-2</v>
      </c>
      <c r="N20">
        <f t="shared" si="0"/>
        <v>1.2018140589569071E-2</v>
      </c>
      <c r="T20">
        <v>-4.0468583599579944E-3</v>
      </c>
      <c r="U20">
        <f>ABS(T20)</f>
        <v>4.0468583599579944E-3</v>
      </c>
      <c r="V20">
        <f>IF(U20=0,0,V19+1)</f>
        <v>3</v>
      </c>
      <c r="W20">
        <f>IF(T20&gt;0,V20,-V20)</f>
        <v>-3</v>
      </c>
    </row>
    <row r="21" spans="1:24" x14ac:dyDescent="0.25">
      <c r="A21" t="s">
        <v>59</v>
      </c>
      <c r="B21">
        <v>368</v>
      </c>
      <c r="C21">
        <f>IF(B21/2&lt;=100,1,IF(B21/2&lt;=500,2,IF(B21/2&lt;=1000,3,IF(B21/2&lt;=5000,4,5))))</f>
        <v>2</v>
      </c>
      <c r="D21">
        <v>25</v>
      </c>
      <c r="E21">
        <f>IF(D21&lt;=10,1,IF(D21&lt;=50,2,IF(D21&lt;=100,3,4)))</f>
        <v>2</v>
      </c>
      <c r="F21">
        <v>2</v>
      </c>
      <c r="G21">
        <f>IF(F21=2,1,IF(F21&lt;=5,2,IF(F21&lt;=10,3,4)))</f>
        <v>1</v>
      </c>
      <c r="H21">
        <f>IF(J21&gt;0.95,1,0)</f>
        <v>0</v>
      </c>
      <c r="I21">
        <f>IF(K21&gt;J21,1,0)</f>
        <v>1</v>
      </c>
      <c r="J21">
        <v>0.82101449275362204</v>
      </c>
      <c r="K21">
        <v>0.82499999999999996</v>
      </c>
      <c r="L21">
        <f>K21-J21</f>
        <v>3.9855072463779173E-3</v>
      </c>
      <c r="N21">
        <f t="shared" si="0"/>
        <v>3.9855072463779173E-3</v>
      </c>
      <c r="T21">
        <v>1.7825311942960553E-3</v>
      </c>
      <c r="U21">
        <f>ABS(T21)</f>
        <v>1.7825311942960553E-3</v>
      </c>
      <c r="V21">
        <f>IF(U21=0,0,V20+1)</f>
        <v>4</v>
      </c>
      <c r="W21">
        <f>IF(T21&gt;0,V21,-V21)</f>
        <v>4</v>
      </c>
    </row>
    <row r="22" spans="1:24" x14ac:dyDescent="0.25">
      <c r="A22" t="s">
        <v>60</v>
      </c>
      <c r="B22">
        <v>583</v>
      </c>
      <c r="C22">
        <f>IF(B22/2&lt;=100,1,IF(B22/2&lt;=500,2,IF(B22/2&lt;=1000,3,IF(B22/2&lt;=5000,4,5))))</f>
        <v>2</v>
      </c>
      <c r="D22">
        <v>9</v>
      </c>
      <c r="E22">
        <f>IF(D22&lt;=10,1,IF(D22&lt;=50,2,IF(D22&lt;=100,3,4)))</f>
        <v>1</v>
      </c>
      <c r="F22">
        <v>2</v>
      </c>
      <c r="G22">
        <f>IF(F22=2,1,IF(F22&lt;=5,2,IF(F22&lt;=10,3,4)))</f>
        <v>1</v>
      </c>
      <c r="H22">
        <f>IF(J22&gt;0.95,1,0)</f>
        <v>0</v>
      </c>
      <c r="I22">
        <f>IF(K22&gt;J22,1,0)</f>
        <v>1</v>
      </c>
      <c r="J22">
        <v>0.7</v>
      </c>
      <c r="K22">
        <v>0.70776255707762503</v>
      </c>
      <c r="L22">
        <f>K22-J22</f>
        <v>7.7625570776250763E-3</v>
      </c>
      <c r="N22">
        <f t="shared" si="0"/>
        <v>7.7625570776250763E-3</v>
      </c>
      <c r="T22">
        <v>2.3148148148199876E-4</v>
      </c>
      <c r="U22">
        <f>ABS(T22)</f>
        <v>2.3148148148199876E-4</v>
      </c>
      <c r="V22">
        <f>IF(U22=0,0,V21+1)</f>
        <v>5</v>
      </c>
      <c r="W22">
        <f>IF(T22&gt;0,V22,-V22)</f>
        <v>5</v>
      </c>
    </row>
    <row r="23" spans="1:24" x14ac:dyDescent="0.25">
      <c r="A23" t="s">
        <v>61</v>
      </c>
      <c r="B23">
        <v>351</v>
      </c>
      <c r="C23">
        <f>IF(B23/2&lt;=100,1,IF(B23/2&lt;=500,2,IF(B23/2&lt;=1000,3,IF(B23/2&lt;=5000,4,5))))</f>
        <v>2</v>
      </c>
      <c r="D23">
        <v>33</v>
      </c>
      <c r="E23">
        <f>IF(D23&lt;=10,1,IF(D23&lt;=50,2,IF(D23&lt;=100,3,4)))</f>
        <v>2</v>
      </c>
      <c r="F23">
        <v>2</v>
      </c>
      <c r="G23">
        <f>IF(F23=2,1,IF(F23&lt;=5,2,IF(F23&lt;=10,3,4)))</f>
        <v>1</v>
      </c>
      <c r="H23">
        <f>IF(J23&gt;0.95,1,0)</f>
        <v>0</v>
      </c>
      <c r="I23">
        <f>IF(K23&gt;J23,1,0)</f>
        <v>1</v>
      </c>
      <c r="J23">
        <v>0.87916666666666599</v>
      </c>
      <c r="K23">
        <v>0.89678030303030298</v>
      </c>
      <c r="L23">
        <f>K23-J23</f>
        <v>1.7613636363636997E-2</v>
      </c>
      <c r="N23">
        <f t="shared" si="0"/>
        <v>1.7613636363636997E-2</v>
      </c>
      <c r="T23">
        <v>1.4285714285720008E-3</v>
      </c>
      <c r="U23">
        <f>ABS(T23)</f>
        <v>1.4285714285720008E-3</v>
      </c>
      <c r="V23">
        <f>IF(U23=0,0,V22+1)</f>
        <v>6</v>
      </c>
      <c r="W23">
        <f>IF(T23&gt;0,V23,-V23)</f>
        <v>6</v>
      </c>
    </row>
    <row r="24" spans="1:24" x14ac:dyDescent="0.25">
      <c r="A24" t="s">
        <v>62</v>
      </c>
      <c r="B24">
        <v>1000</v>
      </c>
      <c r="C24">
        <f>IF(B24/2&lt;=100,1,IF(B24/2&lt;=500,2,IF(B24/2&lt;=1000,3,IF(B24/2&lt;=5000,4,5))))</f>
        <v>2</v>
      </c>
      <c r="D24">
        <v>7</v>
      </c>
      <c r="E24">
        <f>IF(D24&lt;=10,1,IF(D24&lt;=50,2,IF(D24&lt;=100,3,4)))</f>
        <v>1</v>
      </c>
      <c r="F24">
        <v>10</v>
      </c>
      <c r="G24">
        <f>IF(F24=2,1,IF(F24&lt;=5,2,IF(F24&lt;=10,3,4)))</f>
        <v>3</v>
      </c>
      <c r="H24">
        <f>IF(J24&gt;0.95,1,0)</f>
        <v>0</v>
      </c>
      <c r="I24">
        <f>IF(K24&gt;J24,1,0)</f>
        <v>0</v>
      </c>
      <c r="J24">
        <v>0.72572751322751305</v>
      </c>
      <c r="K24">
        <v>0.71878306878306797</v>
      </c>
      <c r="L24">
        <f>K24-J24</f>
        <v>-6.9444444444450859E-3</v>
      </c>
      <c r="N24">
        <f t="shared" si="0"/>
        <v>-6.9444444444450859E-3</v>
      </c>
      <c r="T24">
        <v>9.0214067278290289E-3</v>
      </c>
      <c r="U24">
        <f>ABS(T24)</f>
        <v>9.0214067278290289E-3</v>
      </c>
      <c r="V24">
        <f>IF(U24=0,0,V23+1)</f>
        <v>7</v>
      </c>
      <c r="W24">
        <f>IF(T24&gt;0,V24,-V24)</f>
        <v>7</v>
      </c>
    </row>
    <row r="25" spans="1:24" x14ac:dyDescent="0.25">
      <c r="A25" t="s">
        <v>63</v>
      </c>
      <c r="B25">
        <v>360</v>
      </c>
      <c r="C25">
        <f>IF(B25/2&lt;=100,1,IF(B25/2&lt;=500,2,IF(B25/2&lt;=1000,3,IF(B25/2&lt;=5000,4,5))))</f>
        <v>2</v>
      </c>
      <c r="D25">
        <v>90</v>
      </c>
      <c r="E25">
        <f>IF(D25&lt;=10,1,IF(D25&lt;=50,2,IF(D25&lt;=100,3,4)))</f>
        <v>3</v>
      </c>
      <c r="F25">
        <v>15</v>
      </c>
      <c r="G25">
        <f>IF(F25=2,1,IF(F25&lt;=5,2,IF(F25&lt;=10,3,4)))</f>
        <v>4</v>
      </c>
      <c r="H25">
        <f>IF(J25&gt;0.95,1,0)</f>
        <v>0</v>
      </c>
      <c r="I25">
        <f>IF(K25&gt;J25,1,0)</f>
        <v>1</v>
      </c>
      <c r="J25">
        <v>0.78759259259259295</v>
      </c>
      <c r="K25">
        <v>0.80555555555555503</v>
      </c>
      <c r="L25">
        <f>K25-J25</f>
        <v>1.796296296296207E-2</v>
      </c>
      <c r="N25">
        <f t="shared" si="0"/>
        <v>1.796296296296207E-2</v>
      </c>
      <c r="T25" s="2">
        <v>6.9841269841269815E-3</v>
      </c>
      <c r="U25">
        <f>ABS(T25)</f>
        <v>6.9841269841269815E-3</v>
      </c>
      <c r="V25">
        <f>IF(U25=0,0,V24+1)</f>
        <v>8</v>
      </c>
      <c r="W25">
        <f>IF(T25&gt;0,V25,-V25)</f>
        <v>8</v>
      </c>
    </row>
    <row r="26" spans="1:24" x14ac:dyDescent="0.25">
      <c r="A26" t="s">
        <v>64</v>
      </c>
      <c r="B26">
        <v>531</v>
      </c>
      <c r="C26">
        <f>IF(B26/2&lt;=100,1,IF(B26/2&lt;=500,2,IF(B26/2&lt;=1000,3,IF(B26/2&lt;=5000,4,5))))</f>
        <v>2</v>
      </c>
      <c r="D26">
        <v>100</v>
      </c>
      <c r="E26">
        <f>IF(D26&lt;=10,1,IF(D26&lt;=50,2,IF(D26&lt;=100,3,4)))</f>
        <v>3</v>
      </c>
      <c r="F26">
        <v>9</v>
      </c>
      <c r="G26">
        <f>IF(F26=2,1,IF(F26&lt;=5,2,IF(F26&lt;=10,3,4)))</f>
        <v>3</v>
      </c>
      <c r="H26">
        <f>IF(J26&gt;0.95,1,0)</f>
        <v>0</v>
      </c>
      <c r="I26">
        <f>IF(K26&gt;J26,1,0)</f>
        <v>1</v>
      </c>
      <c r="J26">
        <v>0.89325842696629199</v>
      </c>
      <c r="K26">
        <v>0.89513108614232195</v>
      </c>
      <c r="L26">
        <f>K26-J26</f>
        <v>1.8726591760299671E-3</v>
      </c>
      <c r="N26">
        <f t="shared" si="0"/>
        <v>1.8726591760299671E-3</v>
      </c>
      <c r="T26" s="2">
        <v>-1.090909090908998E-2</v>
      </c>
      <c r="U26">
        <f>ABS(T26)</f>
        <v>1.090909090908998E-2</v>
      </c>
      <c r="V26">
        <f>IF(U26=0,0,V25+1)</f>
        <v>9</v>
      </c>
      <c r="W26">
        <f>IF(T26&gt;0,V26,-V26)</f>
        <v>-9</v>
      </c>
    </row>
    <row r="27" spans="1:24" x14ac:dyDescent="0.25">
      <c r="A27" t="s">
        <v>65</v>
      </c>
      <c r="B27">
        <v>961</v>
      </c>
      <c r="C27">
        <f>IF(B27/2&lt;=100,1,IF(B27/2&lt;=500,2,IF(B27/2&lt;=1000,3,IF(B27/2&lt;=5000,4,5))))</f>
        <v>2</v>
      </c>
      <c r="D27">
        <v>5</v>
      </c>
      <c r="E27">
        <f>IF(D27&lt;=10,1,IF(D27&lt;=50,2,IF(D27&lt;=100,3,4)))</f>
        <v>1</v>
      </c>
      <c r="F27">
        <v>2</v>
      </c>
      <c r="G27">
        <f>IF(F27=2,1,IF(F27&lt;=5,2,IF(F27&lt;=10,3,4)))</f>
        <v>1</v>
      </c>
      <c r="H27">
        <f>IF(J27&gt;0.95,1,0)</f>
        <v>0</v>
      </c>
      <c r="I27">
        <f>IF(K27&gt;J27,1,0)</f>
        <v>1</v>
      </c>
      <c r="J27">
        <v>0.82723492723492698</v>
      </c>
      <c r="K27">
        <v>0.82903672903672798</v>
      </c>
      <c r="L27">
        <f>K27-J27</f>
        <v>1.8018018018010062E-3</v>
      </c>
      <c r="N27">
        <f t="shared" si="0"/>
        <v>1.8018018018010062E-3</v>
      </c>
      <c r="T27">
        <v>2.3121387283240313E-3</v>
      </c>
      <c r="U27">
        <f>ABS(T27)</f>
        <v>2.3121387283240313E-3</v>
      </c>
      <c r="V27">
        <f>IF(U27=0,0,V26+1)</f>
        <v>10</v>
      </c>
      <c r="W27">
        <f>IF(T27&gt;0,V27,-V27)</f>
        <v>10</v>
      </c>
    </row>
    <row r="28" spans="1:24" x14ac:dyDescent="0.25">
      <c r="A28" t="s">
        <v>66</v>
      </c>
      <c r="B28">
        <v>556</v>
      </c>
      <c r="C28">
        <f>IF(B28/2&lt;=100,1,IF(B28/2&lt;=500,2,IF(B28/2&lt;=1000,3,IF(B28/2&lt;=5000,4,5))))</f>
        <v>2</v>
      </c>
      <c r="D28">
        <v>6</v>
      </c>
      <c r="E28">
        <f>IF(D28&lt;=10,1,IF(D28&lt;=50,2,IF(D28&lt;=100,3,4)))</f>
        <v>1</v>
      </c>
      <c r="F28">
        <v>2</v>
      </c>
      <c r="G28">
        <f>IF(F28=2,1,IF(F28&lt;=5,2,IF(F28&lt;=10,3,4)))</f>
        <v>1</v>
      </c>
      <c r="H28">
        <f>IF(J28&gt;0.95,1,0)</f>
        <v>0</v>
      </c>
      <c r="I28">
        <f>IF(K28&gt;J28,1,0)</f>
        <v>1</v>
      </c>
      <c r="J28">
        <v>0.92793764988009497</v>
      </c>
      <c r="K28">
        <v>0.93896882494004796</v>
      </c>
      <c r="L28">
        <f>K28-J28</f>
        <v>1.1031175059952991E-2</v>
      </c>
      <c r="N28">
        <f t="shared" si="0"/>
        <v>1.1031175059952991E-2</v>
      </c>
      <c r="T28">
        <v>3.8541666666666918E-2</v>
      </c>
      <c r="U28">
        <f>ABS(T28)</f>
        <v>3.8541666666666918E-2</v>
      </c>
      <c r="V28">
        <f>IF(U28=0,0,V27+1)</f>
        <v>11</v>
      </c>
      <c r="W28">
        <f>IF(T28&gt;0,V28,-V28)</f>
        <v>11</v>
      </c>
    </row>
    <row r="29" spans="1:24" x14ac:dyDescent="0.25">
      <c r="A29" t="s">
        <v>67</v>
      </c>
      <c r="B29">
        <v>601</v>
      </c>
      <c r="C29">
        <f>IF(B29/2&lt;=100,1,IF(B29/2&lt;=500,2,IF(B29/2&lt;=1000,3,IF(B29/2&lt;=5000,4,5))))</f>
        <v>2</v>
      </c>
      <c r="D29">
        <v>6</v>
      </c>
      <c r="E29">
        <f>IF(D29&lt;=10,1,IF(D29&lt;=50,2,IF(D29&lt;=100,3,4)))</f>
        <v>1</v>
      </c>
      <c r="F29">
        <v>2</v>
      </c>
      <c r="G29">
        <f>IF(F29=2,1,IF(F29&lt;=5,2,IF(F29&lt;=10,3,4)))</f>
        <v>1</v>
      </c>
      <c r="H29">
        <f>IF(J29&gt;0.95,1,0)</f>
        <v>0</v>
      </c>
      <c r="I29">
        <f>IF(K29&gt;J29,1,0)</f>
        <v>1</v>
      </c>
      <c r="J29">
        <v>0.72192691029900302</v>
      </c>
      <c r="K29">
        <v>0.73355481727574701</v>
      </c>
      <c r="L29">
        <f>K29-J29</f>
        <v>1.1627906976743985E-2</v>
      </c>
      <c r="N29">
        <f t="shared" si="0"/>
        <v>1.1627906976743985E-2</v>
      </c>
      <c r="T29">
        <v>1.0507246376811996E-2</v>
      </c>
      <c r="U29">
        <f>ABS(T29)</f>
        <v>1.0507246376811996E-2</v>
      </c>
      <c r="V29">
        <f>IF(U29=0,0,V28+1)</f>
        <v>12</v>
      </c>
      <c r="W29">
        <f>IF(T29&gt;0,V29,-V29)</f>
        <v>12</v>
      </c>
    </row>
    <row r="30" spans="1:24" x14ac:dyDescent="0.25">
      <c r="A30" t="s">
        <v>68</v>
      </c>
      <c r="B30">
        <v>554</v>
      </c>
      <c r="C30">
        <f>IF(B30/2&lt;=100,1,IF(B30/2&lt;=500,2,IF(B30/2&lt;=1000,3,IF(B30/2&lt;=5000,4,5))))</f>
        <v>2</v>
      </c>
      <c r="D30">
        <v>6</v>
      </c>
      <c r="E30">
        <f>IF(D30&lt;=10,1,IF(D30&lt;=50,2,IF(D30&lt;=100,3,4)))</f>
        <v>1</v>
      </c>
      <c r="F30">
        <v>2</v>
      </c>
      <c r="G30">
        <f>IF(F30=2,1,IF(F30&lt;=5,2,IF(F30&lt;=10,3,4)))</f>
        <v>1</v>
      </c>
      <c r="H30">
        <f>IF(J30&gt;0.95,1,0)</f>
        <v>1</v>
      </c>
      <c r="I30">
        <f>IF(K30&gt;J30,1,0)</f>
        <v>0</v>
      </c>
      <c r="J30">
        <v>0.97039711191335698</v>
      </c>
      <c r="K30">
        <v>0.96438026474127503</v>
      </c>
      <c r="L30">
        <f>K30-J30</f>
        <v>-6.0168471720819516E-3</v>
      </c>
      <c r="N30">
        <f t="shared" si="0"/>
        <v>-6.0168471720819516E-3</v>
      </c>
      <c r="T30">
        <v>1.7647058823529016E-2</v>
      </c>
      <c r="U30">
        <f>ABS(T30)</f>
        <v>1.7647058823529016E-2</v>
      </c>
      <c r="V30">
        <f>IF(U30=0,0,V29+1)</f>
        <v>13</v>
      </c>
      <c r="W30">
        <f>IF(T30&gt;0,V30,-V30)</f>
        <v>13</v>
      </c>
    </row>
    <row r="31" spans="1:24" x14ac:dyDescent="0.25">
      <c r="A31" t="s">
        <v>69</v>
      </c>
      <c r="B31">
        <v>476</v>
      </c>
      <c r="C31">
        <f>IF(B31/2&lt;=100,1,IF(B31/2&lt;=500,2,IF(B31/2&lt;=1000,3,IF(B31/2&lt;=5000,4,5))))</f>
        <v>2</v>
      </c>
      <c r="D31">
        <v>166</v>
      </c>
      <c r="E31">
        <f>IF(D31&lt;=10,1,IF(D31&lt;=50,2,IF(D31&lt;=100,3,4)))</f>
        <v>4</v>
      </c>
      <c r="F31">
        <v>2</v>
      </c>
      <c r="G31">
        <f>IF(F31=2,1,IF(F31&lt;=5,2,IF(F31&lt;=10,3,4)))</f>
        <v>1</v>
      </c>
      <c r="H31">
        <f>IF(J31&gt;0.95,1,0)</f>
        <v>0</v>
      </c>
      <c r="I31">
        <f>IF(K31&gt;J31,1,0)</f>
        <v>0</v>
      </c>
      <c r="J31">
        <v>0.88842398884239904</v>
      </c>
      <c r="K31">
        <v>0.88688981868898198</v>
      </c>
      <c r="L31">
        <f>K31-J31</f>
        <v>-1.5341701534170582E-3</v>
      </c>
      <c r="N31">
        <f t="shared" si="0"/>
        <v>-1.5341701534170582E-3</v>
      </c>
      <c r="T31">
        <v>-4.519480519480501E-2</v>
      </c>
      <c r="U31">
        <f>ABS(T31)</f>
        <v>4.519480519480501E-2</v>
      </c>
      <c r="V31">
        <f>IF(U31=0,0,V30+1)</f>
        <v>14</v>
      </c>
      <c r="W31">
        <f>IF(T31&gt;0,V31,-V31)</f>
        <v>-14</v>
      </c>
    </row>
    <row r="32" spans="1:24" x14ac:dyDescent="0.25">
      <c r="A32" t="s">
        <v>70</v>
      </c>
      <c r="B32">
        <v>912</v>
      </c>
      <c r="C32">
        <f>IF(B32/2&lt;=100,1,IF(B32/2&lt;=500,2,IF(B32/2&lt;=1000,3,IF(B32/2&lt;=5000,4,5))))</f>
        <v>2</v>
      </c>
      <c r="D32">
        <v>25</v>
      </c>
      <c r="E32">
        <f>IF(D32&lt;=10,1,IF(D32&lt;=50,2,IF(D32&lt;=100,3,4)))</f>
        <v>2</v>
      </c>
      <c r="F32">
        <v>2</v>
      </c>
      <c r="G32">
        <f>IF(F32=2,1,IF(F32&lt;=5,2,IF(F32&lt;=10,3,4)))</f>
        <v>1</v>
      </c>
      <c r="H32">
        <f>IF(J32&gt;0.95,1,0)</f>
        <v>0</v>
      </c>
      <c r="I32">
        <f>IF(K32&gt;J32,1,0)</f>
        <v>1</v>
      </c>
      <c r="J32">
        <v>0.80029175784099105</v>
      </c>
      <c r="K32">
        <v>0.81896425966447794</v>
      </c>
      <c r="L32">
        <f>K32-J32</f>
        <v>1.8672501823486898E-2</v>
      </c>
      <c r="N32">
        <f t="shared" si="0"/>
        <v>1.8672501823486898E-2</v>
      </c>
      <c r="T32">
        <v>2.077922077922012E-3</v>
      </c>
      <c r="U32">
        <f>ABS(T32)</f>
        <v>2.077922077922012E-3</v>
      </c>
      <c r="V32">
        <f>IF(U32=0,0,V31+1)</f>
        <v>15</v>
      </c>
      <c r="W32">
        <f>IF(T32&gt;0,V32,-V32)</f>
        <v>15</v>
      </c>
    </row>
    <row r="33" spans="1:23" x14ac:dyDescent="0.25">
      <c r="A33" t="s">
        <v>71</v>
      </c>
      <c r="B33">
        <v>912</v>
      </c>
      <c r="C33">
        <f>IF(B33/2&lt;=100,1,IF(B33/2&lt;=500,2,IF(B33/2&lt;=1000,3,IF(B33/2&lt;=5000,4,5))))</f>
        <v>2</v>
      </c>
      <c r="D33">
        <v>32</v>
      </c>
      <c r="E33">
        <f>IF(D33&lt;=10,1,IF(D33&lt;=50,2,IF(D33&lt;=100,3,4)))</f>
        <v>2</v>
      </c>
      <c r="F33">
        <v>3</v>
      </c>
      <c r="G33">
        <f>IF(F33=2,1,IF(F33&lt;=5,2,IF(F33&lt;=10,3,4)))</f>
        <v>2</v>
      </c>
      <c r="H33">
        <f>IF(J33&gt;0.95,1,0)</f>
        <v>0</v>
      </c>
      <c r="I33">
        <f>IF(K33&gt;J33,1,0)</f>
        <v>1</v>
      </c>
      <c r="J33">
        <v>0.91604668125455802</v>
      </c>
      <c r="K33">
        <v>0.92932166301969299</v>
      </c>
      <c r="L33">
        <f>K33-J33</f>
        <v>1.3274981765134974E-2</v>
      </c>
      <c r="N33">
        <f t="shared" si="0"/>
        <v>1.3274981765134974E-2</v>
      </c>
      <c r="T33">
        <v>3.4556574923547023E-2</v>
      </c>
      <c r="U33">
        <f>ABS(T33)</f>
        <v>3.4556574923547023E-2</v>
      </c>
      <c r="V33">
        <f>IF(U33=0,0,V32+1)</f>
        <v>16</v>
      </c>
      <c r="W33">
        <f>IF(T33&gt;0,V33,-V33)</f>
        <v>16</v>
      </c>
    </row>
    <row r="34" spans="1:23" x14ac:dyDescent="0.25">
      <c r="A34" t="s">
        <v>72</v>
      </c>
      <c r="B34">
        <v>768</v>
      </c>
      <c r="C34">
        <f>IF(B34/2&lt;=100,1,IF(B34/2&lt;=500,2,IF(B34/2&lt;=1000,3,IF(B34/2&lt;=5000,4,5))))</f>
        <v>2</v>
      </c>
      <c r="D34">
        <v>8</v>
      </c>
      <c r="E34">
        <f>IF(D34&lt;=10,1,IF(D34&lt;=50,2,IF(D34&lt;=100,3,4)))</f>
        <v>1</v>
      </c>
      <c r="F34">
        <v>2</v>
      </c>
      <c r="G34">
        <f>IF(F34=2,1,IF(F34&lt;=5,2,IF(F34&lt;=10,3,4)))</f>
        <v>1</v>
      </c>
      <c r="H34">
        <f>IF(J34&gt;0.95,1,0)</f>
        <v>0</v>
      </c>
      <c r="I34">
        <f>IF(K34&gt;J34,1,0)</f>
        <v>1</v>
      </c>
      <c r="J34">
        <v>0.76579861111111103</v>
      </c>
      <c r="K34">
        <v>0.76718749999999902</v>
      </c>
      <c r="L34">
        <f>K34-J34</f>
        <v>1.3888888888879958E-3</v>
      </c>
      <c r="N34">
        <f t="shared" si="0"/>
        <v>1.3888888888879958E-3</v>
      </c>
      <c r="T34">
        <v>1.2554112554112984E-2</v>
      </c>
      <c r="U34">
        <f>ABS(T34)</f>
        <v>1.2554112554112984E-2</v>
      </c>
      <c r="V34">
        <f>IF(U34=0,0,V33+1)</f>
        <v>17</v>
      </c>
      <c r="W34">
        <f>IF(T34&gt;0,V34,-V34)</f>
        <v>17</v>
      </c>
    </row>
    <row r="35" spans="1:23" x14ac:dyDescent="0.25">
      <c r="A35" t="s">
        <v>73</v>
      </c>
      <c r="B35">
        <v>330</v>
      </c>
      <c r="C35">
        <f>IF(B35/2&lt;=100,1,IF(B35/2&lt;=500,2,IF(B35/2&lt;=1000,3,IF(B35/2&lt;=5000,4,5))))</f>
        <v>2</v>
      </c>
      <c r="D35">
        <v>17</v>
      </c>
      <c r="E35">
        <f>IF(D35&lt;=10,1,IF(D35&lt;=50,2,IF(D35&lt;=100,3,4)))</f>
        <v>2</v>
      </c>
      <c r="F35">
        <v>15</v>
      </c>
      <c r="G35">
        <f>IF(F35=2,1,IF(F35&lt;=5,2,IF(F35&lt;=10,3,4)))</f>
        <v>4</v>
      </c>
      <c r="H35">
        <f>IF(J35&gt;0.95,1,0)</f>
        <v>0</v>
      </c>
      <c r="I35">
        <f>IF(K35&gt;J35,1,0)</f>
        <v>1</v>
      </c>
      <c r="J35">
        <v>0.40359281437125699</v>
      </c>
      <c r="K35">
        <v>0.43293413173652701</v>
      </c>
      <c r="L35">
        <f>K35-J35</f>
        <v>2.9341317365270014E-2</v>
      </c>
      <c r="N35">
        <f t="shared" si="0"/>
        <v>2.9341317365270014E-2</v>
      </c>
      <c r="T35" s="2">
        <v>5.6644880174289147E-3</v>
      </c>
      <c r="U35">
        <f>ABS(T35)</f>
        <v>5.6644880174289147E-3</v>
      </c>
      <c r="V35">
        <f>IF(U35=0,0,V34+1)</f>
        <v>18</v>
      </c>
      <c r="W35">
        <f>IF(T35&gt;0,V35,-V35)</f>
        <v>18</v>
      </c>
    </row>
    <row r="36" spans="1:23" x14ac:dyDescent="0.25">
      <c r="A36" t="s">
        <v>74</v>
      </c>
      <c r="B36">
        <v>210</v>
      </c>
      <c r="C36">
        <f>IF(B36/2&lt;=100,1,IF(B36/2&lt;=500,2,IF(B36/2&lt;=1000,3,IF(B36/2&lt;=5000,4,5))))</f>
        <v>2</v>
      </c>
      <c r="D36">
        <v>7</v>
      </c>
      <c r="E36">
        <f>IF(D36&lt;=10,1,IF(D36&lt;=50,2,IF(D36&lt;=100,3,4)))</f>
        <v>1</v>
      </c>
      <c r="F36">
        <v>3</v>
      </c>
      <c r="G36">
        <f>IF(F36=2,1,IF(F36&lt;=5,2,IF(F36&lt;=10,3,4)))</f>
        <v>2</v>
      </c>
      <c r="H36">
        <f>IF(J36&gt;0.95,1,0)</f>
        <v>0</v>
      </c>
      <c r="I36">
        <f>IF(K36&gt;J36,1,0)</f>
        <v>1</v>
      </c>
      <c r="J36">
        <v>0.92984126984127002</v>
      </c>
      <c r="K36">
        <v>0.94920634920634905</v>
      </c>
      <c r="L36">
        <f>K36-J36</f>
        <v>1.936507936507903E-2</v>
      </c>
      <c r="N36">
        <f t="shared" si="0"/>
        <v>1.936507936507903E-2</v>
      </c>
      <c r="T36">
        <v>1.2018140589569071E-2</v>
      </c>
      <c r="U36">
        <f>ABS(T36)</f>
        <v>1.2018140589569071E-2</v>
      </c>
      <c r="V36">
        <f>IF(U36=0,0,V35+1)</f>
        <v>19</v>
      </c>
      <c r="W36">
        <f>IF(T36&gt;0,V36,-V36)</f>
        <v>19</v>
      </c>
    </row>
    <row r="37" spans="1:23" x14ac:dyDescent="0.25">
      <c r="A37" t="s">
        <v>75</v>
      </c>
      <c r="B37">
        <v>683</v>
      </c>
      <c r="C37">
        <f>IF(B37/2&lt;=100,1,IF(B37/2&lt;=500,2,IF(B37/2&lt;=1000,3,IF(B37/2&lt;=5000,4,5))))</f>
        <v>2</v>
      </c>
      <c r="D37">
        <v>35</v>
      </c>
      <c r="E37">
        <f>IF(D37&lt;=10,1,IF(D37&lt;=50,2,IF(D37&lt;=100,3,4)))</f>
        <v>2</v>
      </c>
      <c r="F37">
        <v>18</v>
      </c>
      <c r="G37">
        <f>IF(F37=2,1,IF(F37&lt;=5,2,IF(F37&lt;=10,3,4)))</f>
        <v>4</v>
      </c>
      <c r="H37">
        <f>IF(J37&gt;0.95,1,0)</f>
        <v>0</v>
      </c>
      <c r="I37">
        <f>IF(K37&gt;J37,1,0)</f>
        <v>1</v>
      </c>
      <c r="J37">
        <v>0.90184645286686105</v>
      </c>
      <c r="K37">
        <v>0.91992225461613197</v>
      </c>
      <c r="L37">
        <f>K37-J37</f>
        <v>1.8075801749270926E-2</v>
      </c>
      <c r="N37">
        <f t="shared" si="0"/>
        <v>1.8075801749270926E-2</v>
      </c>
      <c r="T37">
        <v>3.9855072463779173E-3</v>
      </c>
      <c r="U37">
        <f>ABS(T37)</f>
        <v>3.9855072463779173E-3</v>
      </c>
      <c r="V37">
        <f>IF(U37=0,0,V36+1)</f>
        <v>20</v>
      </c>
      <c r="W37">
        <f>IF(T37&gt;0,V37,-V37)</f>
        <v>20</v>
      </c>
    </row>
    <row r="38" spans="1:23" x14ac:dyDescent="0.25">
      <c r="A38" t="s">
        <v>76</v>
      </c>
      <c r="B38">
        <v>265</v>
      </c>
      <c r="C38">
        <f>IF(B38/2&lt;=100,1,IF(B38/2&lt;=500,2,IF(B38/2&lt;=1000,3,IF(B38/2&lt;=5000,4,5))))</f>
        <v>2</v>
      </c>
      <c r="D38">
        <v>22</v>
      </c>
      <c r="E38">
        <f>IF(D38&lt;=10,1,IF(D38&lt;=50,2,IF(D38&lt;=100,3,4)))</f>
        <v>2</v>
      </c>
      <c r="F38">
        <v>2</v>
      </c>
      <c r="G38">
        <f>IF(F38=2,1,IF(F38&lt;=5,2,IF(F38&lt;=10,3,4)))</f>
        <v>1</v>
      </c>
      <c r="H38">
        <f>IF(J38&gt;0.95,1,0)</f>
        <v>0</v>
      </c>
      <c r="I38">
        <f>IF(K38&gt;J38,1,0)</f>
        <v>1</v>
      </c>
      <c r="J38">
        <v>0.68897243107769401</v>
      </c>
      <c r="K38">
        <v>0.69323308270676598</v>
      </c>
      <c r="L38">
        <f>K38-J38</f>
        <v>4.2606516290719654E-3</v>
      </c>
      <c r="N38">
        <f t="shared" si="0"/>
        <v>4.2606516290719654E-3</v>
      </c>
      <c r="T38">
        <v>7.7625570776250763E-3</v>
      </c>
      <c r="U38">
        <f>ABS(T38)</f>
        <v>7.7625570776250763E-3</v>
      </c>
      <c r="V38">
        <f>IF(U38=0,0,V37+1)</f>
        <v>21</v>
      </c>
      <c r="W38">
        <f>IF(T38&gt;0,V38,-V38)</f>
        <v>21</v>
      </c>
    </row>
    <row r="39" spans="1:23" x14ac:dyDescent="0.25">
      <c r="A39" t="s">
        <v>77</v>
      </c>
      <c r="B39">
        <v>267</v>
      </c>
      <c r="C39">
        <f>IF(B39/2&lt;=100,1,IF(B39/2&lt;=500,2,IF(B39/2&lt;=1000,3,IF(B39/2&lt;=5000,4,5))))</f>
        <v>2</v>
      </c>
      <c r="D39">
        <v>44</v>
      </c>
      <c r="E39">
        <f>IF(D39&lt;=10,1,IF(D39&lt;=50,2,IF(D39&lt;=100,3,4)))</f>
        <v>2</v>
      </c>
      <c r="F39">
        <v>2</v>
      </c>
      <c r="G39">
        <f>IF(F39=2,1,IF(F39&lt;=5,2,IF(F39&lt;=10,3,4)))</f>
        <v>1</v>
      </c>
      <c r="H39">
        <f>IF(J39&gt;0.95,1,0)</f>
        <v>0</v>
      </c>
      <c r="I39">
        <f>IF(K39&gt;J39,1,0)</f>
        <v>1</v>
      </c>
      <c r="J39">
        <v>0.84004975124378101</v>
      </c>
      <c r="K39">
        <v>0.84999999999999898</v>
      </c>
      <c r="L39">
        <f>K39-J39</f>
        <v>9.950248756217972E-3</v>
      </c>
      <c r="N39">
        <f t="shared" si="0"/>
        <v>9.950248756217972E-3</v>
      </c>
      <c r="T39">
        <v>1.7613636363636997E-2</v>
      </c>
      <c r="U39">
        <f>ABS(T39)</f>
        <v>1.7613636363636997E-2</v>
      </c>
      <c r="V39">
        <f>IF(U39=0,0,V38+1)</f>
        <v>22</v>
      </c>
      <c r="W39">
        <f>IF(T39&gt;0,V39,-V39)</f>
        <v>22</v>
      </c>
    </row>
    <row r="40" spans="1:23" x14ac:dyDescent="0.25">
      <c r="A40" t="s">
        <v>78</v>
      </c>
      <c r="B40">
        <v>690</v>
      </c>
      <c r="C40">
        <f>IF(B40/2&lt;=100,1,IF(B40/2&lt;=500,2,IF(B40/2&lt;=1000,3,IF(B40/2&lt;=5000,4,5))))</f>
        <v>2</v>
      </c>
      <c r="D40">
        <v>14</v>
      </c>
      <c r="E40">
        <f>IF(D40&lt;=10,1,IF(D40&lt;=50,2,IF(D40&lt;=100,3,4)))</f>
        <v>2</v>
      </c>
      <c r="F40">
        <v>2</v>
      </c>
      <c r="G40">
        <f>IF(F40=2,1,IF(F40&lt;=5,2,IF(F40&lt;=10,3,4)))</f>
        <v>1</v>
      </c>
      <c r="H40">
        <f>IF(J40&gt;0.95,1,0)</f>
        <v>0</v>
      </c>
      <c r="I40">
        <f>IF(K40&gt;J40,1,0)</f>
        <v>0</v>
      </c>
      <c r="J40">
        <v>0.66859903381642505</v>
      </c>
      <c r="K40">
        <v>0.66782608695652101</v>
      </c>
      <c r="L40">
        <f>K40-J40</f>
        <v>-7.7294685990403345E-4</v>
      </c>
      <c r="N40">
        <f t="shared" si="0"/>
        <v>-7.7294685990403345E-4</v>
      </c>
      <c r="T40">
        <v>-6.9444444444450859E-3</v>
      </c>
      <c r="U40">
        <f>ABS(T40)</f>
        <v>6.9444444444450859E-3</v>
      </c>
      <c r="V40">
        <f>IF(U40=0,0,V39+1)</f>
        <v>23</v>
      </c>
      <c r="W40">
        <f>IF(T40&gt;0,V40,-V40)</f>
        <v>-23</v>
      </c>
    </row>
    <row r="41" spans="1:23" x14ac:dyDescent="0.25">
      <c r="A41" t="s">
        <v>79</v>
      </c>
      <c r="B41">
        <v>1000</v>
      </c>
      <c r="C41">
        <f>IF(B41/2&lt;=100,1,IF(B41/2&lt;=500,2,IF(B41/2&lt;=1000,3,IF(B41/2&lt;=5000,4,5))))</f>
        <v>2</v>
      </c>
      <c r="D41">
        <v>24</v>
      </c>
      <c r="E41">
        <f>IF(D41&lt;=10,1,IF(D41&lt;=50,2,IF(D41&lt;=100,3,4)))</f>
        <v>2</v>
      </c>
      <c r="F41">
        <v>2</v>
      </c>
      <c r="G41">
        <f>IF(F41=2,1,IF(F41&lt;=5,2,IF(F41&lt;=10,3,4)))</f>
        <v>1</v>
      </c>
      <c r="H41">
        <f>IF(J41&gt;0.95,1,0)</f>
        <v>0</v>
      </c>
      <c r="I41">
        <f>IF(K41&gt;J41,1,0)</f>
        <v>0</v>
      </c>
      <c r="J41">
        <v>0.76433333333333298</v>
      </c>
      <c r="K41">
        <v>0.75253333333333305</v>
      </c>
      <c r="L41">
        <f>K41-J41</f>
        <v>-1.1799999999999922E-2</v>
      </c>
      <c r="N41">
        <f t="shared" si="0"/>
        <v>-1.1799999999999922E-2</v>
      </c>
      <c r="T41">
        <v>1.796296296296207E-2</v>
      </c>
      <c r="U41">
        <f>ABS(T41)</f>
        <v>1.796296296296207E-2</v>
      </c>
      <c r="V41">
        <f>IF(U41=0,0,V40+1)</f>
        <v>24</v>
      </c>
      <c r="W41">
        <f>IF(T41&gt;0,V41,-V41)</f>
        <v>24</v>
      </c>
    </row>
    <row r="42" spans="1:23" x14ac:dyDescent="0.25">
      <c r="A42" t="s">
        <v>80</v>
      </c>
      <c r="B42">
        <v>270</v>
      </c>
      <c r="C42">
        <f>IF(B42/2&lt;=100,1,IF(B42/2&lt;=500,2,IF(B42/2&lt;=1000,3,IF(B42/2&lt;=5000,4,5))))</f>
        <v>2</v>
      </c>
      <c r="D42">
        <v>13</v>
      </c>
      <c r="E42">
        <f>IF(D42&lt;=10,1,IF(D42&lt;=50,2,IF(D42&lt;=100,3,4)))</f>
        <v>2</v>
      </c>
      <c r="F42">
        <v>2</v>
      </c>
      <c r="G42">
        <f>IF(F42=2,1,IF(F42&lt;=5,2,IF(F42&lt;=10,3,4)))</f>
        <v>1</v>
      </c>
      <c r="H42">
        <f>IF(J42&gt;0.95,1,0)</f>
        <v>0</v>
      </c>
      <c r="I42">
        <f>IF(K42&gt;J42,1,0)</f>
        <v>1</v>
      </c>
      <c r="J42">
        <v>0.818271604938271</v>
      </c>
      <c r="K42">
        <v>0.81851851851851798</v>
      </c>
      <c r="L42">
        <f>K42-J42</f>
        <v>2.4691358024697685E-4</v>
      </c>
      <c r="N42">
        <f t="shared" si="0"/>
        <v>2.4691358024697685E-4</v>
      </c>
      <c r="T42">
        <v>1.8726591760299671E-3</v>
      </c>
      <c r="U42">
        <f>ABS(T42)</f>
        <v>1.8726591760299671E-3</v>
      </c>
      <c r="V42">
        <f>IF(U42=0,0,V41+1)</f>
        <v>25</v>
      </c>
      <c r="W42">
        <f>IF(T42&gt;0,V42,-V42)</f>
        <v>25</v>
      </c>
    </row>
    <row r="43" spans="1:23" x14ac:dyDescent="0.25">
      <c r="A43" t="s">
        <v>81</v>
      </c>
      <c r="B43">
        <v>846</v>
      </c>
      <c r="C43">
        <f>IF(B43/2&lt;=100,1,IF(B43/2&lt;=500,2,IF(B43/2&lt;=1000,3,IF(B43/2&lt;=5000,4,5))))</f>
        <v>2</v>
      </c>
      <c r="D43">
        <v>18</v>
      </c>
      <c r="E43">
        <f>IF(D43&lt;=10,1,IF(D43&lt;=50,2,IF(D43&lt;=100,3,4)))</f>
        <v>2</v>
      </c>
      <c r="F43">
        <v>4</v>
      </c>
      <c r="G43">
        <f>IF(F43=2,1,IF(F43&lt;=5,2,IF(F43&lt;=10,3,4)))</f>
        <v>2</v>
      </c>
      <c r="H43">
        <f>IF(J43&gt;0.95,1,0)</f>
        <v>0</v>
      </c>
      <c r="I43">
        <f>IF(K43&gt;J43,1,0)</f>
        <v>1</v>
      </c>
      <c r="J43">
        <v>0.78632075471698104</v>
      </c>
      <c r="K43">
        <v>0.80369496855345901</v>
      </c>
      <c r="L43">
        <f>K43-J43</f>
        <v>1.737421383647797E-2</v>
      </c>
      <c r="N43">
        <f t="shared" si="0"/>
        <v>1.737421383647797E-2</v>
      </c>
      <c r="T43">
        <v>1.8018018018010062E-3</v>
      </c>
      <c r="U43">
        <f>ABS(T43)</f>
        <v>1.8018018018010062E-3</v>
      </c>
      <c r="V43">
        <f>IF(U43=0,0,V42+1)</f>
        <v>26</v>
      </c>
      <c r="W43">
        <f>IF(T43&gt;0,V43,-V43)</f>
        <v>26</v>
      </c>
    </row>
    <row r="44" spans="1:23" x14ac:dyDescent="0.25">
      <c r="A44" t="s">
        <v>82</v>
      </c>
      <c r="B44">
        <v>600</v>
      </c>
      <c r="C44">
        <f>IF(B44/2&lt;=100,1,IF(B44/2&lt;=500,2,IF(B44/2&lt;=1000,3,IF(B44/2&lt;=5000,4,5))))</f>
        <v>2</v>
      </c>
      <c r="D44">
        <v>60</v>
      </c>
      <c r="E44">
        <f>IF(D44&lt;=10,1,IF(D44&lt;=50,2,IF(D44&lt;=100,3,4)))</f>
        <v>3</v>
      </c>
      <c r="F44">
        <v>6</v>
      </c>
      <c r="G44">
        <f>IF(F44=2,1,IF(F44&lt;=5,2,IF(F44&lt;=10,3,4)))</f>
        <v>3</v>
      </c>
      <c r="H44">
        <f>IF(J44&gt;0.95,1,0)</f>
        <v>1</v>
      </c>
      <c r="I44">
        <f>IF(K44&gt;J44,1,0)</f>
        <v>1</v>
      </c>
      <c r="J44">
        <v>0.98844444444444401</v>
      </c>
      <c r="K44">
        <v>0.98966666666666603</v>
      </c>
      <c r="L44">
        <f>K44-J44</f>
        <v>1.2222222222220136E-3</v>
      </c>
      <c r="N44">
        <f t="shared" si="0"/>
        <v>1.2222222222220136E-3</v>
      </c>
      <c r="T44">
        <v>1.1031175059952991E-2</v>
      </c>
      <c r="U44">
        <f>ABS(T44)</f>
        <v>1.1031175059952991E-2</v>
      </c>
      <c r="V44">
        <f>IF(U44=0,0,V43+1)</f>
        <v>27</v>
      </c>
      <c r="W44">
        <f>IF(T44&gt;0,V44,-V44)</f>
        <v>27</v>
      </c>
    </row>
    <row r="45" spans="1:23" x14ac:dyDescent="0.25">
      <c r="A45" t="s">
        <v>83</v>
      </c>
      <c r="B45">
        <v>958</v>
      </c>
      <c r="C45">
        <f>IF(B45/2&lt;=100,1,IF(B45/2&lt;=500,2,IF(B45/2&lt;=1000,3,IF(B45/2&lt;=5000,4,5))))</f>
        <v>2</v>
      </c>
      <c r="D45">
        <v>9</v>
      </c>
      <c r="E45">
        <f>IF(D45&lt;=10,1,IF(D45&lt;=50,2,IF(D45&lt;=100,3,4)))</f>
        <v>1</v>
      </c>
      <c r="F45">
        <v>2</v>
      </c>
      <c r="G45">
        <f>IF(F45=2,1,IF(F45&lt;=5,2,IF(F45&lt;=10,3,4)))</f>
        <v>1</v>
      </c>
      <c r="H45">
        <f>IF(J45&gt;0.95,1,0)</f>
        <v>1</v>
      </c>
      <c r="I45">
        <f>IF(K45&gt;J45,1,0)</f>
        <v>0</v>
      </c>
      <c r="J45">
        <v>0.99902574808629097</v>
      </c>
      <c r="K45">
        <v>0.98462073764787705</v>
      </c>
      <c r="L45">
        <f>K45-J45</f>
        <v>-1.4405010438413912E-2</v>
      </c>
      <c r="N45">
        <f t="shared" si="0"/>
        <v>-1.4405010438413912E-2</v>
      </c>
      <c r="T45">
        <v>1.1627906976743985E-2</v>
      </c>
      <c r="U45">
        <f>ABS(T45)</f>
        <v>1.1627906976743985E-2</v>
      </c>
      <c r="V45">
        <f>IF(U45=0,0,V44+1)</f>
        <v>28</v>
      </c>
      <c r="W45">
        <f>IF(T45&gt;0,V45,-V45)</f>
        <v>28</v>
      </c>
    </row>
    <row r="46" spans="1:23" x14ac:dyDescent="0.25">
      <c r="A46" t="s">
        <v>84</v>
      </c>
      <c r="B46">
        <v>310</v>
      </c>
      <c r="C46">
        <f>IF(B46/2&lt;=100,1,IF(B46/2&lt;=500,2,IF(B46/2&lt;=1000,3,IF(B46/2&lt;=5000,4,5))))</f>
        <v>2</v>
      </c>
      <c r="D46">
        <v>6</v>
      </c>
      <c r="E46">
        <f>IF(D46&lt;=10,1,IF(D46&lt;=50,2,IF(D46&lt;=100,3,4)))</f>
        <v>1</v>
      </c>
      <c r="F46">
        <v>2</v>
      </c>
      <c r="G46">
        <f>IF(F46=2,1,IF(F46&lt;=5,2,IF(F46&lt;=10,3,4)))</f>
        <v>1</v>
      </c>
      <c r="H46">
        <f>IF(J46&gt;0.95,1,0)</f>
        <v>0</v>
      </c>
      <c r="I46">
        <f>IF(K46&gt;J46,1,0)</f>
        <v>1</v>
      </c>
      <c r="J46">
        <v>0.83032258064516096</v>
      </c>
      <c r="K46">
        <v>0.85118279569892397</v>
      </c>
      <c r="L46">
        <f>K46-J46</f>
        <v>2.0860215053763009E-2</v>
      </c>
      <c r="N46">
        <f t="shared" si="0"/>
        <v>2.0860215053763009E-2</v>
      </c>
      <c r="T46">
        <v>-6.0168471720819516E-3</v>
      </c>
      <c r="U46">
        <f>ABS(T46)</f>
        <v>6.0168471720819516E-3</v>
      </c>
      <c r="V46">
        <f>IF(U46=0,0,V45+1)</f>
        <v>29</v>
      </c>
      <c r="W46">
        <f>IF(T46&gt;0,V46,-V46)</f>
        <v>-29</v>
      </c>
    </row>
    <row r="47" spans="1:23" x14ac:dyDescent="0.25">
      <c r="A47" t="s">
        <v>85</v>
      </c>
      <c r="B47">
        <v>310</v>
      </c>
      <c r="C47">
        <f>IF(B47/2&lt;=100,1,IF(B47/2&lt;=500,2,IF(B47/2&lt;=1000,3,IF(B47/2&lt;=5000,4,5))))</f>
        <v>2</v>
      </c>
      <c r="D47">
        <v>6</v>
      </c>
      <c r="E47">
        <f>IF(D47&lt;=10,1,IF(D47&lt;=50,2,IF(D47&lt;=100,3,4)))</f>
        <v>1</v>
      </c>
      <c r="F47">
        <v>3</v>
      </c>
      <c r="G47">
        <f>IF(F47=2,1,IF(F47&lt;=5,2,IF(F47&lt;=10,3,4)))</f>
        <v>2</v>
      </c>
      <c r="H47">
        <f>IF(J47&gt;0.95,1,0)</f>
        <v>0</v>
      </c>
      <c r="I47">
        <f>IF(K47&gt;J47,1,0)</f>
        <v>1</v>
      </c>
      <c r="J47">
        <v>0.83892473118279498</v>
      </c>
      <c r="K47">
        <v>0.84903225806451599</v>
      </c>
      <c r="L47">
        <f>K47-J47</f>
        <v>1.0107526881721007E-2</v>
      </c>
      <c r="N47">
        <f t="shared" si="0"/>
        <v>1.0107526881721007E-2</v>
      </c>
      <c r="T47">
        <v>-1.5341701534170582E-3</v>
      </c>
      <c r="U47">
        <f>ABS(T47)</f>
        <v>1.5341701534170582E-3</v>
      </c>
      <c r="V47">
        <f>IF(U47=0,0,V46+1)</f>
        <v>30</v>
      </c>
      <c r="W47">
        <f>IF(T47&gt;0,V47,-V47)</f>
        <v>-30</v>
      </c>
    </row>
    <row r="48" spans="1:23" x14ac:dyDescent="0.25">
      <c r="T48" s="2">
        <v>1.8672501823486898E-2</v>
      </c>
      <c r="U48">
        <f>ABS(T48)</f>
        <v>1.8672501823486898E-2</v>
      </c>
      <c r="V48">
        <f>IF(U48=0,0,V47+1)</f>
        <v>31</v>
      </c>
      <c r="W48">
        <f>IF(T48&gt;0,V48,-V48)</f>
        <v>31</v>
      </c>
    </row>
    <row r="49" spans="20:23" x14ac:dyDescent="0.25">
      <c r="T49">
        <v>1.3274981765134974E-2</v>
      </c>
      <c r="U49">
        <f>ABS(T49)</f>
        <v>1.3274981765134974E-2</v>
      </c>
      <c r="V49">
        <f>IF(U49=0,0,V48+1)</f>
        <v>32</v>
      </c>
      <c r="W49">
        <f>IF(T49&gt;0,V49,-V49)</f>
        <v>32</v>
      </c>
    </row>
    <row r="50" spans="20:23" x14ac:dyDescent="0.25">
      <c r="T50">
        <v>1.3888888888879958E-3</v>
      </c>
      <c r="U50">
        <f>ABS(T50)</f>
        <v>1.3888888888879958E-3</v>
      </c>
      <c r="V50">
        <f>IF(U50=0,0,V49+1)</f>
        <v>33</v>
      </c>
      <c r="W50">
        <f>IF(T50&gt;0,V50,-V50)</f>
        <v>33</v>
      </c>
    </row>
    <row r="51" spans="20:23" x14ac:dyDescent="0.25">
      <c r="T51" s="2">
        <v>2.9341317365270014E-2</v>
      </c>
      <c r="U51">
        <f>ABS(T51)</f>
        <v>2.9341317365270014E-2</v>
      </c>
      <c r="V51">
        <f>IF(U51=0,0,V50+1)</f>
        <v>34</v>
      </c>
      <c r="W51">
        <f>IF(T51&gt;0,V51,-V51)</f>
        <v>34</v>
      </c>
    </row>
    <row r="52" spans="20:23" x14ac:dyDescent="0.25">
      <c r="T52">
        <v>1.936507936507903E-2</v>
      </c>
      <c r="U52">
        <f>ABS(T52)</f>
        <v>1.936507936507903E-2</v>
      </c>
      <c r="V52">
        <f>IF(U52=0,0,V51+1)</f>
        <v>35</v>
      </c>
      <c r="W52">
        <f>IF(T52&gt;0,V52,-V52)</f>
        <v>35</v>
      </c>
    </row>
    <row r="53" spans="20:23" x14ac:dyDescent="0.25">
      <c r="T53" s="2">
        <v>1.8075801749270926E-2</v>
      </c>
      <c r="U53">
        <f>ABS(T53)</f>
        <v>1.8075801749270926E-2</v>
      </c>
      <c r="V53">
        <f>IF(U53=0,0,V52+1)</f>
        <v>36</v>
      </c>
      <c r="W53">
        <f>IF(T53&gt;0,V53,-V53)</f>
        <v>36</v>
      </c>
    </row>
    <row r="54" spans="20:23" x14ac:dyDescent="0.25">
      <c r="T54">
        <v>4.2606516290719654E-3</v>
      </c>
      <c r="U54">
        <f>ABS(T54)</f>
        <v>4.2606516290719654E-3</v>
      </c>
      <c r="V54">
        <f>IF(U54=0,0,V53+1)</f>
        <v>37</v>
      </c>
      <c r="W54">
        <f>IF(T54&gt;0,V54,-V54)</f>
        <v>37</v>
      </c>
    </row>
    <row r="55" spans="20:23" x14ac:dyDescent="0.25">
      <c r="T55">
        <v>9.950248756217972E-3</v>
      </c>
      <c r="U55">
        <f>ABS(T55)</f>
        <v>9.950248756217972E-3</v>
      </c>
      <c r="V55">
        <f>IF(U55=0,0,V54+1)</f>
        <v>38</v>
      </c>
      <c r="W55">
        <f>IF(T55&gt;0,V55,-V55)</f>
        <v>38</v>
      </c>
    </row>
    <row r="56" spans="20:23" x14ac:dyDescent="0.25">
      <c r="T56">
        <v>-7.7294685990403345E-4</v>
      </c>
      <c r="U56">
        <f>ABS(T56)</f>
        <v>7.7294685990403345E-4</v>
      </c>
      <c r="V56">
        <f>IF(U56=0,0,V55+1)</f>
        <v>39</v>
      </c>
      <c r="W56">
        <f>IF(T56&gt;0,V56,-V56)</f>
        <v>-39</v>
      </c>
    </row>
    <row r="57" spans="20:23" x14ac:dyDescent="0.25">
      <c r="T57">
        <v>-1.1799999999999922E-2</v>
      </c>
      <c r="U57">
        <f>ABS(T57)</f>
        <v>1.1799999999999922E-2</v>
      </c>
      <c r="V57">
        <f>IF(U57=0,0,V56+1)</f>
        <v>40</v>
      </c>
      <c r="W57">
        <f>IF(T57&gt;0,V57,-V57)</f>
        <v>-40</v>
      </c>
    </row>
    <row r="58" spans="20:23" x14ac:dyDescent="0.25">
      <c r="T58" s="2">
        <v>2.4691358024697685E-4</v>
      </c>
      <c r="U58">
        <f>ABS(T58)</f>
        <v>2.4691358024697685E-4</v>
      </c>
      <c r="V58">
        <f>IF(U58=0,0,V57+1)</f>
        <v>41</v>
      </c>
      <c r="W58">
        <f>IF(T58&gt;0,V58,-V58)</f>
        <v>41</v>
      </c>
    </row>
    <row r="59" spans="20:23" x14ac:dyDescent="0.25">
      <c r="T59">
        <v>1.737421383647797E-2</v>
      </c>
      <c r="U59">
        <f>ABS(T59)</f>
        <v>1.737421383647797E-2</v>
      </c>
      <c r="V59">
        <f>IF(U59=0,0,V58+1)</f>
        <v>42</v>
      </c>
      <c r="W59">
        <f>IF(T59&gt;0,V59,-V59)</f>
        <v>42</v>
      </c>
    </row>
    <row r="60" spans="20:23" x14ac:dyDescent="0.25">
      <c r="T60">
        <v>1.2222222222220136E-3</v>
      </c>
      <c r="U60">
        <f>ABS(T60)</f>
        <v>1.2222222222220136E-3</v>
      </c>
      <c r="V60">
        <f>IF(U60=0,0,V59+1)</f>
        <v>43</v>
      </c>
      <c r="W60">
        <f>IF(T60&gt;0,V60,-V60)</f>
        <v>43</v>
      </c>
    </row>
    <row r="61" spans="20:23" x14ac:dyDescent="0.25">
      <c r="T61" s="2">
        <v>-1.4405010438413912E-2</v>
      </c>
      <c r="U61">
        <f>ABS(T61)</f>
        <v>1.4405010438413912E-2</v>
      </c>
      <c r="V61">
        <f>IF(U61=0,0,V60+1)</f>
        <v>44</v>
      </c>
      <c r="W61">
        <f>IF(T61&gt;0,V61,-V61)</f>
        <v>-44</v>
      </c>
    </row>
    <row r="62" spans="20:23" x14ac:dyDescent="0.25">
      <c r="T62">
        <v>2.0860215053763009E-2</v>
      </c>
      <c r="U62">
        <f>ABS(T62)</f>
        <v>2.0860215053763009E-2</v>
      </c>
      <c r="V62">
        <f>IF(U62=0,0,V61+1)</f>
        <v>45</v>
      </c>
      <c r="W62">
        <f>IF(T62&gt;0,V62,-V62)</f>
        <v>45</v>
      </c>
    </row>
    <row r="63" spans="20:23" x14ac:dyDescent="0.25">
      <c r="T63">
        <v>1.0107526881721007E-2</v>
      </c>
      <c r="U63">
        <f>ABS(T63)</f>
        <v>1.0107526881721007E-2</v>
      </c>
      <c r="V63">
        <f>IF(U63=0,0,V62+1)</f>
        <v>46</v>
      </c>
      <c r="W63">
        <f>IF(T63&gt;0,V63,-V63)</f>
        <v>46</v>
      </c>
    </row>
    <row r="65" spans="20:20" x14ac:dyDescent="0.25">
      <c r="T65" s="2"/>
    </row>
    <row r="69" spans="20:20" x14ac:dyDescent="0.25">
      <c r="T69" s="2"/>
    </row>
    <row r="78" spans="20:20" x14ac:dyDescent="0.25">
      <c r="T78" s="2"/>
    </row>
    <row r="79" spans="20:20" x14ac:dyDescent="0.25">
      <c r="T79" s="2"/>
    </row>
    <row r="82" spans="20:20" x14ac:dyDescent="0.25">
      <c r="T82" s="2"/>
    </row>
    <row r="84" spans="20:20" x14ac:dyDescent="0.25">
      <c r="T84" s="2"/>
    </row>
    <row r="101" spans="20:20" x14ac:dyDescent="0.25">
      <c r="T101" s="2"/>
    </row>
    <row r="106" spans="20:20" x14ac:dyDescent="0.25">
      <c r="T106" s="2"/>
    </row>
    <row r="110" spans="20:20" x14ac:dyDescent="0.25">
      <c r="T110" s="2"/>
    </row>
    <row r="116" spans="20:20" x14ac:dyDescent="0.25">
      <c r="T116" s="2"/>
    </row>
    <row r="125" spans="20:20" x14ac:dyDescent="0.25">
      <c r="T125" s="2"/>
    </row>
  </sheetData>
  <sortState ref="T18:W63">
    <sortCondition ref="V18:V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workbookViewId="0">
      <selection activeCell="K2" sqref="K2:K13"/>
    </sheetView>
  </sheetViews>
  <sheetFormatPr defaultRowHeight="15" x14ac:dyDescent="0.25"/>
  <cols>
    <col min="16" max="16" width="14" customWidth="1"/>
    <col min="18" max="18" width="13.85546875" customWidth="1"/>
    <col min="21" max="21" width="17" customWidth="1"/>
    <col min="23" max="23" width="14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39</v>
      </c>
      <c r="L1" t="s">
        <v>9</v>
      </c>
      <c r="N1" t="s">
        <v>130</v>
      </c>
      <c r="P1" s="1" t="s">
        <v>131</v>
      </c>
      <c r="R1" t="s">
        <v>132</v>
      </c>
      <c r="T1" t="s">
        <v>133</v>
      </c>
    </row>
    <row r="2" spans="1:25" x14ac:dyDescent="0.25">
      <c r="A2" t="s">
        <v>86</v>
      </c>
      <c r="B2">
        <v>1728</v>
      </c>
      <c r="C2">
        <f>IF(B2/2&lt;=100,1,IF(B2/2&lt;=500,2,IF(B2/2&lt;=1000,3,IF(B2/2&lt;=5000,4,5))))</f>
        <v>3</v>
      </c>
      <c r="D2">
        <v>6</v>
      </c>
      <c r="E2">
        <f>IF(D2&lt;=10,1,IF(D2&lt;=50,2,IF(D2&lt;=100,3,4)))</f>
        <v>1</v>
      </c>
      <c r="F2">
        <v>4</v>
      </c>
      <c r="G2">
        <f>IF(F2=2,1,IF(F2&lt;=5,2,IF(F2&lt;=10,3,4)))</f>
        <v>2</v>
      </c>
      <c r="H2">
        <f>IF(J2&gt;0.95,1,0)</f>
        <v>1</v>
      </c>
      <c r="I2">
        <f>IF(K2&gt;J2,1,0)</f>
        <v>1</v>
      </c>
      <c r="J2">
        <v>0.95391136801541299</v>
      </c>
      <c r="K2">
        <v>0.96165703275529801</v>
      </c>
      <c r="L2">
        <f>K2-J2</f>
        <v>7.7456647398850276E-3</v>
      </c>
      <c r="N2">
        <f>L2</f>
        <v>7.7456647398850276E-3</v>
      </c>
      <c r="P2" t="str">
        <f>CONCATENATE(L1," WINS")</f>
        <v>Diff WINS</v>
      </c>
      <c r="Q2">
        <f>COUNTIF(N2:N4000,"&gt;0")</f>
        <v>11</v>
      </c>
      <c r="S2" s="2"/>
      <c r="T2" t="s">
        <v>134</v>
      </c>
    </row>
    <row r="3" spans="1:25" x14ac:dyDescent="0.25">
      <c r="A3" t="s">
        <v>87</v>
      </c>
      <c r="B3">
        <v>1473</v>
      </c>
      <c r="C3">
        <f>IF(B3/2&lt;=100,1,IF(B3/2&lt;=500,2,IF(B3/2&lt;=1000,3,IF(B3/2&lt;=5000,4,5))))</f>
        <v>3</v>
      </c>
      <c r="D3">
        <v>9</v>
      </c>
      <c r="E3">
        <f>IF(D3&lt;=10,1,IF(D3&lt;=50,2,IF(D3&lt;=100,3,4)))</f>
        <v>1</v>
      </c>
      <c r="F3">
        <v>3</v>
      </c>
      <c r="G3">
        <f>IF(F3=2,1,IF(F3&lt;=5,2,IF(F3&lt;=10,3,4)))</f>
        <v>2</v>
      </c>
      <c r="H3">
        <f>IF(J3&gt;0.95,1,0)</f>
        <v>0</v>
      </c>
      <c r="I3">
        <f>IF(K3&gt;J3,1,0)</f>
        <v>1</v>
      </c>
      <c r="J3">
        <v>0.51874435411020703</v>
      </c>
      <c r="K3">
        <v>0.54177958446251095</v>
      </c>
      <c r="L3">
        <f>K3-J3</f>
        <v>2.3035230352303926E-2</v>
      </c>
      <c r="N3">
        <f t="shared" ref="N3:N47" si="0">L3</f>
        <v>2.3035230352303926E-2</v>
      </c>
      <c r="P3" t="s">
        <v>135</v>
      </c>
      <c r="Q3">
        <f>COUNTIF(N2:N400,"=0")</f>
        <v>0</v>
      </c>
      <c r="T3" t="s">
        <v>136</v>
      </c>
      <c r="V3">
        <f>SUMIF(T18:T94,"&lt;0",V18:V94)</f>
        <v>9</v>
      </c>
    </row>
    <row r="4" spans="1:25" x14ac:dyDescent="0.25">
      <c r="A4" t="s">
        <v>88</v>
      </c>
      <c r="B4">
        <v>1212</v>
      </c>
      <c r="C4">
        <f>IF(B4/2&lt;=100,1,IF(B4/2&lt;=500,2,IF(B4/2&lt;=1000,3,IF(B4/2&lt;=5000,4,5))))</f>
        <v>3</v>
      </c>
      <c r="D4">
        <v>100</v>
      </c>
      <c r="E4">
        <f>IF(D4&lt;=10,1,IF(D4&lt;=50,2,IF(D4&lt;=100,3,4)))</f>
        <v>3</v>
      </c>
      <c r="F4">
        <v>2</v>
      </c>
      <c r="G4">
        <f>IF(F4=2,1,IF(F4&lt;=5,2,IF(F4&lt;=10,3,4)))</f>
        <v>1</v>
      </c>
      <c r="H4">
        <f>IF(J4&gt;0.95,1,0)</f>
        <v>0</v>
      </c>
      <c r="I4">
        <f>IF(K4&gt;J4,1,0)</f>
        <v>0</v>
      </c>
      <c r="J4">
        <v>0.67007700770077006</v>
      </c>
      <c r="K4">
        <v>0.64444444444444404</v>
      </c>
      <c r="L4">
        <f>K4-J4</f>
        <v>-2.5632563256326013E-2</v>
      </c>
      <c r="N4">
        <f t="shared" si="0"/>
        <v>-2.5632563256326013E-2</v>
      </c>
      <c r="P4" t="str">
        <f>CONCATENATE(M1," WINS")</f>
        <v xml:space="preserve"> WINS</v>
      </c>
      <c r="Q4">
        <f>COUNTIF(N2:N4000,"&lt;0")</f>
        <v>1</v>
      </c>
      <c r="T4" t="s">
        <v>137</v>
      </c>
    </row>
    <row r="5" spans="1:25" x14ac:dyDescent="0.25">
      <c r="A5" t="s">
        <v>89</v>
      </c>
      <c r="B5">
        <v>1022</v>
      </c>
      <c r="C5">
        <f>IF(B5/2&lt;=100,1,IF(B5/2&lt;=500,2,IF(B5/2&lt;=1000,3,IF(B5/2&lt;=5000,4,5))))</f>
        <v>3</v>
      </c>
      <c r="D5">
        <v>41</v>
      </c>
      <c r="E5">
        <f>IF(D5&lt;=10,1,IF(D5&lt;=50,2,IF(D5&lt;=100,3,4)))</f>
        <v>2</v>
      </c>
      <c r="F5">
        <v>2</v>
      </c>
      <c r="G5">
        <f>IF(F5=2,1,IF(F5&lt;=5,2,IF(F5&lt;=10,3,4)))</f>
        <v>1</v>
      </c>
      <c r="H5">
        <f>IF(J5&gt;0.95,1,0)</f>
        <v>0</v>
      </c>
      <c r="I5">
        <f>IF(K5&gt;J5,1,0)</f>
        <v>1</v>
      </c>
      <c r="J5">
        <v>0.80820312500000002</v>
      </c>
      <c r="K5">
        <v>0.82200520833333302</v>
      </c>
      <c r="L5">
        <f>K5-J5</f>
        <v>1.3802083333332993E-2</v>
      </c>
      <c r="N5">
        <f t="shared" si="0"/>
        <v>1.3802083333332993E-2</v>
      </c>
      <c r="P5" t="s">
        <v>138</v>
      </c>
      <c r="Q5">
        <f>AVERAGE(N2:N860)</f>
        <v>1.5121361812371087E-2</v>
      </c>
      <c r="T5" t="s">
        <v>139</v>
      </c>
      <c r="V5">
        <f>SUMIF(T18:T94,"&gt;0",V18:V94)</f>
        <v>69</v>
      </c>
    </row>
    <row r="6" spans="1:25" x14ac:dyDescent="0.25">
      <c r="A6" t="s">
        <v>90</v>
      </c>
      <c r="B6">
        <v>1022</v>
      </c>
      <c r="C6">
        <f>IF(B6/2&lt;=100,1,IF(B6/2&lt;=500,2,IF(B6/2&lt;=1000,3,IF(B6/2&lt;=5000,4,5))))</f>
        <v>3</v>
      </c>
      <c r="D6">
        <v>25</v>
      </c>
      <c r="E6">
        <f>IF(D6&lt;=10,1,IF(D6&lt;=50,2,IF(D6&lt;=100,3,4)))</f>
        <v>2</v>
      </c>
      <c r="F6">
        <v>3</v>
      </c>
      <c r="G6">
        <f>IF(F6=2,1,IF(F6&lt;=5,2,IF(F6&lt;=10,3,4)))</f>
        <v>2</v>
      </c>
      <c r="H6">
        <f>IF(J6&gt;0.95,1,0)</f>
        <v>0</v>
      </c>
      <c r="I6">
        <f>IF(K6&gt;J6,1,0)</f>
        <v>1</v>
      </c>
      <c r="J6">
        <v>0.90963541666666603</v>
      </c>
      <c r="K6">
        <v>0.92141927083333297</v>
      </c>
      <c r="L6">
        <f>K6-J6</f>
        <v>1.1783854166666941E-2</v>
      </c>
      <c r="N6">
        <f t="shared" si="0"/>
        <v>1.1783854166666941E-2</v>
      </c>
      <c r="P6" s="1" t="s">
        <v>140</v>
      </c>
      <c r="Q6" s="1">
        <f>_xlfn.BINOM.DIST(Q4,Q2+Q4,0.5,TRUE)</f>
        <v>3.1738281250000004E-3</v>
      </c>
      <c r="R6">
        <f>1-Q6</f>
        <v>0.996826171875</v>
      </c>
      <c r="T6" t="s">
        <v>141</v>
      </c>
      <c r="V6">
        <f>SUM(V3:V5)</f>
        <v>78</v>
      </c>
    </row>
    <row r="7" spans="1:25" x14ac:dyDescent="0.25">
      <c r="A7" t="s">
        <v>91</v>
      </c>
      <c r="B7">
        <v>1600</v>
      </c>
      <c r="C7">
        <f>IF(B7/2&lt;=100,1,IF(B7/2&lt;=500,2,IF(B7/2&lt;=1000,3,IF(B7/2&lt;=5000,4,5))))</f>
        <v>3</v>
      </c>
      <c r="D7">
        <v>64</v>
      </c>
      <c r="E7">
        <f>IF(D7&lt;=10,1,IF(D7&lt;=50,2,IF(D7&lt;=100,3,4)))</f>
        <v>3</v>
      </c>
      <c r="F7">
        <v>100</v>
      </c>
      <c r="G7">
        <f>IF(F7=2,1,IF(F7&lt;=5,2,IF(F7&lt;=10,3,4)))</f>
        <v>4</v>
      </c>
      <c r="H7">
        <f>IF(J7&gt;0.95,1,0)</f>
        <v>0</v>
      </c>
      <c r="I7">
        <f>IF(K7&gt;J7,1,0)</f>
        <v>1</v>
      </c>
      <c r="J7">
        <v>0.80166666666666597</v>
      </c>
      <c r="K7">
        <v>0.81216666666666604</v>
      </c>
      <c r="L7">
        <f>K7-J7</f>
        <v>1.0500000000000065E-2</v>
      </c>
      <c r="N7">
        <f t="shared" si="0"/>
        <v>1.0500000000000065E-2</v>
      </c>
      <c r="T7" t="s">
        <v>142</v>
      </c>
      <c r="V7">
        <f>W10*(W10+1)/2</f>
        <v>78</v>
      </c>
    </row>
    <row r="8" spans="1:25" x14ac:dyDescent="0.25">
      <c r="A8" t="s">
        <v>92</v>
      </c>
      <c r="B8">
        <v>1600</v>
      </c>
      <c r="C8">
        <f>IF(B8/2&lt;=100,1,IF(B8/2&lt;=500,2,IF(B8/2&lt;=1000,3,IF(B8/2&lt;=5000,4,5))))</f>
        <v>3</v>
      </c>
      <c r="D8">
        <v>64</v>
      </c>
      <c r="E8">
        <f>IF(D8&lt;=10,1,IF(D8&lt;=50,2,IF(D8&lt;=100,3,4)))</f>
        <v>3</v>
      </c>
      <c r="F8">
        <v>100</v>
      </c>
      <c r="G8">
        <f>IF(F8=2,1,IF(F8&lt;=5,2,IF(F8&lt;=10,3,4)))</f>
        <v>4</v>
      </c>
      <c r="H8">
        <f>IF(J8&gt;0.95,1,0)</f>
        <v>0</v>
      </c>
      <c r="I8">
        <f>IF(K8&gt;J8,1,0)</f>
        <v>1</v>
      </c>
      <c r="J8">
        <v>0.59179166666666605</v>
      </c>
      <c r="K8">
        <v>0.62766666666666604</v>
      </c>
      <c r="L8">
        <f>K8-J8</f>
        <v>3.587499999999999E-2</v>
      </c>
      <c r="N8">
        <f t="shared" si="0"/>
        <v>3.587499999999999E-2</v>
      </c>
      <c r="Q8">
        <f>Q2+Q3+Q4</f>
        <v>12</v>
      </c>
    </row>
    <row r="9" spans="1:25" x14ac:dyDescent="0.25">
      <c r="A9" t="s">
        <v>93</v>
      </c>
      <c r="B9">
        <v>1599</v>
      </c>
      <c r="C9">
        <f>IF(B9/2&lt;=100,1,IF(B9/2&lt;=500,2,IF(B9/2&lt;=1000,3,IF(B9/2&lt;=5000,4,5))))</f>
        <v>3</v>
      </c>
      <c r="D9">
        <v>64</v>
      </c>
      <c r="E9">
        <f>IF(D9&lt;=10,1,IF(D9&lt;=50,2,IF(D9&lt;=100,3,4)))</f>
        <v>3</v>
      </c>
      <c r="F9">
        <v>100</v>
      </c>
      <c r="G9">
        <f>IF(F9=2,1,IF(F9&lt;=5,2,IF(F9&lt;=10,3,4)))</f>
        <v>4</v>
      </c>
      <c r="H9">
        <f>IF(J9&gt;0.95,1,0)</f>
        <v>0</v>
      </c>
      <c r="I9">
        <f>IF(K9&gt;J9,1,0)</f>
        <v>1</v>
      </c>
      <c r="J9">
        <v>0.78974999999999995</v>
      </c>
      <c r="K9">
        <v>0.81258333333333299</v>
      </c>
      <c r="L9">
        <f>K9-J9</f>
        <v>2.2833333333333039E-2</v>
      </c>
      <c r="N9">
        <f t="shared" si="0"/>
        <v>2.2833333333333039E-2</v>
      </c>
      <c r="P9" t="s">
        <v>143</v>
      </c>
      <c r="Q9">
        <f>AVERAGE(N2:N116)</f>
        <v>1.5121361812371087E-2</v>
      </c>
      <c r="U9" t="s">
        <v>144</v>
      </c>
      <c r="W9">
        <f>SUM(W18:W940)</f>
        <v>60</v>
      </c>
    </row>
    <row r="10" spans="1:25" x14ac:dyDescent="0.25">
      <c r="A10" t="s">
        <v>94</v>
      </c>
      <c r="B10">
        <v>1593</v>
      </c>
      <c r="C10">
        <f>IF(B10/2&lt;=100,1,IF(B10/2&lt;=500,2,IF(B10/2&lt;=1000,3,IF(B10/2&lt;=5000,4,5))))</f>
        <v>3</v>
      </c>
      <c r="D10">
        <v>256</v>
      </c>
      <c r="E10">
        <f>IF(D10&lt;=10,1,IF(D10&lt;=50,2,IF(D10&lt;=100,3,4)))</f>
        <v>4</v>
      </c>
      <c r="F10">
        <v>10</v>
      </c>
      <c r="G10">
        <f>IF(F10=2,1,IF(F10&lt;=5,2,IF(F10&lt;=10,3,4)))</f>
        <v>3</v>
      </c>
      <c r="H10">
        <f>IF(J10&gt;0.95,1,0)</f>
        <v>0</v>
      </c>
      <c r="I10">
        <f>IF(K10&gt;J10,1,0)</f>
        <v>1</v>
      </c>
      <c r="J10">
        <v>0.92349999999999999</v>
      </c>
      <c r="K10">
        <v>0.92854166666666604</v>
      </c>
      <c r="L10">
        <f>K10-J10</f>
        <v>5.0416666666660559E-3</v>
      </c>
      <c r="N10">
        <f t="shared" si="0"/>
        <v>5.0416666666660559E-3</v>
      </c>
      <c r="U10" t="s">
        <v>145</v>
      </c>
      <c r="W10">
        <f>COUNTA(V18:V1320)</f>
        <v>12</v>
      </c>
    </row>
    <row r="11" spans="1:25" x14ac:dyDescent="0.25">
      <c r="A11" t="s">
        <v>95</v>
      </c>
      <c r="B11">
        <v>1941</v>
      </c>
      <c r="C11">
        <f>IF(B11/2&lt;=100,1,IF(B11/2&lt;=500,2,IF(B11/2&lt;=1000,3,IF(B11/2&lt;=5000,4,5))))</f>
        <v>3</v>
      </c>
      <c r="D11">
        <v>27</v>
      </c>
      <c r="E11">
        <f>IF(D11&lt;=10,1,IF(D11&lt;=50,2,IF(D11&lt;=100,3,4)))</f>
        <v>2</v>
      </c>
      <c r="F11">
        <v>7</v>
      </c>
      <c r="G11">
        <f>IF(F11=2,1,IF(F11&lt;=5,2,IF(F11&lt;=10,3,4)))</f>
        <v>3</v>
      </c>
      <c r="H11">
        <f>IF(J11&gt;0.95,1,0)</f>
        <v>0</v>
      </c>
      <c r="I11">
        <f>IF(K11&gt;J11,1,0)</f>
        <v>1</v>
      </c>
      <c r="J11">
        <v>0.71117969821673499</v>
      </c>
      <c r="K11">
        <v>0.74461591220850398</v>
      </c>
      <c r="L11">
        <f>K11-J11</f>
        <v>3.3436213991768993E-2</v>
      </c>
      <c r="N11">
        <f t="shared" si="0"/>
        <v>3.3436213991768993E-2</v>
      </c>
      <c r="U11" t="s">
        <v>146</v>
      </c>
      <c r="W11">
        <f>W10*(W10+1)*(2*W10+1)/6</f>
        <v>650</v>
      </c>
    </row>
    <row r="12" spans="1:25" x14ac:dyDescent="0.25">
      <c r="A12" t="s">
        <v>96</v>
      </c>
      <c r="B12">
        <v>1599</v>
      </c>
      <c r="C12">
        <f>IF(B12/2&lt;=100,1,IF(B12/2&lt;=500,2,IF(B12/2&lt;=1000,3,IF(B12/2&lt;=5000,4,5))))</f>
        <v>3</v>
      </c>
      <c r="D12">
        <v>11</v>
      </c>
      <c r="E12">
        <f>IF(D12&lt;=10,1,IF(D12&lt;=50,2,IF(D12&lt;=100,3,4)))</f>
        <v>2</v>
      </c>
      <c r="F12">
        <v>6</v>
      </c>
      <c r="G12">
        <f>IF(F12=2,1,IF(F12&lt;=5,2,IF(F12&lt;=10,3,4)))</f>
        <v>3</v>
      </c>
      <c r="H12">
        <f>IF(J12&gt;0.95,1,0)</f>
        <v>0</v>
      </c>
      <c r="I12">
        <f>IF(K12&gt;J12,1,0)</f>
        <v>1</v>
      </c>
      <c r="J12">
        <v>0.58098210570120601</v>
      </c>
      <c r="K12">
        <v>0.61023720349563004</v>
      </c>
      <c r="L12">
        <f>K12-J12</f>
        <v>2.9255097794424034E-2</v>
      </c>
      <c r="N12">
        <f t="shared" si="0"/>
        <v>2.9255097794424034E-2</v>
      </c>
    </row>
    <row r="13" spans="1:25" x14ac:dyDescent="0.25">
      <c r="A13" t="s">
        <v>97</v>
      </c>
      <c r="B13">
        <v>1484</v>
      </c>
      <c r="C13">
        <f>IF(B13/2&lt;=100,1,IF(B13/2&lt;=500,2,IF(B13/2&lt;=1000,3,IF(B13/2&lt;=5000,4,5))))</f>
        <v>3</v>
      </c>
      <c r="D13">
        <v>8</v>
      </c>
      <c r="E13">
        <f>IF(D13&lt;=10,1,IF(D13&lt;=50,2,IF(D13&lt;=100,3,4)))</f>
        <v>1</v>
      </c>
      <c r="F13">
        <v>10</v>
      </c>
      <c r="G13">
        <f>IF(F13=2,1,IF(F13&lt;=5,2,IF(F13&lt;=10,3,4)))</f>
        <v>3</v>
      </c>
      <c r="H13">
        <f>IF(J13&gt;0.95,1,0)</f>
        <v>0</v>
      </c>
      <c r="I13">
        <f>IF(K13&gt;J13,1,0)</f>
        <v>1</v>
      </c>
      <c r="J13">
        <v>0.58420581655480996</v>
      </c>
      <c r="K13">
        <v>0.59798657718120796</v>
      </c>
      <c r="L13">
        <f>K13-J13</f>
        <v>1.3780760626397992E-2</v>
      </c>
      <c r="N13">
        <f t="shared" si="0"/>
        <v>1.3780760626397992E-2</v>
      </c>
      <c r="U13" t="s">
        <v>147</v>
      </c>
      <c r="W13">
        <f>(W9-0.5)/SQRT(W11)</f>
        <v>2.3337820081443899</v>
      </c>
    </row>
    <row r="14" spans="1:25" x14ac:dyDescent="0.25">
      <c r="U14" s="1" t="s">
        <v>140</v>
      </c>
      <c r="V14" s="1"/>
      <c r="W14" s="3">
        <f>1-W15</f>
        <v>9.803569684245117E-3</v>
      </c>
      <c r="X14" s="1">
        <v>6.7890000000000006E-2</v>
      </c>
      <c r="Y14">
        <f>X14/W14</f>
        <v>6.9250285545583488</v>
      </c>
    </row>
    <row r="15" spans="1:25" x14ac:dyDescent="0.25">
      <c r="W15">
        <f>NORMSDIST(W13)</f>
        <v>0.99019643031575488</v>
      </c>
    </row>
    <row r="17" spans="20:24" x14ac:dyDescent="0.25">
      <c r="T17" t="s">
        <v>148</v>
      </c>
      <c r="U17" t="s">
        <v>149</v>
      </c>
    </row>
    <row r="18" spans="20:24" x14ac:dyDescent="0.25">
      <c r="T18" s="2">
        <v>5.0416666666660559E-3</v>
      </c>
      <c r="U18">
        <f>ABS(T18)</f>
        <v>5.0416666666660559E-3</v>
      </c>
      <c r="V18">
        <f>IF(U18=0,0,V17+1)</f>
        <v>1</v>
      </c>
      <c r="W18">
        <f>IF(T18&gt;0,V18,-V18)</f>
        <v>1</v>
      </c>
      <c r="X18" t="s">
        <v>150</v>
      </c>
    </row>
    <row r="19" spans="20:24" x14ac:dyDescent="0.25">
      <c r="T19">
        <v>7.7456647398850276E-3</v>
      </c>
      <c r="U19">
        <f>ABS(T19)</f>
        <v>7.7456647398850276E-3</v>
      </c>
      <c r="V19">
        <f>IF(U19=0,0,V18+1)</f>
        <v>2</v>
      </c>
      <c r="W19">
        <f>IF(T19&gt;0,V19,-V19)</f>
        <v>2</v>
      </c>
      <c r="X19" t="s">
        <v>151</v>
      </c>
    </row>
    <row r="20" spans="20:24" x14ac:dyDescent="0.25">
      <c r="T20">
        <v>1.0500000000000065E-2</v>
      </c>
      <c r="U20">
        <f>ABS(T20)</f>
        <v>1.0500000000000065E-2</v>
      </c>
      <c r="V20">
        <f>IF(U20=0,0,V19+1)</f>
        <v>3</v>
      </c>
      <c r="W20">
        <f>IF(T20&gt;0,V20,-V20)</f>
        <v>3</v>
      </c>
    </row>
    <row r="21" spans="20:24" x14ac:dyDescent="0.25">
      <c r="T21">
        <v>1.1783854166666941E-2</v>
      </c>
      <c r="U21">
        <f>ABS(T21)</f>
        <v>1.1783854166666941E-2</v>
      </c>
      <c r="V21">
        <f>IF(U21=0,0,V20+1)</f>
        <v>4</v>
      </c>
      <c r="W21">
        <f>IF(T21&gt;0,V21,-V21)</f>
        <v>4</v>
      </c>
    </row>
    <row r="22" spans="20:24" x14ac:dyDescent="0.25">
      <c r="T22">
        <v>1.3780760626397992E-2</v>
      </c>
      <c r="U22">
        <f>ABS(T22)</f>
        <v>1.3780760626397992E-2</v>
      </c>
      <c r="V22">
        <f>IF(U22=0,0,V21+1)</f>
        <v>5</v>
      </c>
      <c r="W22">
        <f>IF(T22&gt;0,V22,-V22)</f>
        <v>5</v>
      </c>
    </row>
    <row r="23" spans="20:24" x14ac:dyDescent="0.25">
      <c r="T23">
        <v>1.3802083333332993E-2</v>
      </c>
      <c r="U23">
        <f>ABS(T23)</f>
        <v>1.3802083333332993E-2</v>
      </c>
      <c r="V23">
        <f>IF(U23=0,0,V22+1)</f>
        <v>6</v>
      </c>
      <c r="W23">
        <f>IF(T23&gt;0,V23,-V23)</f>
        <v>6</v>
      </c>
    </row>
    <row r="24" spans="20:24" x14ac:dyDescent="0.25">
      <c r="T24" s="2">
        <v>2.2833333333333039E-2</v>
      </c>
      <c r="U24">
        <f>ABS(T24)</f>
        <v>2.2833333333333039E-2</v>
      </c>
      <c r="V24">
        <f>IF(U24=0,0,V23+1)</f>
        <v>7</v>
      </c>
      <c r="W24">
        <f>IF(T24&gt;0,V24,-V24)</f>
        <v>7</v>
      </c>
    </row>
    <row r="25" spans="20:24" x14ac:dyDescent="0.25">
      <c r="T25">
        <v>2.3035230352303926E-2</v>
      </c>
      <c r="U25">
        <f>ABS(T25)</f>
        <v>2.3035230352303926E-2</v>
      </c>
      <c r="V25">
        <f>IF(U25=0,0,V24+1)</f>
        <v>8</v>
      </c>
      <c r="W25">
        <f>IF(T25&gt;0,V25,-V25)</f>
        <v>8</v>
      </c>
    </row>
    <row r="26" spans="20:24" x14ac:dyDescent="0.25">
      <c r="T26">
        <v>-2.5632563256326013E-2</v>
      </c>
      <c r="U26">
        <f>ABS(T26)</f>
        <v>2.5632563256326013E-2</v>
      </c>
      <c r="V26">
        <f>IF(U26=0,0,V25+1)</f>
        <v>9</v>
      </c>
      <c r="W26">
        <f>IF(T26&gt;0,V26,-V26)</f>
        <v>-9</v>
      </c>
    </row>
    <row r="27" spans="20:24" x14ac:dyDescent="0.25">
      <c r="T27">
        <v>2.9255097794424034E-2</v>
      </c>
      <c r="U27">
        <f>ABS(T27)</f>
        <v>2.9255097794424034E-2</v>
      </c>
      <c r="V27">
        <f>IF(U27=0,0,V26+1)</f>
        <v>10</v>
      </c>
      <c r="W27">
        <f>IF(T27&gt;0,V27,-V27)</f>
        <v>10</v>
      </c>
    </row>
    <row r="28" spans="20:24" x14ac:dyDescent="0.25">
      <c r="T28">
        <v>3.3436213991768993E-2</v>
      </c>
      <c r="U28">
        <f>ABS(T28)</f>
        <v>3.3436213991768993E-2</v>
      </c>
      <c r="V28">
        <f>IF(U28=0,0,V27+1)</f>
        <v>11</v>
      </c>
      <c r="W28">
        <f>IF(T28&gt;0,V28,-V28)</f>
        <v>11</v>
      </c>
    </row>
    <row r="29" spans="20:24" x14ac:dyDescent="0.25">
      <c r="T29">
        <v>3.587499999999999E-2</v>
      </c>
      <c r="U29">
        <f>ABS(T29)</f>
        <v>3.587499999999999E-2</v>
      </c>
      <c r="V29">
        <f>IF(U29=0,0,V28+1)</f>
        <v>12</v>
      </c>
      <c r="W29">
        <f>IF(T29&gt;0,V29,-V29)</f>
        <v>12</v>
      </c>
    </row>
    <row r="35" spans="20:20" x14ac:dyDescent="0.25">
      <c r="T35" s="2"/>
    </row>
    <row r="48" spans="20:20" x14ac:dyDescent="0.25">
      <c r="T48" s="2"/>
    </row>
    <row r="51" spans="20:20" x14ac:dyDescent="0.25">
      <c r="T51" s="2"/>
    </row>
    <row r="53" spans="20:20" x14ac:dyDescent="0.25">
      <c r="T53" s="2"/>
    </row>
    <row r="58" spans="20:20" x14ac:dyDescent="0.25">
      <c r="T58" s="2"/>
    </row>
    <row r="61" spans="20:20" x14ac:dyDescent="0.25">
      <c r="T61" s="2"/>
    </row>
    <row r="65" spans="20:20" x14ac:dyDescent="0.25">
      <c r="T65" s="2"/>
    </row>
    <row r="69" spans="20:20" x14ac:dyDescent="0.25">
      <c r="T69" s="2"/>
    </row>
    <row r="78" spans="20:20" x14ac:dyDescent="0.25">
      <c r="T78" s="2"/>
    </row>
    <row r="79" spans="20:20" x14ac:dyDescent="0.25">
      <c r="T79" s="2"/>
    </row>
    <row r="82" spans="20:20" x14ac:dyDescent="0.25">
      <c r="T82" s="2"/>
    </row>
    <row r="84" spans="20:20" x14ac:dyDescent="0.25">
      <c r="T84" s="2"/>
    </row>
    <row r="101" spans="20:20" x14ac:dyDescent="0.25">
      <c r="T101" s="2"/>
    </row>
    <row r="106" spans="20:20" x14ac:dyDescent="0.25">
      <c r="T106" s="2"/>
    </row>
    <row r="110" spans="20:20" x14ac:dyDescent="0.25">
      <c r="T110" s="2"/>
    </row>
    <row r="116" spans="20:20" x14ac:dyDescent="0.25">
      <c r="T116" s="2"/>
    </row>
    <row r="125" spans="20:20" x14ac:dyDescent="0.25">
      <c r="T125" s="2"/>
    </row>
  </sheetData>
  <sortState ref="T18:W29">
    <sortCondition ref="U18:U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opLeftCell="B1" workbookViewId="0">
      <selection activeCell="N1" sqref="N1:Y1048576"/>
    </sheetView>
  </sheetViews>
  <sheetFormatPr defaultRowHeight="15" x14ac:dyDescent="0.25"/>
  <cols>
    <col min="16" max="16" width="14" customWidth="1"/>
    <col min="18" max="18" width="13.85546875" customWidth="1"/>
    <col min="21" max="21" width="17" customWidth="1"/>
    <col min="23" max="23" width="14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39</v>
      </c>
      <c r="L1" t="s">
        <v>9</v>
      </c>
      <c r="N1" t="s">
        <v>130</v>
      </c>
      <c r="P1" s="1" t="s">
        <v>131</v>
      </c>
      <c r="R1" t="s">
        <v>132</v>
      </c>
      <c r="T1" t="s">
        <v>133</v>
      </c>
    </row>
    <row r="2" spans="1:25" x14ac:dyDescent="0.25">
      <c r="A2" t="s">
        <v>98</v>
      </c>
      <c r="B2">
        <v>4177</v>
      </c>
      <c r="C2">
        <f>IF(B2/2&lt;=100,1,IF(B2/2&lt;=500,2,IF(B2/2&lt;=1000,3,IF(B2/2&lt;=5000,4,5))))</f>
        <v>4</v>
      </c>
      <c r="D2">
        <v>8</v>
      </c>
      <c r="E2">
        <f>IF(D2&lt;=10,1,IF(D2&lt;=50,2,IF(D2&lt;=100,3,4)))</f>
        <v>1</v>
      </c>
      <c r="F2">
        <v>3</v>
      </c>
      <c r="G2">
        <f>IF(F2=2,1,IF(F2&lt;=5,2,IF(F2&lt;=10,3,4)))</f>
        <v>2</v>
      </c>
      <c r="H2">
        <f>IF(J2&gt;0.95,1,0)</f>
        <v>0</v>
      </c>
      <c r="I2">
        <f>IF(K2&gt;J2,1,0)</f>
        <v>0</v>
      </c>
      <c r="J2">
        <v>0.65503987240829298</v>
      </c>
      <c r="K2">
        <v>0.65068580542264698</v>
      </c>
      <c r="L2">
        <f>K2-J2</f>
        <v>-4.354066985645999E-3</v>
      </c>
      <c r="N2">
        <f>L2</f>
        <v>-4.354066985645999E-3</v>
      </c>
      <c r="P2" t="str">
        <f>CONCATENATE(L1," WINS")</f>
        <v>Diff WINS</v>
      </c>
      <c r="Q2">
        <f>COUNTIF(N2:N4000,"&gt;0")</f>
        <v>11</v>
      </c>
      <c r="S2" s="2"/>
      <c r="T2" t="s">
        <v>134</v>
      </c>
    </row>
    <row r="3" spans="1:25" x14ac:dyDescent="0.25">
      <c r="A3" t="s">
        <v>99</v>
      </c>
      <c r="B3">
        <v>4521</v>
      </c>
      <c r="C3">
        <f>IF(B3/2&lt;=100,1,IF(B3/2&lt;=500,2,IF(B3/2&lt;=1000,3,IF(B3/2&lt;=5000,4,5))))</f>
        <v>4</v>
      </c>
      <c r="D3">
        <v>16</v>
      </c>
      <c r="E3">
        <f>IF(D3&lt;=10,1,IF(D3&lt;=50,2,IF(D3&lt;=100,3,4)))</f>
        <v>2</v>
      </c>
      <c r="F3">
        <v>2</v>
      </c>
      <c r="G3">
        <f>IF(F3=2,1,IF(F3&lt;=5,2,IF(F3&lt;=10,3,4)))</f>
        <v>1</v>
      </c>
      <c r="H3">
        <f>IF(J3&gt;0.95,1,0)</f>
        <v>0</v>
      </c>
      <c r="I3">
        <f>IF(K3&gt;J3,1,0)</f>
        <v>1</v>
      </c>
      <c r="J3">
        <v>0.89324782544596704</v>
      </c>
      <c r="K3">
        <v>0.89343948105558002</v>
      </c>
      <c r="L3">
        <f>K3-J3</f>
        <v>1.91655609612984E-4</v>
      </c>
      <c r="N3">
        <f t="shared" ref="N3:N47" si="0">L3</f>
        <v>1.91655609612984E-4</v>
      </c>
      <c r="P3" t="s">
        <v>135</v>
      </c>
      <c r="Q3">
        <f>COUNTIF(N2:N400,"=0")</f>
        <v>0</v>
      </c>
      <c r="T3" t="s">
        <v>136</v>
      </c>
      <c r="V3">
        <f>SUMIF(T18:T94,"&lt;0",V18:V94)</f>
        <v>131</v>
      </c>
    </row>
    <row r="4" spans="1:25" x14ac:dyDescent="0.25">
      <c r="A4" t="s">
        <v>100</v>
      </c>
      <c r="B4">
        <v>2126</v>
      </c>
      <c r="C4">
        <f>IF(B4/2&lt;=100,1,IF(B4/2&lt;=500,2,IF(B4/2&lt;=1000,3,IF(B4/2&lt;=5000,4,5))))</f>
        <v>4</v>
      </c>
      <c r="D4">
        <v>21</v>
      </c>
      <c r="E4">
        <f>IF(D4&lt;=10,1,IF(D4&lt;=50,2,IF(D4&lt;=100,3,4)))</f>
        <v>2</v>
      </c>
      <c r="F4">
        <v>10</v>
      </c>
      <c r="G4">
        <f>IF(F4=2,1,IF(F4&lt;=5,2,IF(F4&lt;=10,3,4)))</f>
        <v>3</v>
      </c>
      <c r="H4">
        <f>IF(J4&gt;0.95,1,0)</f>
        <v>0</v>
      </c>
      <c r="I4">
        <f>IF(K4&gt;J4,1,0)</f>
        <v>1</v>
      </c>
      <c r="J4">
        <v>0.80562851782363898</v>
      </c>
      <c r="K4">
        <v>0.84515322076297605</v>
      </c>
      <c r="L4">
        <f>K4-J4</f>
        <v>3.9524702939337075E-2</v>
      </c>
      <c r="N4">
        <f t="shared" si="0"/>
        <v>3.9524702939337075E-2</v>
      </c>
      <c r="P4" t="str">
        <f>CONCATENATE(M1," WINS")</f>
        <v xml:space="preserve"> WINS</v>
      </c>
      <c r="Q4">
        <f>COUNTIF(N2:N4000,"&lt;0")</f>
        <v>12</v>
      </c>
      <c r="T4" t="s">
        <v>137</v>
      </c>
    </row>
    <row r="5" spans="1:25" x14ac:dyDescent="0.25">
      <c r="A5" t="s">
        <v>101</v>
      </c>
      <c r="B5">
        <v>2126</v>
      </c>
      <c r="C5">
        <f>IF(B5/2&lt;=100,1,IF(B5/2&lt;=500,2,IF(B5/2&lt;=1000,3,IF(B5/2&lt;=5000,4,5))))</f>
        <v>4</v>
      </c>
      <c r="D5">
        <v>21</v>
      </c>
      <c r="E5">
        <f>IF(D5&lt;=10,1,IF(D5&lt;=50,2,IF(D5&lt;=100,3,4)))</f>
        <v>2</v>
      </c>
      <c r="F5">
        <v>3</v>
      </c>
      <c r="G5">
        <f>IF(F5=2,1,IF(F5&lt;=5,2,IF(F5&lt;=10,3,4)))</f>
        <v>2</v>
      </c>
      <c r="H5">
        <f>IF(J5&gt;0.95,1,0)</f>
        <v>0</v>
      </c>
      <c r="I5">
        <f>IF(K5&gt;J5,1,0)</f>
        <v>1</v>
      </c>
      <c r="J5">
        <v>0.91557017543859598</v>
      </c>
      <c r="K5">
        <v>0.92546992481203005</v>
      </c>
      <c r="L5">
        <f>K5-J5</f>
        <v>9.8997493734340747E-3</v>
      </c>
      <c r="N5">
        <f t="shared" si="0"/>
        <v>9.8997493734340747E-3</v>
      </c>
      <c r="P5" t="s">
        <v>138</v>
      </c>
      <c r="Q5">
        <f>AVERAGE(N2:N860)</f>
        <v>1.625538707074907E-3</v>
      </c>
      <c r="T5" t="s">
        <v>139</v>
      </c>
      <c r="V5">
        <f>SUMIF(T18:T94,"&gt;0",V18:V94)</f>
        <v>145</v>
      </c>
    </row>
    <row r="6" spans="1:25" x14ac:dyDescent="0.25">
      <c r="A6" t="s">
        <v>102</v>
      </c>
      <c r="B6">
        <v>3196</v>
      </c>
      <c r="C6">
        <f>IF(B6/2&lt;=100,1,IF(B6/2&lt;=500,2,IF(B6/2&lt;=1000,3,IF(B6/2&lt;=5000,4,5))))</f>
        <v>4</v>
      </c>
      <c r="D6">
        <v>36</v>
      </c>
      <c r="E6">
        <f>IF(D6&lt;=10,1,IF(D6&lt;=50,2,IF(D6&lt;=100,3,4)))</f>
        <v>2</v>
      </c>
      <c r="F6">
        <v>2</v>
      </c>
      <c r="G6">
        <f>IF(F6=2,1,IF(F6&lt;=5,2,IF(F6&lt;=10,3,4)))</f>
        <v>1</v>
      </c>
      <c r="H6">
        <f>IF(J6&gt;0.95,1,0)</f>
        <v>1</v>
      </c>
      <c r="I6">
        <f>IF(K6&gt;J6,1,0)</f>
        <v>1</v>
      </c>
      <c r="J6">
        <v>0.98930581613508395</v>
      </c>
      <c r="K6">
        <v>0.98957681884511095</v>
      </c>
      <c r="L6">
        <f>K6-J6</f>
        <v>2.7100271002700183E-4</v>
      </c>
      <c r="N6">
        <f t="shared" si="0"/>
        <v>2.7100271002700183E-4</v>
      </c>
      <c r="P6" s="1" t="s">
        <v>140</v>
      </c>
      <c r="Q6" s="1">
        <f>_xlfn.BINOM.DIST(Q4,Q2+Q4,0.5,TRUE)</f>
        <v>0.66118025779724099</v>
      </c>
      <c r="R6">
        <f>1-Q6</f>
        <v>0.33881974220275901</v>
      </c>
      <c r="T6" t="s">
        <v>141</v>
      </c>
      <c r="V6">
        <f>SUM(V3:V5)</f>
        <v>276</v>
      </c>
    </row>
    <row r="7" spans="1:25" x14ac:dyDescent="0.25">
      <c r="A7" t="s">
        <v>103</v>
      </c>
      <c r="B7">
        <v>2310</v>
      </c>
      <c r="C7">
        <f>IF(B7/2&lt;=100,1,IF(B7/2&lt;=500,2,IF(B7/2&lt;=1000,3,IF(B7/2&lt;=5000,4,5))))</f>
        <v>4</v>
      </c>
      <c r="D7">
        <v>18</v>
      </c>
      <c r="E7">
        <f>IF(D7&lt;=10,1,IF(D7&lt;=50,2,IF(D7&lt;=100,3,4)))</f>
        <v>2</v>
      </c>
      <c r="F7">
        <v>7</v>
      </c>
      <c r="G7">
        <f>IF(F7=2,1,IF(F7&lt;=5,2,IF(F7&lt;=10,3,4)))</f>
        <v>3</v>
      </c>
      <c r="H7">
        <f>IF(J7&gt;0.95,1,0)</f>
        <v>0</v>
      </c>
      <c r="I7">
        <f>IF(K7&gt;J7,1,0)</f>
        <v>1</v>
      </c>
      <c r="J7">
        <v>0.93870129870129804</v>
      </c>
      <c r="K7">
        <v>0.95590187590187503</v>
      </c>
      <c r="L7">
        <f>K7-J7</f>
        <v>1.7200577200576994E-2</v>
      </c>
      <c r="N7">
        <f t="shared" si="0"/>
        <v>1.7200577200576994E-2</v>
      </c>
      <c r="T7" t="s">
        <v>142</v>
      </c>
      <c r="V7">
        <f>W10*(W10+1)/2</f>
        <v>276</v>
      </c>
    </row>
    <row r="8" spans="1:25" x14ac:dyDescent="0.25">
      <c r="A8" t="s">
        <v>104</v>
      </c>
      <c r="B8">
        <v>3190</v>
      </c>
      <c r="C8">
        <f>IF(B8/2&lt;=100,1,IF(B8/2&lt;=500,2,IF(B8/2&lt;=1000,3,IF(B8/2&lt;=5000,4,5))))</f>
        <v>4</v>
      </c>
      <c r="D8">
        <v>60</v>
      </c>
      <c r="E8">
        <f>IF(D8&lt;=10,1,IF(D8&lt;=50,2,IF(D8&lt;=100,3,4)))</f>
        <v>3</v>
      </c>
      <c r="F8">
        <v>3</v>
      </c>
      <c r="G8">
        <f>IF(F8=2,1,IF(F8&lt;=5,2,IF(F8&lt;=10,3,4)))</f>
        <v>2</v>
      </c>
      <c r="H8">
        <f>IF(J8&gt;0.95,1,0)</f>
        <v>0</v>
      </c>
      <c r="I8">
        <f>IF(K8&gt;J8,1,0)</f>
        <v>0</v>
      </c>
      <c r="J8">
        <v>0.91301169590643205</v>
      </c>
      <c r="K8">
        <v>0.89154135338345797</v>
      </c>
      <c r="L8">
        <f>K8-J8</f>
        <v>-2.1470342522974084E-2</v>
      </c>
      <c r="N8">
        <f t="shared" si="0"/>
        <v>-2.1470342522974084E-2</v>
      </c>
      <c r="Q8">
        <f>Q2+Q3+Q4</f>
        <v>23</v>
      </c>
    </row>
    <row r="9" spans="1:25" x14ac:dyDescent="0.25">
      <c r="A9" t="s">
        <v>105</v>
      </c>
      <c r="B9">
        <v>8124</v>
      </c>
      <c r="C9">
        <f>IF(B9/2&lt;=100,1,IF(B9/2&lt;=500,2,IF(B9/2&lt;=1000,3,IF(B9/2&lt;=5000,4,5))))</f>
        <v>4</v>
      </c>
      <c r="D9">
        <v>21</v>
      </c>
      <c r="E9">
        <f>IF(D9&lt;=10,1,IF(D9&lt;=50,2,IF(D9&lt;=100,3,4)))</f>
        <v>2</v>
      </c>
      <c r="F9">
        <v>2</v>
      </c>
      <c r="G9">
        <f>IF(F9=2,1,IF(F9&lt;=5,2,IF(F9&lt;=10,3,4)))</f>
        <v>1</v>
      </c>
      <c r="H9">
        <f>IF(J9&gt;0.95,1,0)</f>
        <v>1</v>
      </c>
      <c r="I9">
        <f>IF(K9&gt;J9,1,0)</f>
        <v>0</v>
      </c>
      <c r="J9">
        <v>0.99992614475627695</v>
      </c>
      <c r="K9">
        <v>0.99972099130149294</v>
      </c>
      <c r="L9">
        <f>K9-J9</f>
        <v>-2.0515345478400171E-4</v>
      </c>
      <c r="N9">
        <f t="shared" si="0"/>
        <v>-2.0515345478400171E-4</v>
      </c>
      <c r="P9" t="s">
        <v>143</v>
      </c>
      <c r="Q9">
        <f>AVERAGE(N2:N116)</f>
        <v>1.625538707074907E-3</v>
      </c>
      <c r="U9" t="s">
        <v>144</v>
      </c>
      <c r="W9">
        <f>SUM(W18:W940)</f>
        <v>14</v>
      </c>
    </row>
    <row r="10" spans="1:25" x14ac:dyDescent="0.25">
      <c r="A10" t="s">
        <v>106</v>
      </c>
      <c r="B10">
        <v>6598</v>
      </c>
      <c r="C10">
        <f>IF(B10/2&lt;=100,1,IF(B10/2&lt;=500,2,IF(B10/2&lt;=1000,3,IF(B10/2&lt;=5000,4,5))))</f>
        <v>4</v>
      </c>
      <c r="D10">
        <v>166</v>
      </c>
      <c r="E10">
        <f>IF(D10&lt;=10,1,IF(D10&lt;=50,2,IF(D10&lt;=100,3,4)))</f>
        <v>4</v>
      </c>
      <c r="F10">
        <v>2</v>
      </c>
      <c r="G10">
        <f>IF(F10=2,1,IF(F10&lt;=5,2,IF(F10&lt;=10,3,4)))</f>
        <v>1</v>
      </c>
      <c r="H10">
        <f>IF(J10&gt;0.95,1,0)</f>
        <v>1</v>
      </c>
      <c r="I10">
        <f>IF(K10&gt;J10,1,0)</f>
        <v>0</v>
      </c>
      <c r="J10">
        <v>0.98975757575757595</v>
      </c>
      <c r="K10">
        <v>0.97715151515151499</v>
      </c>
      <c r="L10">
        <f>K10-J10</f>
        <v>-1.2606060606060954E-2</v>
      </c>
      <c r="N10">
        <f t="shared" si="0"/>
        <v>-1.2606060606060954E-2</v>
      </c>
      <c r="U10" t="s">
        <v>145</v>
      </c>
      <c r="W10">
        <f>COUNTA(V18:V1320)</f>
        <v>23</v>
      </c>
    </row>
    <row r="11" spans="1:25" x14ac:dyDescent="0.25">
      <c r="A11" t="s">
        <v>107</v>
      </c>
      <c r="B11">
        <v>5620</v>
      </c>
      <c r="C11">
        <f>IF(B11/2&lt;=100,1,IF(B11/2&lt;=500,2,IF(B11/2&lt;=1000,3,IF(B11/2&lt;=5000,4,5))))</f>
        <v>4</v>
      </c>
      <c r="D11">
        <v>62</v>
      </c>
      <c r="E11">
        <f>IF(D11&lt;=10,1,IF(D11&lt;=50,2,IF(D11&lt;=100,3,4)))</f>
        <v>3</v>
      </c>
      <c r="F11">
        <v>10</v>
      </c>
      <c r="G11">
        <f>IF(F11=2,1,IF(F11&lt;=5,2,IF(F11&lt;=10,3,4)))</f>
        <v>3</v>
      </c>
      <c r="H11">
        <f>IF(J11&gt;0.95,1,0)</f>
        <v>1</v>
      </c>
      <c r="I11">
        <f>IF(K11&gt;J11,1,0)</f>
        <v>1</v>
      </c>
      <c r="J11">
        <v>0.98373058223645204</v>
      </c>
      <c r="K11">
        <v>0.98448950551405101</v>
      </c>
      <c r="L11">
        <f>K11-J11</f>
        <v>7.5892327759896627E-4</v>
      </c>
      <c r="N11">
        <f t="shared" si="0"/>
        <v>7.5892327759896627E-4</v>
      </c>
      <c r="U11" t="s">
        <v>146</v>
      </c>
      <c r="W11">
        <f>W10*(W10+1)*(2*W10+1)/6</f>
        <v>4324</v>
      </c>
    </row>
    <row r="12" spans="1:25" x14ac:dyDescent="0.25">
      <c r="A12" t="s">
        <v>108</v>
      </c>
      <c r="B12">
        <v>2536</v>
      </c>
      <c r="C12">
        <f>IF(B12/2&lt;=100,1,IF(B12/2&lt;=500,2,IF(B12/2&lt;=1000,3,IF(B12/2&lt;=5000,4,5))))</f>
        <v>4</v>
      </c>
      <c r="D12">
        <v>72</v>
      </c>
      <c r="E12">
        <f>IF(D12&lt;=10,1,IF(D12&lt;=50,2,IF(D12&lt;=100,3,4)))</f>
        <v>3</v>
      </c>
      <c r="F12">
        <v>2</v>
      </c>
      <c r="G12">
        <f>IF(F12=2,1,IF(F12&lt;=5,2,IF(F12&lt;=10,3,4)))</f>
        <v>1</v>
      </c>
      <c r="H12">
        <f>IF(J12&gt;0.95,1,0)</f>
        <v>1</v>
      </c>
      <c r="I12">
        <f>IF(K12&gt;J12,1,0)</f>
        <v>0</v>
      </c>
      <c r="J12">
        <v>0.96966115051221402</v>
      </c>
      <c r="K12">
        <v>0.96819017599159396</v>
      </c>
      <c r="L12">
        <f>K12-J12</f>
        <v>-1.4709745206200608E-3</v>
      </c>
      <c r="N12">
        <f t="shared" si="0"/>
        <v>-1.4709745206200608E-3</v>
      </c>
    </row>
    <row r="13" spans="1:25" x14ac:dyDescent="0.25">
      <c r="A13" t="s">
        <v>109</v>
      </c>
      <c r="B13">
        <v>5473</v>
      </c>
      <c r="C13">
        <f>IF(B13/2&lt;=100,1,IF(B13/2&lt;=500,2,IF(B13/2&lt;=1000,3,IF(B13/2&lt;=5000,4,5))))</f>
        <v>4</v>
      </c>
      <c r="D13">
        <v>10</v>
      </c>
      <c r="E13">
        <f>IF(D13&lt;=10,1,IF(D13&lt;=50,2,IF(D13&lt;=100,3,4)))</f>
        <v>1</v>
      </c>
      <c r="F13">
        <v>5</v>
      </c>
      <c r="G13">
        <f>IF(F13=2,1,IF(F13&lt;=5,2,IF(F13&lt;=10,3,4)))</f>
        <v>2</v>
      </c>
      <c r="H13">
        <f>IF(J13&gt;0.95,1,0)</f>
        <v>1</v>
      </c>
      <c r="I13">
        <f>IF(K13&gt;J13,1,0)</f>
        <v>0</v>
      </c>
      <c r="J13">
        <v>0.96762843925006103</v>
      </c>
      <c r="K13">
        <v>0.96740930119308499</v>
      </c>
      <c r="L13">
        <f>K13-J13</f>
        <v>-2.1913805697604261E-4</v>
      </c>
      <c r="N13">
        <f t="shared" si="0"/>
        <v>-2.1913805697604261E-4</v>
      </c>
      <c r="U13" t="s">
        <v>147</v>
      </c>
      <c r="W13">
        <f>(W9-0.5)/SQRT(W11)</f>
        <v>0.20530093432695981</v>
      </c>
    </row>
    <row r="14" spans="1:25" x14ac:dyDescent="0.25">
      <c r="A14" t="s">
        <v>110</v>
      </c>
      <c r="B14">
        <v>7400</v>
      </c>
      <c r="C14">
        <f>IF(B14/2&lt;=100,1,IF(B14/2&lt;=500,2,IF(B14/2&lt;=1000,3,IF(B14/2&lt;=5000,4,5))))</f>
        <v>4</v>
      </c>
      <c r="D14">
        <v>20</v>
      </c>
      <c r="E14">
        <f>IF(D14&lt;=10,1,IF(D14&lt;=50,2,IF(D14&lt;=100,3,4)))</f>
        <v>2</v>
      </c>
      <c r="F14">
        <v>2</v>
      </c>
      <c r="G14">
        <f>IF(F14=2,1,IF(F14&lt;=5,2,IF(F14&lt;=10,3,4)))</f>
        <v>1</v>
      </c>
      <c r="H14">
        <f>IF(J14&gt;0.95,1,0)</f>
        <v>0</v>
      </c>
      <c r="I14">
        <f>IF(K14&gt;J14,1,0)</f>
        <v>1</v>
      </c>
      <c r="J14">
        <v>0.90678378378378299</v>
      </c>
      <c r="K14">
        <v>0.91557657657657598</v>
      </c>
      <c r="L14">
        <f>K14-J14</f>
        <v>8.7927927927929916E-3</v>
      </c>
      <c r="N14">
        <f t="shared" si="0"/>
        <v>8.7927927927929916E-3</v>
      </c>
      <c r="U14" s="1" t="s">
        <v>140</v>
      </c>
      <c r="V14" s="1"/>
      <c r="W14" s="3">
        <f>1-W15</f>
        <v>0.41866850705937586</v>
      </c>
      <c r="X14" s="1">
        <v>6.7890000000000006E-2</v>
      </c>
      <c r="Y14">
        <f>X14/W14</f>
        <v>0.16215693049578195</v>
      </c>
    </row>
    <row r="15" spans="1:25" x14ac:dyDescent="0.25">
      <c r="A15" t="s">
        <v>111</v>
      </c>
      <c r="B15">
        <v>4601</v>
      </c>
      <c r="C15">
        <f>IF(B15/2&lt;=100,1,IF(B15/2&lt;=500,2,IF(B15/2&lt;=1000,3,IF(B15/2&lt;=5000,4,5))))</f>
        <v>4</v>
      </c>
      <c r="D15">
        <v>57</v>
      </c>
      <c r="E15">
        <f>IF(D15&lt;=10,1,IF(D15&lt;=50,2,IF(D15&lt;=100,3,4)))</f>
        <v>3</v>
      </c>
      <c r="F15">
        <v>2</v>
      </c>
      <c r="G15">
        <f>IF(F15=2,1,IF(F15&lt;=5,2,IF(F15&lt;=10,3,4)))</f>
        <v>1</v>
      </c>
      <c r="H15">
        <f>IF(J15&gt;0.95,1,0)</f>
        <v>0</v>
      </c>
      <c r="I15">
        <f>IF(K15&gt;J15,1,0)</f>
        <v>1</v>
      </c>
      <c r="J15">
        <v>0.92222222222222205</v>
      </c>
      <c r="K15">
        <v>0.935317977690859</v>
      </c>
      <c r="L15">
        <f>K15-J15</f>
        <v>1.3095755468636949E-2</v>
      </c>
      <c r="N15">
        <f t="shared" si="0"/>
        <v>1.3095755468636949E-2</v>
      </c>
      <c r="W15">
        <f>NORMSDIST(W13)</f>
        <v>0.58133149294062414</v>
      </c>
    </row>
    <row r="16" spans="1:25" x14ac:dyDescent="0.25">
      <c r="A16" t="s">
        <v>112</v>
      </c>
      <c r="B16">
        <v>2310</v>
      </c>
      <c r="C16">
        <f>IF(B16/2&lt;=100,1,IF(B16/2&lt;=500,2,IF(B16/2&lt;=1000,3,IF(B16/2&lt;=5000,4,5))))</f>
        <v>4</v>
      </c>
      <c r="D16">
        <v>18</v>
      </c>
      <c r="E16">
        <f>IF(D16&lt;=10,1,IF(D16&lt;=50,2,IF(D16&lt;=100,3,4)))</f>
        <v>2</v>
      </c>
      <c r="F16">
        <v>7</v>
      </c>
      <c r="G16">
        <f>IF(F16=2,1,IF(F16&lt;=5,2,IF(F16&lt;=10,3,4)))</f>
        <v>3</v>
      </c>
      <c r="H16">
        <f>IF(J16&gt;0.95,1,0)</f>
        <v>1</v>
      </c>
      <c r="I16">
        <f>IF(K16&gt;J16,1,0)</f>
        <v>1</v>
      </c>
      <c r="J16">
        <v>0.95382395382395302</v>
      </c>
      <c r="K16">
        <v>0.96932178932178903</v>
      </c>
      <c r="L16">
        <f>K16-J16</f>
        <v>1.549783549783601E-2</v>
      </c>
      <c r="N16">
        <f t="shared" si="0"/>
        <v>1.549783549783601E-2</v>
      </c>
    </row>
    <row r="17" spans="1:24" x14ac:dyDescent="0.25">
      <c r="A17" t="s">
        <v>113</v>
      </c>
      <c r="B17">
        <v>6435</v>
      </c>
      <c r="C17">
        <f>IF(B17/2&lt;=100,1,IF(B17/2&lt;=500,2,IF(B17/2&lt;=1000,3,IF(B17/2&lt;=5000,4,5))))</f>
        <v>4</v>
      </c>
      <c r="D17">
        <v>36</v>
      </c>
      <c r="E17">
        <f>IF(D17&lt;=10,1,IF(D17&lt;=50,2,IF(D17&lt;=100,3,4)))</f>
        <v>2</v>
      </c>
      <c r="F17">
        <v>6</v>
      </c>
      <c r="G17">
        <f>IF(F17=2,1,IF(F17&lt;=5,2,IF(F17&lt;=10,3,4)))</f>
        <v>3</v>
      </c>
      <c r="H17">
        <f>IF(J17&gt;0.95,1,0)</f>
        <v>0</v>
      </c>
      <c r="I17">
        <f>IF(K17&gt;J17,1,0)</f>
        <v>1</v>
      </c>
      <c r="J17">
        <v>0.89721445583514503</v>
      </c>
      <c r="K17">
        <v>0.90270270270270203</v>
      </c>
      <c r="L17">
        <f>K17-J17</f>
        <v>5.4882468675570006E-3</v>
      </c>
      <c r="N17">
        <f t="shared" si="0"/>
        <v>5.4882468675570006E-3</v>
      </c>
      <c r="T17" t="s">
        <v>148</v>
      </c>
      <c r="U17" t="s">
        <v>149</v>
      </c>
    </row>
    <row r="18" spans="1:24" x14ac:dyDescent="0.25">
      <c r="A18" t="s">
        <v>114</v>
      </c>
      <c r="B18">
        <v>7200</v>
      </c>
      <c r="C18">
        <f>IF(B18/2&lt;=100,1,IF(B18/2&lt;=500,2,IF(B18/2&lt;=1000,3,IF(B18/2&lt;=5000,4,5))))</f>
        <v>4</v>
      </c>
      <c r="D18">
        <v>21</v>
      </c>
      <c r="E18">
        <f>IF(D18&lt;=10,1,IF(D18&lt;=50,2,IF(D18&lt;=100,3,4)))</f>
        <v>2</v>
      </c>
      <c r="F18">
        <v>3</v>
      </c>
      <c r="G18">
        <f>IF(F18=2,1,IF(F18&lt;=5,2,IF(F18&lt;=10,3,4)))</f>
        <v>2</v>
      </c>
      <c r="H18">
        <f>IF(J18&gt;0.95,1,0)</f>
        <v>1</v>
      </c>
      <c r="I18">
        <f>IF(K18&gt;J18,1,0)</f>
        <v>0</v>
      </c>
      <c r="J18">
        <v>0.99323148148148099</v>
      </c>
      <c r="K18">
        <v>0.96924999999999994</v>
      </c>
      <c r="L18">
        <f>K18-J18</f>
        <v>-2.3981481481481048E-2</v>
      </c>
      <c r="N18">
        <f t="shared" si="0"/>
        <v>-2.3981481481481048E-2</v>
      </c>
      <c r="T18">
        <v>1.91655609612984E-4</v>
      </c>
      <c r="U18">
        <f>ABS(T18)</f>
        <v>1.91655609612984E-4</v>
      </c>
      <c r="V18">
        <f>IF(U18=0,0,V17+1)</f>
        <v>1</v>
      </c>
      <c r="W18">
        <f>IF(T18&gt;0,V18,-V18)</f>
        <v>1</v>
      </c>
      <c r="X18" t="s">
        <v>150</v>
      </c>
    </row>
    <row r="19" spans="1:24" x14ac:dyDescent="0.25">
      <c r="A19" t="s">
        <v>115</v>
      </c>
      <c r="B19">
        <v>2201</v>
      </c>
      <c r="C19">
        <f>IF(B19/2&lt;=100,1,IF(B19/2&lt;=500,2,IF(B19/2&lt;=1000,3,IF(B19/2&lt;=5000,4,5))))</f>
        <v>4</v>
      </c>
      <c r="D19">
        <v>3</v>
      </c>
      <c r="E19">
        <f>IF(D19&lt;=10,1,IF(D19&lt;=50,2,IF(D19&lt;=100,3,4)))</f>
        <v>1</v>
      </c>
      <c r="F19">
        <v>2</v>
      </c>
      <c r="G19">
        <f>IF(F19=2,1,IF(F19&lt;=5,2,IF(F19&lt;=10,3,4)))</f>
        <v>1</v>
      </c>
      <c r="H19">
        <f>IF(J19&gt;0.95,1,0)</f>
        <v>0</v>
      </c>
      <c r="I19">
        <f>IF(K19&gt;J19,1,0)</f>
        <v>0</v>
      </c>
      <c r="J19">
        <v>0.78368150166515205</v>
      </c>
      <c r="K19">
        <v>0.78204662428095595</v>
      </c>
      <c r="L19">
        <f>K19-J19</f>
        <v>-1.6348773841960984E-3</v>
      </c>
      <c r="N19">
        <f t="shared" si="0"/>
        <v>-1.6348773841960984E-3</v>
      </c>
      <c r="T19" s="2">
        <v>-2.0515345478400171E-4</v>
      </c>
      <c r="U19">
        <f>ABS(T19)</f>
        <v>2.0515345478400171E-4</v>
      </c>
      <c r="V19">
        <f>IF(U19=0,0,V18+1)</f>
        <v>2</v>
      </c>
      <c r="W19">
        <f>IF(T19&gt;0,V19,-V19)</f>
        <v>-2</v>
      </c>
      <c r="X19" t="s">
        <v>151</v>
      </c>
    </row>
    <row r="20" spans="1:24" x14ac:dyDescent="0.25">
      <c r="A20" t="s">
        <v>116</v>
      </c>
      <c r="B20">
        <v>7400</v>
      </c>
      <c r="C20">
        <f>IF(B20/2&lt;=100,1,IF(B20/2&lt;=500,2,IF(B20/2&lt;=1000,3,IF(B20/2&lt;=5000,4,5))))</f>
        <v>4</v>
      </c>
      <c r="D20">
        <v>20</v>
      </c>
      <c r="E20">
        <f>IF(D20&lt;=10,1,IF(D20&lt;=50,2,IF(D20&lt;=100,3,4)))</f>
        <v>2</v>
      </c>
      <c r="F20">
        <v>2</v>
      </c>
      <c r="G20">
        <f>IF(F20=2,1,IF(F20&lt;=5,2,IF(F20&lt;=10,3,4)))</f>
        <v>1</v>
      </c>
      <c r="H20">
        <f>IF(J20&gt;0.95,1,0)</f>
        <v>1</v>
      </c>
      <c r="I20">
        <f>IF(K20&gt;J20,1,0)</f>
        <v>0</v>
      </c>
      <c r="J20">
        <v>0.97737548410339503</v>
      </c>
      <c r="K20">
        <v>0.97626767540304404</v>
      </c>
      <c r="L20">
        <f>K20-J20</f>
        <v>-1.1078087003509873E-3</v>
      </c>
      <c r="N20">
        <f t="shared" si="0"/>
        <v>-1.1078087003509873E-3</v>
      </c>
      <c r="T20">
        <v>-2.1913805697604261E-4</v>
      </c>
      <c r="U20">
        <f>ABS(T20)</f>
        <v>2.1913805697604261E-4</v>
      </c>
      <c r="V20">
        <f>IF(U20=0,0,V19+1)</f>
        <v>3</v>
      </c>
      <c r="W20">
        <f>IF(T20&gt;0,V20,-V20)</f>
        <v>-3</v>
      </c>
    </row>
    <row r="21" spans="1:24" x14ac:dyDescent="0.25">
      <c r="A21" t="s">
        <v>117</v>
      </c>
      <c r="B21">
        <v>5456</v>
      </c>
      <c r="C21">
        <f>IF(B21/2&lt;=100,1,IF(B21/2&lt;=500,2,IF(B21/2&lt;=1000,3,IF(B21/2&lt;=5000,4,5))))</f>
        <v>4</v>
      </c>
      <c r="D21">
        <v>24</v>
      </c>
      <c r="E21">
        <f>IF(D21&lt;=10,1,IF(D21&lt;=50,2,IF(D21&lt;=100,3,4)))</f>
        <v>2</v>
      </c>
      <c r="F21">
        <v>4</v>
      </c>
      <c r="G21">
        <f>IF(F21=2,1,IF(F21&lt;=5,2,IF(F21&lt;=10,3,4)))</f>
        <v>2</v>
      </c>
      <c r="H21">
        <f>IF(J21&gt;0.95,1,0)</f>
        <v>1</v>
      </c>
      <c r="I21">
        <f>IF(K21&gt;J21,1,0)</f>
        <v>0</v>
      </c>
      <c r="J21">
        <v>0.99186515207035497</v>
      </c>
      <c r="K21">
        <v>0.96070599731281303</v>
      </c>
      <c r="L21">
        <f>K21-J21</f>
        <v>-3.115915475754194E-2</v>
      </c>
      <c r="N21">
        <f t="shared" si="0"/>
        <v>-3.115915475754194E-2</v>
      </c>
      <c r="T21">
        <v>2.7100271002700183E-4</v>
      </c>
      <c r="U21">
        <f>ABS(T21)</f>
        <v>2.7100271002700183E-4</v>
      </c>
      <c r="V21">
        <f>IF(U21=0,0,V20+1)</f>
        <v>4</v>
      </c>
      <c r="W21">
        <f>IF(T21&gt;0,V21,-V21)</f>
        <v>4</v>
      </c>
    </row>
    <row r="22" spans="1:24" x14ac:dyDescent="0.25">
      <c r="A22" t="s">
        <v>118</v>
      </c>
      <c r="B22">
        <v>5000</v>
      </c>
      <c r="C22">
        <f>IF(B22/2&lt;=100,1,IF(B22/2&lt;=500,2,IF(B22/2&lt;=1000,3,IF(B22/2&lt;=5000,4,5))))</f>
        <v>4</v>
      </c>
      <c r="D22">
        <v>21</v>
      </c>
      <c r="E22">
        <f>IF(D22&lt;=10,1,IF(D22&lt;=50,2,IF(D22&lt;=100,3,4)))</f>
        <v>2</v>
      </c>
      <c r="F22">
        <v>3</v>
      </c>
      <c r="G22">
        <f>IF(F22=2,1,IF(F22&lt;=5,2,IF(F22&lt;=10,3,4)))</f>
        <v>2</v>
      </c>
      <c r="H22">
        <f>IF(J22&gt;0.95,1,0)</f>
        <v>0</v>
      </c>
      <c r="I22">
        <f>IF(K22&gt;J22,1,0)</f>
        <v>0</v>
      </c>
      <c r="J22">
        <v>0.86565373850459804</v>
      </c>
      <c r="K22">
        <v>0.86053578568572497</v>
      </c>
      <c r="L22">
        <f>K22-J22</f>
        <v>-5.1179528188730616E-3</v>
      </c>
      <c r="N22">
        <f t="shared" si="0"/>
        <v>-5.1179528188730616E-3</v>
      </c>
      <c r="T22">
        <v>7.5892327759896627E-4</v>
      </c>
      <c r="U22">
        <f>ABS(T22)</f>
        <v>7.5892327759896627E-4</v>
      </c>
      <c r="V22">
        <f>IF(U22=0,0,V21+1)</f>
        <v>5</v>
      </c>
      <c r="W22">
        <f>IF(T22&gt;0,V22,-V22)</f>
        <v>5</v>
      </c>
    </row>
    <row r="23" spans="1:24" x14ac:dyDescent="0.25">
      <c r="A23" t="s">
        <v>119</v>
      </c>
      <c r="B23">
        <v>5000</v>
      </c>
      <c r="C23">
        <f>IF(B23/2&lt;=100,1,IF(B23/2&lt;=500,2,IF(B23/2&lt;=1000,3,IF(B23/2&lt;=5000,4,5))))</f>
        <v>4</v>
      </c>
      <c r="D23">
        <v>40</v>
      </c>
      <c r="E23">
        <f>IF(D23&lt;=10,1,IF(D23&lt;=50,2,IF(D23&lt;=100,3,4)))</f>
        <v>2</v>
      </c>
      <c r="F23">
        <v>3</v>
      </c>
      <c r="G23">
        <f>IF(F23=2,1,IF(F23&lt;=5,2,IF(F23&lt;=10,3,4)))</f>
        <v>2</v>
      </c>
      <c r="H23">
        <f>IF(J23&gt;0.95,1,0)</f>
        <v>0</v>
      </c>
      <c r="I23">
        <f>IF(K23&gt;J23,1,0)</f>
        <v>0</v>
      </c>
      <c r="J23">
        <v>0.86374783419965295</v>
      </c>
      <c r="K23">
        <v>0.85881647341063505</v>
      </c>
      <c r="L23">
        <f>K23-J23</f>
        <v>-4.9313607890179023E-3</v>
      </c>
      <c r="N23">
        <f t="shared" si="0"/>
        <v>-4.9313607890179023E-3</v>
      </c>
      <c r="T23">
        <v>-1.1078087003509873E-3</v>
      </c>
      <c r="U23">
        <f>ABS(T23)</f>
        <v>1.1078087003509873E-3</v>
      </c>
      <c r="V23">
        <f>IF(U23=0,0,V22+1)</f>
        <v>6</v>
      </c>
      <c r="W23">
        <f>IF(T23&gt;0,V23,-V23)</f>
        <v>-6</v>
      </c>
    </row>
    <row r="24" spans="1:24" x14ac:dyDescent="0.25">
      <c r="A24" t="s">
        <v>120</v>
      </c>
      <c r="B24">
        <v>4898</v>
      </c>
      <c r="C24">
        <f>IF(B24/2&lt;=100,1,IF(B24/2&lt;=500,2,IF(B24/2&lt;=1000,3,IF(B24/2&lt;=5000,4,5))))</f>
        <v>4</v>
      </c>
      <c r="D24">
        <v>11</v>
      </c>
      <c r="E24">
        <f>IF(D24&lt;=10,1,IF(D24&lt;=50,2,IF(D24&lt;=100,3,4)))</f>
        <v>2</v>
      </c>
      <c r="F24">
        <v>7</v>
      </c>
      <c r="G24">
        <f>IF(F24=2,1,IF(F24&lt;=5,2,IF(F24&lt;=10,3,4)))</f>
        <v>3</v>
      </c>
      <c r="H24">
        <f>IF(J24&gt;0.95,1,0)</f>
        <v>0</v>
      </c>
      <c r="I24">
        <f>IF(K24&gt;J24,1,0)</f>
        <v>1</v>
      </c>
      <c r="J24">
        <v>0.57749218006255898</v>
      </c>
      <c r="K24">
        <v>0.61241670066639398</v>
      </c>
      <c r="L24">
        <f>K24-J24</f>
        <v>3.4924520603834996E-2</v>
      </c>
      <c r="N24">
        <f t="shared" si="0"/>
        <v>3.4924520603834996E-2</v>
      </c>
      <c r="T24">
        <v>-1.4709745206200608E-3</v>
      </c>
      <c r="U24">
        <f>ABS(T24)</f>
        <v>1.4709745206200608E-3</v>
      </c>
      <c r="V24">
        <f>IF(U24=0,0,V23+1)</f>
        <v>7</v>
      </c>
      <c r="W24">
        <f>IF(T24&gt;0,V24,-V24)</f>
        <v>-7</v>
      </c>
    </row>
    <row r="25" spans="1:24" x14ac:dyDescent="0.25">
      <c r="T25" s="2">
        <v>-1.6348773841960984E-3</v>
      </c>
      <c r="U25">
        <f>ABS(T25)</f>
        <v>1.6348773841960984E-3</v>
      </c>
      <c r="V25">
        <f>IF(U25=0,0,V24+1)</f>
        <v>8</v>
      </c>
      <c r="W25">
        <f>IF(T25&gt;0,V25,-V25)</f>
        <v>-8</v>
      </c>
    </row>
    <row r="26" spans="1:24" x14ac:dyDescent="0.25">
      <c r="T26">
        <v>-4.354066985645999E-3</v>
      </c>
      <c r="U26">
        <f>ABS(T26)</f>
        <v>4.354066985645999E-3</v>
      </c>
      <c r="V26">
        <f>IF(U26=0,0,V25+1)</f>
        <v>9</v>
      </c>
      <c r="W26">
        <f>IF(T26&gt;0,V26,-V26)</f>
        <v>-9</v>
      </c>
    </row>
    <row r="27" spans="1:24" x14ac:dyDescent="0.25">
      <c r="T27">
        <v>-4.9313607890179023E-3</v>
      </c>
      <c r="U27">
        <f>ABS(T27)</f>
        <v>4.9313607890179023E-3</v>
      </c>
      <c r="V27">
        <f>IF(U27=0,0,V26+1)</f>
        <v>10</v>
      </c>
      <c r="W27">
        <f>IF(T27&gt;0,V27,-V27)</f>
        <v>-10</v>
      </c>
    </row>
    <row r="28" spans="1:24" x14ac:dyDescent="0.25">
      <c r="T28">
        <v>-5.1179528188730616E-3</v>
      </c>
      <c r="U28">
        <f>ABS(T28)</f>
        <v>5.1179528188730616E-3</v>
      </c>
      <c r="V28">
        <f>IF(U28=0,0,V27+1)</f>
        <v>11</v>
      </c>
      <c r="W28">
        <f>IF(T28&gt;0,V28,-V28)</f>
        <v>-11</v>
      </c>
    </row>
    <row r="29" spans="1:24" x14ac:dyDescent="0.25">
      <c r="T29">
        <v>5.4882468675570006E-3</v>
      </c>
      <c r="U29">
        <f>ABS(T29)</f>
        <v>5.4882468675570006E-3</v>
      </c>
      <c r="V29">
        <f>IF(U29=0,0,V28+1)</f>
        <v>12</v>
      </c>
      <c r="W29">
        <f>IF(T29&gt;0,V29,-V29)</f>
        <v>12</v>
      </c>
    </row>
    <row r="30" spans="1:24" x14ac:dyDescent="0.25">
      <c r="T30">
        <v>8.7927927927929916E-3</v>
      </c>
      <c r="U30">
        <f>ABS(T30)</f>
        <v>8.7927927927929916E-3</v>
      </c>
      <c r="V30">
        <f>IF(U30=0,0,V29+1)</f>
        <v>13</v>
      </c>
      <c r="W30">
        <f>IF(T30&gt;0,V30,-V30)</f>
        <v>13</v>
      </c>
    </row>
    <row r="31" spans="1:24" x14ac:dyDescent="0.25">
      <c r="T31">
        <v>9.8997493734340747E-3</v>
      </c>
      <c r="U31">
        <f>ABS(T31)</f>
        <v>9.8997493734340747E-3</v>
      </c>
      <c r="V31">
        <f>IF(U31=0,0,V30+1)</f>
        <v>14</v>
      </c>
      <c r="W31">
        <f>IF(T31&gt;0,V31,-V31)</f>
        <v>14</v>
      </c>
    </row>
    <row r="32" spans="1:24" x14ac:dyDescent="0.25">
      <c r="T32" s="2">
        <v>-1.2606060606060954E-2</v>
      </c>
      <c r="U32">
        <f>ABS(T32)</f>
        <v>1.2606060606060954E-2</v>
      </c>
      <c r="V32">
        <f>IF(U32=0,0,V31+1)</f>
        <v>15</v>
      </c>
      <c r="W32">
        <f>IF(T32&gt;0,V32,-V32)</f>
        <v>-15</v>
      </c>
    </row>
    <row r="33" spans="20:23" x14ac:dyDescent="0.25">
      <c r="T33">
        <v>1.3095755468636949E-2</v>
      </c>
      <c r="U33">
        <f>ABS(T33)</f>
        <v>1.3095755468636949E-2</v>
      </c>
      <c r="V33">
        <f>IF(U33=0,0,V32+1)</f>
        <v>16</v>
      </c>
      <c r="W33">
        <f>IF(T33&gt;0,V33,-V33)</f>
        <v>16</v>
      </c>
    </row>
    <row r="34" spans="20:23" x14ac:dyDescent="0.25">
      <c r="T34">
        <v>1.549783549783601E-2</v>
      </c>
      <c r="U34">
        <f>ABS(T34)</f>
        <v>1.549783549783601E-2</v>
      </c>
      <c r="V34">
        <f>IF(U34=0,0,V33+1)</f>
        <v>17</v>
      </c>
      <c r="W34">
        <f>IF(T34&gt;0,V34,-V34)</f>
        <v>17</v>
      </c>
    </row>
    <row r="35" spans="20:23" x14ac:dyDescent="0.25">
      <c r="T35">
        <v>1.7200577200576994E-2</v>
      </c>
      <c r="U35">
        <f>ABS(T35)</f>
        <v>1.7200577200576994E-2</v>
      </c>
      <c r="V35">
        <f>IF(U35=0,0,V34+1)</f>
        <v>18</v>
      </c>
      <c r="W35">
        <f>IF(T35&gt;0,V35,-V35)</f>
        <v>18</v>
      </c>
    </row>
    <row r="36" spans="20:23" x14ac:dyDescent="0.25">
      <c r="T36">
        <v>-2.1470342522974084E-2</v>
      </c>
      <c r="U36">
        <f>ABS(T36)</f>
        <v>2.1470342522974084E-2</v>
      </c>
      <c r="V36">
        <f>IF(U36=0,0,V35+1)</f>
        <v>19</v>
      </c>
      <c r="W36">
        <f>IF(T36&gt;0,V36,-V36)</f>
        <v>-19</v>
      </c>
    </row>
    <row r="37" spans="20:23" x14ac:dyDescent="0.25">
      <c r="T37">
        <v>-2.3981481481481048E-2</v>
      </c>
      <c r="U37">
        <f>ABS(T37)</f>
        <v>2.3981481481481048E-2</v>
      </c>
      <c r="V37">
        <f>IF(U37=0,0,V36+1)</f>
        <v>20</v>
      </c>
      <c r="W37">
        <f>IF(T37&gt;0,V37,-V37)</f>
        <v>-20</v>
      </c>
    </row>
    <row r="38" spans="20:23" x14ac:dyDescent="0.25">
      <c r="T38">
        <v>-3.115915475754194E-2</v>
      </c>
      <c r="U38">
        <f>ABS(T38)</f>
        <v>3.115915475754194E-2</v>
      </c>
      <c r="V38">
        <f>IF(U38=0,0,V37+1)</f>
        <v>21</v>
      </c>
      <c r="W38">
        <f>IF(T38&gt;0,V38,-V38)</f>
        <v>-21</v>
      </c>
    </row>
    <row r="39" spans="20:23" x14ac:dyDescent="0.25">
      <c r="T39">
        <v>3.4924520603834996E-2</v>
      </c>
      <c r="U39">
        <f>ABS(T39)</f>
        <v>3.4924520603834996E-2</v>
      </c>
      <c r="V39">
        <f>IF(U39=0,0,V38+1)</f>
        <v>22</v>
      </c>
      <c r="W39">
        <f>IF(T39&gt;0,V39,-V39)</f>
        <v>22</v>
      </c>
    </row>
    <row r="40" spans="20:23" x14ac:dyDescent="0.25">
      <c r="T40">
        <v>3.9524702939337075E-2</v>
      </c>
      <c r="U40">
        <f>ABS(T40)</f>
        <v>3.9524702939337075E-2</v>
      </c>
      <c r="V40">
        <f>IF(U40=0,0,V39+1)</f>
        <v>23</v>
      </c>
      <c r="W40">
        <f>IF(T40&gt;0,V40,-V40)</f>
        <v>23</v>
      </c>
    </row>
    <row r="48" spans="20:23" x14ac:dyDescent="0.25">
      <c r="T48" s="2"/>
    </row>
    <row r="51" spans="20:20" x14ac:dyDescent="0.25">
      <c r="T51" s="2"/>
    </row>
    <row r="53" spans="20:20" x14ac:dyDescent="0.25">
      <c r="T53" s="2"/>
    </row>
    <row r="58" spans="20:20" x14ac:dyDescent="0.25">
      <c r="T58" s="2"/>
    </row>
    <row r="61" spans="20:20" x14ac:dyDescent="0.25">
      <c r="T61" s="2"/>
    </row>
    <row r="65" spans="20:20" x14ac:dyDescent="0.25">
      <c r="T65" s="2"/>
    </row>
    <row r="69" spans="20:20" x14ac:dyDescent="0.25">
      <c r="T69" s="2"/>
    </row>
    <row r="78" spans="20:20" x14ac:dyDescent="0.25">
      <c r="T78" s="2"/>
    </row>
    <row r="79" spans="20:20" x14ac:dyDescent="0.25">
      <c r="T79" s="2"/>
    </row>
    <row r="82" spans="20:20" x14ac:dyDescent="0.25">
      <c r="T82" s="2"/>
    </row>
    <row r="84" spans="20:20" x14ac:dyDescent="0.25">
      <c r="T84" s="2"/>
    </row>
    <row r="101" spans="20:20" x14ac:dyDescent="0.25">
      <c r="T101" s="2"/>
    </row>
    <row r="106" spans="20:20" x14ac:dyDescent="0.25">
      <c r="T106" s="2"/>
    </row>
    <row r="110" spans="20:20" x14ac:dyDescent="0.25">
      <c r="T110" s="2"/>
    </row>
    <row r="116" spans="20:20" x14ac:dyDescent="0.25">
      <c r="T116" s="2"/>
    </row>
    <row r="125" spans="20:20" x14ac:dyDescent="0.25">
      <c r="T125" s="2"/>
    </row>
  </sheetData>
  <sortState ref="T18:W40">
    <sortCondition ref="U18:U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workbookViewId="0">
      <selection activeCell="N13" sqref="N13:N14"/>
    </sheetView>
  </sheetViews>
  <sheetFormatPr defaultRowHeight="15" x14ac:dyDescent="0.25"/>
  <cols>
    <col min="16" max="16" width="14" customWidth="1"/>
    <col min="18" max="18" width="13.85546875" customWidth="1"/>
    <col min="21" max="21" width="17" customWidth="1"/>
    <col min="23" max="23" width="14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39</v>
      </c>
      <c r="L1" t="s">
        <v>9</v>
      </c>
      <c r="N1" t="s">
        <v>130</v>
      </c>
      <c r="P1" s="1" t="s">
        <v>131</v>
      </c>
      <c r="R1" t="s">
        <v>132</v>
      </c>
      <c r="T1" t="s">
        <v>133</v>
      </c>
    </row>
    <row r="2" spans="1:25" x14ac:dyDescent="0.25">
      <c r="A2" t="s">
        <v>121</v>
      </c>
      <c r="B2">
        <v>48842</v>
      </c>
      <c r="C2">
        <f>IF(B2/2&lt;=100,1,IF(B2/2&lt;=500,2,IF(B2/2&lt;=1000,3,IF(B2/2&lt;=5000,4,5))))</f>
        <v>5</v>
      </c>
      <c r="D2">
        <v>14</v>
      </c>
      <c r="E2">
        <f>IF(D2&lt;=10,1,IF(D2&lt;=50,2,IF(D2&lt;=100,3,4)))</f>
        <v>2</v>
      </c>
      <c r="F2">
        <v>2</v>
      </c>
      <c r="G2">
        <f>IF(F2=2,1,IF(F2&lt;=5,2,IF(F2&lt;=10,3,4)))</f>
        <v>1</v>
      </c>
      <c r="H2">
        <f>IF(J2&gt;0.95,1,0)</f>
        <v>0</v>
      </c>
      <c r="I2">
        <f>IF(K2&gt;J2,1,0)</f>
        <v>0</v>
      </c>
      <c r="J2">
        <v>0.85798187426637096</v>
      </c>
      <c r="K2">
        <v>0.85733764638440701</v>
      </c>
      <c r="L2">
        <f>K2-J2</f>
        <v>-6.4422788196394354E-4</v>
      </c>
      <c r="N2">
        <f>L2</f>
        <v>-6.4422788196394354E-4</v>
      </c>
      <c r="P2" t="str">
        <f>CONCATENATE(L1," WINS")</f>
        <v>Diff WINS</v>
      </c>
      <c r="Q2">
        <f>COUNTIF(N2:N4000,"&gt;0")</f>
        <v>2</v>
      </c>
      <c r="S2" s="2"/>
      <c r="T2" t="s">
        <v>134</v>
      </c>
    </row>
    <row r="3" spans="1:25" x14ac:dyDescent="0.25">
      <c r="A3" t="s">
        <v>122</v>
      </c>
      <c r="B3">
        <v>28056</v>
      </c>
      <c r="C3">
        <f>IF(B3/2&lt;=100,1,IF(B3/2&lt;=500,2,IF(B3/2&lt;=1000,3,IF(B3/2&lt;=5000,4,5))))</f>
        <v>5</v>
      </c>
      <c r="D3">
        <v>6</v>
      </c>
      <c r="E3">
        <f>IF(D3&lt;=10,1,IF(D3&lt;=50,2,IF(D3&lt;=100,3,4)))</f>
        <v>1</v>
      </c>
      <c r="F3">
        <v>18</v>
      </c>
      <c r="G3">
        <f>IF(F3=2,1,IF(F3&lt;=5,2,IF(F3&lt;=10,3,4)))</f>
        <v>4</v>
      </c>
      <c r="H3">
        <f>IF(J3&gt;0.95,1,0)</f>
        <v>0</v>
      </c>
      <c r="I3">
        <f>IF(K3&gt;J3,1,0)</f>
        <v>1</v>
      </c>
      <c r="J3">
        <v>0.72635879893576505</v>
      </c>
      <c r="K3">
        <v>0.74418234511592496</v>
      </c>
      <c r="L3">
        <f>K3-J3</f>
        <v>1.782354618015991E-2</v>
      </c>
      <c r="N3">
        <f t="shared" ref="N3:N47" si="0">L3</f>
        <v>1.782354618015991E-2</v>
      </c>
      <c r="P3" t="s">
        <v>135</v>
      </c>
      <c r="Q3">
        <f>COUNTIF(N2:N400,"=0")</f>
        <v>0</v>
      </c>
      <c r="T3" t="s">
        <v>136</v>
      </c>
      <c r="V3">
        <f>SUMIF(T18:T94,"&lt;0",V18:V94)</f>
        <v>29</v>
      </c>
    </row>
    <row r="4" spans="1:25" x14ac:dyDescent="0.25">
      <c r="A4" t="s">
        <v>123</v>
      </c>
      <c r="B4">
        <v>67557</v>
      </c>
      <c r="C4">
        <f>IF(B4/2&lt;=100,1,IF(B4/2&lt;=500,2,IF(B4/2&lt;=1000,3,IF(B4/2&lt;=5000,4,5))))</f>
        <v>5</v>
      </c>
      <c r="D4">
        <v>42</v>
      </c>
      <c r="E4">
        <f>IF(D4&lt;=10,1,IF(D4&lt;=50,2,IF(D4&lt;=100,3,4)))</f>
        <v>2</v>
      </c>
      <c r="F4">
        <v>2</v>
      </c>
      <c r="G4">
        <f>IF(F4=2,1,IF(F4&lt;=5,2,IF(F4&lt;=10,3,4)))</f>
        <v>1</v>
      </c>
      <c r="H4">
        <f>IF(J4&gt;0.95,1,0)</f>
        <v>0</v>
      </c>
      <c r="I4">
        <f>IF(K4&gt;J4,1,0)</f>
        <v>1</v>
      </c>
      <c r="J4">
        <v>0.82966537395028395</v>
      </c>
      <c r="K4">
        <v>0.83307380325054003</v>
      </c>
      <c r="L4">
        <f>K4-J4</f>
        <v>3.4084293002560884E-3</v>
      </c>
      <c r="N4">
        <f t="shared" si="0"/>
        <v>3.4084293002560884E-3</v>
      </c>
      <c r="P4" t="str">
        <f>CONCATENATE(M1," WINS")</f>
        <v xml:space="preserve"> WINS</v>
      </c>
      <c r="Q4">
        <f>COUNTIF(N2:N4000,"&lt;0")</f>
        <v>7</v>
      </c>
      <c r="T4" t="s">
        <v>137</v>
      </c>
    </row>
    <row r="5" spans="1:25" x14ac:dyDescent="0.25">
      <c r="A5" t="s">
        <v>124</v>
      </c>
      <c r="B5">
        <v>20000</v>
      </c>
      <c r="C5">
        <f>IF(B5/2&lt;=100,1,IF(B5/2&lt;=500,2,IF(B5/2&lt;=1000,3,IF(B5/2&lt;=5000,4,5))))</f>
        <v>5</v>
      </c>
      <c r="D5">
        <v>16</v>
      </c>
      <c r="E5">
        <f>IF(D5&lt;=10,1,IF(D5&lt;=50,2,IF(D5&lt;=100,3,4)))</f>
        <v>2</v>
      </c>
      <c r="F5">
        <v>26</v>
      </c>
      <c r="G5">
        <f>IF(F5=2,1,IF(F5&lt;=5,2,IF(F5&lt;=10,3,4)))</f>
        <v>4</v>
      </c>
      <c r="H5">
        <f>IF(J5&gt;0.95,1,0)</f>
        <v>0</v>
      </c>
      <c r="I5">
        <f>IF(K5&gt;J5,1,0)</f>
        <v>0</v>
      </c>
      <c r="J5">
        <v>0.94359281836048003</v>
      </c>
      <c r="K5">
        <v>0.94301988607974396</v>
      </c>
      <c r="L5">
        <f>K5-J5</f>
        <v>-5.729322807360715E-4</v>
      </c>
      <c r="N5">
        <f t="shared" si="0"/>
        <v>-5.729322807360715E-4</v>
      </c>
      <c r="P5" t="s">
        <v>138</v>
      </c>
      <c r="Q5">
        <f>AVERAGE(N2:N860)</f>
        <v>2.42373101244321E-4</v>
      </c>
      <c r="T5" t="s">
        <v>139</v>
      </c>
      <c r="V5">
        <f>SUMIF(T18:T94,"&gt;0",V18:V94)</f>
        <v>16</v>
      </c>
    </row>
    <row r="6" spans="1:25" x14ac:dyDescent="0.25">
      <c r="A6" t="s">
        <v>125</v>
      </c>
      <c r="B6">
        <v>19020</v>
      </c>
      <c r="C6">
        <f>IF(B6/2&lt;=100,1,IF(B6/2&lt;=500,2,IF(B6/2&lt;=1000,3,IF(B6/2&lt;=5000,4,5))))</f>
        <v>5</v>
      </c>
      <c r="D6">
        <v>10</v>
      </c>
      <c r="E6">
        <f>IF(D6&lt;=10,1,IF(D6&lt;=50,2,IF(D6&lt;=100,3,4)))</f>
        <v>1</v>
      </c>
      <c r="F6">
        <v>2</v>
      </c>
      <c r="G6">
        <f>IF(F6=2,1,IF(F6&lt;=5,2,IF(F6&lt;=10,3,4)))</f>
        <v>1</v>
      </c>
      <c r="H6">
        <f>IF(J6&gt;0.95,1,0)</f>
        <v>0</v>
      </c>
      <c r="I6">
        <f>IF(K6&gt;J6,1,0)</f>
        <v>0</v>
      </c>
      <c r="J6">
        <v>0.85756046267087205</v>
      </c>
      <c r="K6">
        <v>0.85605327725201497</v>
      </c>
      <c r="L6">
        <f>K6-J6</f>
        <v>-1.5071854188570821E-3</v>
      </c>
      <c r="N6">
        <f t="shared" si="0"/>
        <v>-1.5071854188570821E-3</v>
      </c>
      <c r="P6" s="1" t="s">
        <v>140</v>
      </c>
      <c r="Q6" s="1">
        <f>_xlfn.BINOM.DIST(Q4,Q2+Q4,0.5,TRUE)</f>
        <v>0.98046875</v>
      </c>
      <c r="R6">
        <f>1-Q6</f>
        <v>1.953125E-2</v>
      </c>
      <c r="T6" t="s">
        <v>141</v>
      </c>
      <c r="V6">
        <f>SUM(V3:V5)</f>
        <v>45</v>
      </c>
    </row>
    <row r="7" spans="1:25" x14ac:dyDescent="0.25">
      <c r="A7" t="s">
        <v>126</v>
      </c>
      <c r="B7">
        <v>130064</v>
      </c>
      <c r="C7">
        <f>IF(B7/2&lt;=100,1,IF(B7/2&lt;=500,2,IF(B7/2&lt;=1000,3,IF(B7/2&lt;=5000,4,5))))</f>
        <v>5</v>
      </c>
      <c r="D7">
        <v>50</v>
      </c>
      <c r="E7">
        <f>IF(D7&lt;=10,1,IF(D7&lt;=50,2,IF(D7&lt;=100,3,4)))</f>
        <v>2</v>
      </c>
      <c r="F7">
        <v>2</v>
      </c>
      <c r="G7">
        <f>IF(F7=2,1,IF(F7&lt;=5,2,IF(F7&lt;=10,3,4)))</f>
        <v>1</v>
      </c>
      <c r="H7">
        <f>IF(J7&gt;0.95,1,0)</f>
        <v>0</v>
      </c>
      <c r="I7">
        <f>IF(K7&gt;J7,1,0)</f>
        <v>0</v>
      </c>
      <c r="J7">
        <v>0.89986058360114596</v>
      </c>
      <c r="K7">
        <v>0.89851460027985797</v>
      </c>
      <c r="L7">
        <f>K7-J7</f>
        <v>-1.3459833212879913E-3</v>
      </c>
      <c r="N7">
        <f t="shared" si="0"/>
        <v>-1.3459833212879913E-3</v>
      </c>
      <c r="T7" t="s">
        <v>142</v>
      </c>
      <c r="V7">
        <f>W10*(W10+1)/2</f>
        <v>45</v>
      </c>
    </row>
    <row r="8" spans="1:25" x14ac:dyDescent="0.25">
      <c r="A8" t="s">
        <v>127</v>
      </c>
      <c r="B8">
        <v>12960</v>
      </c>
      <c r="C8">
        <f>IF(B8/2&lt;=100,1,IF(B8/2&lt;=500,2,IF(B8/2&lt;=1000,3,IF(B8/2&lt;=5000,4,5))))</f>
        <v>5</v>
      </c>
      <c r="D8">
        <v>8</v>
      </c>
      <c r="E8">
        <f>IF(D8&lt;=10,1,IF(D8&lt;=50,2,IF(D8&lt;=100,3,4)))</f>
        <v>1</v>
      </c>
      <c r="F8">
        <v>5</v>
      </c>
      <c r="G8">
        <f>IF(F8=2,1,IF(F8&lt;=5,2,IF(F8&lt;=10,3,4)))</f>
        <v>2</v>
      </c>
      <c r="H8">
        <f>IF(J8&gt;0.95,1,0)</f>
        <v>1</v>
      </c>
      <c r="I8">
        <f>IF(K8&gt;J8,1,0)</f>
        <v>0</v>
      </c>
      <c r="J8">
        <v>0.98818930041152198</v>
      </c>
      <c r="K8">
        <v>0.97628086419753002</v>
      </c>
      <c r="L8">
        <f>K8-J8</f>
        <v>-1.1908436213991958E-2</v>
      </c>
      <c r="N8">
        <f t="shared" si="0"/>
        <v>-1.1908436213991958E-2</v>
      </c>
      <c r="Q8">
        <f>Q2+Q3+Q4</f>
        <v>9</v>
      </c>
    </row>
    <row r="9" spans="1:25" x14ac:dyDescent="0.25">
      <c r="A9" t="s">
        <v>128</v>
      </c>
      <c r="B9">
        <v>10992</v>
      </c>
      <c r="C9">
        <f>IF(B9/2&lt;=100,1,IF(B9/2&lt;=500,2,IF(B9/2&lt;=1000,3,IF(B9/2&lt;=5000,4,5))))</f>
        <v>5</v>
      </c>
      <c r="D9">
        <v>16</v>
      </c>
      <c r="E9">
        <f>IF(D9&lt;=10,1,IF(D9&lt;=50,2,IF(D9&lt;=100,3,4)))</f>
        <v>2</v>
      </c>
      <c r="F9">
        <v>10</v>
      </c>
      <c r="G9">
        <f>IF(F9=2,1,IF(F9&lt;=5,2,IF(F9&lt;=10,3,4)))</f>
        <v>3</v>
      </c>
      <c r="H9">
        <f>IF(J9&gt;0.95,1,0)</f>
        <v>1</v>
      </c>
      <c r="I9">
        <f>IF(K9&gt;J9,1,0)</f>
        <v>0</v>
      </c>
      <c r="J9">
        <v>0.99138025095471904</v>
      </c>
      <c r="K9">
        <v>0.98944050433412101</v>
      </c>
      <c r="L9">
        <f>K9-J9</f>
        <v>-1.9397466205980374E-3</v>
      </c>
      <c r="N9">
        <f t="shared" si="0"/>
        <v>-1.9397466205980374E-3</v>
      </c>
      <c r="P9" t="s">
        <v>143</v>
      </c>
      <c r="Q9">
        <f>AVERAGE(N2:N116)</f>
        <v>2.42373101244321E-4</v>
      </c>
      <c r="U9" t="s">
        <v>144</v>
      </c>
      <c r="W9">
        <f>SUM(W18:W940)</f>
        <v>-13</v>
      </c>
    </row>
    <row r="10" spans="1:25" x14ac:dyDescent="0.25">
      <c r="A10" t="s">
        <v>129</v>
      </c>
      <c r="B10">
        <v>58000</v>
      </c>
      <c r="C10">
        <f>IF(B10/2&lt;=100,1,IF(B10/2&lt;=500,2,IF(B10/2&lt;=1000,3,IF(B10/2&lt;=5000,4,5))))</f>
        <v>5</v>
      </c>
      <c r="D10">
        <v>9</v>
      </c>
      <c r="E10">
        <f>IF(D10&lt;=10,1,IF(D10&lt;=50,2,IF(D10&lt;=100,3,4)))</f>
        <v>1</v>
      </c>
      <c r="F10">
        <v>7</v>
      </c>
      <c r="G10">
        <f>IF(F10=2,1,IF(F10&lt;=5,2,IF(F10&lt;=10,3,4)))</f>
        <v>3</v>
      </c>
      <c r="H10">
        <f>IF(J10&gt;0.95,1,0)</f>
        <v>1</v>
      </c>
      <c r="I10">
        <f>IF(K10&gt;J10,1,0)</f>
        <v>0</v>
      </c>
      <c r="J10">
        <v>0.99935406753557199</v>
      </c>
      <c r="K10">
        <v>0.99822196170378996</v>
      </c>
      <c r="L10">
        <f>K10-J10</f>
        <v>-1.1321058317820265E-3</v>
      </c>
      <c r="N10">
        <f t="shared" si="0"/>
        <v>-1.1321058317820265E-3</v>
      </c>
      <c r="U10" t="s">
        <v>145</v>
      </c>
      <c r="W10">
        <f>COUNTA(V18:V1320)</f>
        <v>9</v>
      </c>
    </row>
    <row r="11" spans="1:25" x14ac:dyDescent="0.25">
      <c r="U11" t="s">
        <v>146</v>
      </c>
      <c r="W11">
        <f>W10*(W10+1)*(2*W10+1)/6</f>
        <v>285</v>
      </c>
    </row>
    <row r="13" spans="1:25" x14ac:dyDescent="0.25">
      <c r="U13" t="s">
        <v>147</v>
      </c>
      <c r="W13">
        <f>(W9-0.5)/SQRT(W11)</f>
        <v>-0.79967098497477462</v>
      </c>
    </row>
    <row r="14" spans="1:25" x14ac:dyDescent="0.25">
      <c r="U14" s="1" t="s">
        <v>140</v>
      </c>
      <c r="V14" s="1"/>
      <c r="W14" s="3">
        <f>1-W15</f>
        <v>0.78804927599993624</v>
      </c>
      <c r="X14" s="1">
        <v>6.7890000000000006E-2</v>
      </c>
      <c r="Y14">
        <f>X14/W14</f>
        <v>8.614943515284125E-2</v>
      </c>
    </row>
    <row r="15" spans="1:25" x14ac:dyDescent="0.25">
      <c r="W15">
        <f>NORMSDIST(W13)</f>
        <v>0.21195072400006371</v>
      </c>
    </row>
    <row r="17" spans="20:24" x14ac:dyDescent="0.25">
      <c r="T17" t="s">
        <v>148</v>
      </c>
      <c r="U17" t="s">
        <v>149</v>
      </c>
    </row>
    <row r="18" spans="20:24" x14ac:dyDescent="0.25">
      <c r="T18">
        <v>-5.729322807360715E-4</v>
      </c>
      <c r="U18">
        <f>ABS(T18)</f>
        <v>5.729322807360715E-4</v>
      </c>
      <c r="V18">
        <f>IF(U18=0,0,V17+1)</f>
        <v>1</v>
      </c>
      <c r="W18">
        <f>IF(T18&gt;0,V18,-V18)</f>
        <v>-1</v>
      </c>
      <c r="X18" t="s">
        <v>150</v>
      </c>
    </row>
    <row r="19" spans="20:24" x14ac:dyDescent="0.25">
      <c r="T19">
        <v>-6.4422788196394354E-4</v>
      </c>
      <c r="U19">
        <f>ABS(T19)</f>
        <v>6.4422788196394354E-4</v>
      </c>
      <c r="V19">
        <f>IF(U19=0,0,V18+1)</f>
        <v>2</v>
      </c>
      <c r="W19">
        <f>IF(T19&gt;0,V19,-V19)</f>
        <v>-2</v>
      </c>
      <c r="X19" t="s">
        <v>151</v>
      </c>
    </row>
    <row r="20" spans="20:24" x14ac:dyDescent="0.25">
      <c r="T20">
        <v>-1.1321058317820265E-3</v>
      </c>
      <c r="U20">
        <f>ABS(T20)</f>
        <v>1.1321058317820265E-3</v>
      </c>
      <c r="V20">
        <f>IF(U20=0,0,V19+1)</f>
        <v>3</v>
      </c>
      <c r="W20">
        <f>IF(T20&gt;0,V20,-V20)</f>
        <v>-3</v>
      </c>
    </row>
    <row r="21" spans="20:24" x14ac:dyDescent="0.25">
      <c r="T21">
        <v>-1.3459833212879913E-3</v>
      </c>
      <c r="U21">
        <f>ABS(T21)</f>
        <v>1.3459833212879913E-3</v>
      </c>
      <c r="V21">
        <f>IF(U21=0,0,V20+1)</f>
        <v>4</v>
      </c>
      <c r="W21">
        <f>IF(T21&gt;0,V21,-V21)</f>
        <v>-4</v>
      </c>
    </row>
    <row r="22" spans="20:24" x14ac:dyDescent="0.25">
      <c r="T22">
        <v>-1.5071854188570821E-3</v>
      </c>
      <c r="U22">
        <f>ABS(T22)</f>
        <v>1.5071854188570821E-3</v>
      </c>
      <c r="V22">
        <f>IF(U22=0,0,V21+1)</f>
        <v>5</v>
      </c>
      <c r="W22">
        <f>IF(T22&gt;0,V22,-V22)</f>
        <v>-5</v>
      </c>
    </row>
    <row r="23" spans="20:24" x14ac:dyDescent="0.25">
      <c r="T23" s="2">
        <v>-1.9397466205980374E-3</v>
      </c>
      <c r="U23">
        <f>ABS(T23)</f>
        <v>1.9397466205980374E-3</v>
      </c>
      <c r="V23">
        <f>IF(U23=0,0,V22+1)</f>
        <v>6</v>
      </c>
      <c r="W23">
        <f>IF(T23&gt;0,V23,-V23)</f>
        <v>-6</v>
      </c>
    </row>
    <row r="24" spans="20:24" x14ac:dyDescent="0.25">
      <c r="T24">
        <v>3.4084293002560884E-3</v>
      </c>
      <c r="U24">
        <f>ABS(T24)</f>
        <v>3.4084293002560884E-3</v>
      </c>
      <c r="V24">
        <f>IF(U24=0,0,V23+1)</f>
        <v>7</v>
      </c>
      <c r="W24">
        <f>IF(T24&gt;0,V24,-V24)</f>
        <v>7</v>
      </c>
    </row>
    <row r="25" spans="20:24" x14ac:dyDescent="0.25">
      <c r="T25">
        <v>-1.1908436213991958E-2</v>
      </c>
      <c r="U25">
        <f>ABS(T25)</f>
        <v>1.1908436213991958E-2</v>
      </c>
      <c r="V25">
        <f>IF(U25=0,0,V24+1)</f>
        <v>8</v>
      </c>
      <c r="W25">
        <f>IF(T25&gt;0,V25,-V25)</f>
        <v>-8</v>
      </c>
    </row>
    <row r="26" spans="20:24" x14ac:dyDescent="0.25">
      <c r="T26" s="2">
        <v>1.782354618015991E-2</v>
      </c>
      <c r="U26">
        <f>ABS(T26)</f>
        <v>1.782354618015991E-2</v>
      </c>
      <c r="V26">
        <f>IF(U26=0,0,V25+1)</f>
        <v>9</v>
      </c>
      <c r="W26">
        <f>IF(T26&gt;0,V26,-V26)</f>
        <v>9</v>
      </c>
    </row>
    <row r="32" spans="20:24" x14ac:dyDescent="0.25">
      <c r="T32" s="2"/>
    </row>
    <row r="48" spans="20:20" x14ac:dyDescent="0.25">
      <c r="T48" s="2"/>
    </row>
    <row r="51" spans="20:20" x14ac:dyDescent="0.25">
      <c r="T51" s="2"/>
    </row>
    <row r="53" spans="20:20" x14ac:dyDescent="0.25">
      <c r="T53" s="2"/>
    </row>
    <row r="58" spans="20:20" x14ac:dyDescent="0.25">
      <c r="T58" s="2"/>
    </row>
    <row r="61" spans="20:20" x14ac:dyDescent="0.25">
      <c r="T61" s="2"/>
    </row>
    <row r="65" spans="20:20" x14ac:dyDescent="0.25">
      <c r="T65" s="2"/>
    </row>
    <row r="69" spans="20:20" x14ac:dyDescent="0.25">
      <c r="T69" s="2"/>
    </row>
    <row r="78" spans="20:20" x14ac:dyDescent="0.25">
      <c r="T78" s="2"/>
    </row>
    <row r="79" spans="20:20" x14ac:dyDescent="0.25">
      <c r="T79" s="2"/>
    </row>
    <row r="82" spans="20:20" x14ac:dyDescent="0.25">
      <c r="T82" s="2"/>
    </row>
    <row r="84" spans="20:20" x14ac:dyDescent="0.25">
      <c r="T84" s="2"/>
    </row>
    <row r="101" spans="20:20" x14ac:dyDescent="0.25">
      <c r="T101" s="2"/>
    </row>
    <row r="106" spans="20:20" x14ac:dyDescent="0.25">
      <c r="T106" s="2"/>
    </row>
    <row r="110" spans="20:20" x14ac:dyDescent="0.25">
      <c r="T110" s="2"/>
    </row>
    <row r="116" spans="20:20" x14ac:dyDescent="0.25">
      <c r="T116" s="2"/>
    </row>
    <row r="125" spans="20:20" x14ac:dyDescent="0.25">
      <c r="T125" s="2"/>
    </row>
  </sheetData>
  <sortState ref="T18:W26">
    <sortCondition ref="U18:U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1</vt:lpstr>
      <vt:lpstr>Group 2</vt:lpstr>
      <vt:lpstr>Group 3</vt:lpstr>
      <vt:lpstr>Group 4</vt:lpstr>
      <vt:lpstr>Group 5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Bagnall (CMP - Staff)</dc:creator>
  <cp:lastModifiedBy>Tony Bagnall (CMP - Staff)</cp:lastModifiedBy>
  <dcterms:created xsi:type="dcterms:W3CDTF">2018-03-29T09:54:52Z</dcterms:created>
  <dcterms:modified xsi:type="dcterms:W3CDTF">2018-03-29T10:14:12Z</dcterms:modified>
</cp:coreProperties>
</file>