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E:\Local\document\数字魅影\数字魅影1.0\S 数值\局内道具\局内驱动量化计算表_晏\"/>
    </mc:Choice>
  </mc:AlternateContent>
  <xr:revisionPtr revIDLastSave="0" documentId="13_ncr:1_{48ACDD04-7464-4C44-AF33-2E5838734726}" xr6:coauthVersionLast="47" xr6:coauthVersionMax="47" xr10:uidLastSave="{00000000-0000-0000-0000-000000000000}"/>
  <bookViews>
    <workbookView xWindow="-120" yWindow="-120" windowWidth="29040" windowHeight="15720" tabRatio="500" activeTab="5" xr2:uid="{00000000-000D-0000-FFFF-FFFF00000000}"/>
  </bookViews>
  <sheets>
    <sheet name="总表" sheetId="9" r:id="rId1"/>
    <sheet name="太介" sheetId="4" r:id="rId2"/>
    <sheet name="艾莎" sheetId="8" r:id="rId3"/>
    <sheet name="晏" sheetId="1" r:id="rId4"/>
    <sheet name="琴" sheetId="5" r:id="rId5"/>
    <sheet name="西蒙" sheetId="7" r:id="rId6"/>
    <sheet name="洛丝" sheetId="6" r:id="rId7"/>
    <sheet name="通用角色模板测试" sheetId="10" r:id="rId8"/>
  </sheets>
  <functionGroups builtInGroupCount="19">
    <functionGroup name="Commands"/>
  </functionGroups>
  <externalReferences>
    <externalReference r:id="rId9"/>
  </externalReferences>
  <calcPr calcId="191029" iterate="1" iterateCount="5"/>
  <extLst>
    <ext xmlns:x14="http://schemas.microsoft.com/office/spreadsheetml/2009/9/main" uri="{8193D73E-4604-4355-AFF4-8A2333D13BE4}">
      <x14:definedNames>
        <x14:definedName name="as_attackloo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customize_interpolate_s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sumu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tj_attackloop">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67" i="8" l="1"/>
  <c r="AB59" i="4"/>
  <c r="AB60" i="4"/>
  <c r="AB61" i="4"/>
  <c r="AB62" i="4"/>
  <c r="AB63" i="4"/>
  <c r="AA63" i="4"/>
  <c r="AA59" i="4"/>
  <c r="AA60" i="4"/>
  <c r="AA61" i="4"/>
  <c r="AA62" i="4"/>
  <c r="AA58" i="4"/>
  <c r="AB58" i="4" s="1"/>
  <c r="AA57" i="4"/>
  <c r="AA56" i="4"/>
  <c r="AB56" i="4" s="1"/>
  <c r="AB57" i="4"/>
  <c r="AB55" i="4"/>
  <c r="AA55" i="4"/>
  <c r="Z56" i="4"/>
  <c r="Z57" i="4"/>
  <c r="Z58" i="4"/>
  <c r="Z59" i="4"/>
  <c r="Z60" i="4"/>
  <c r="Z61" i="4"/>
  <c r="Z62" i="4"/>
  <c r="Z63" i="4"/>
  <c r="Z64" i="4"/>
  <c r="Z55" i="4"/>
  <c r="U12" i="8"/>
  <c r="U13" i="8" s="1"/>
  <c r="O142" i="4"/>
  <c r="O143" i="4"/>
  <c r="O144" i="4"/>
  <c r="N142" i="4"/>
  <c r="N143" i="4"/>
  <c r="N144" i="4"/>
  <c r="M142" i="4"/>
  <c r="M143" i="4"/>
  <c r="M144" i="4"/>
  <c r="L142" i="4"/>
  <c r="L143" i="4"/>
  <c r="L144" i="4"/>
  <c r="AB50" i="4"/>
  <c r="AA42" i="4"/>
  <c r="AA43" i="4"/>
  <c r="AB49" i="4"/>
  <c r="AB46" i="4"/>
  <c r="AB47" i="4"/>
  <c r="AB48" i="4"/>
  <c r="AB45" i="4"/>
  <c r="AA46" i="4"/>
  <c r="AA47" i="4"/>
  <c r="AA48" i="4"/>
  <c r="AA49" i="4"/>
  <c r="AA50" i="4"/>
  <c r="R57" i="1"/>
  <c r="S57" i="1"/>
  <c r="E25" i="1"/>
  <c r="H21" i="1"/>
  <c r="H20" i="1"/>
  <c r="D4" i="1"/>
  <c r="O57" i="1"/>
  <c r="P57" i="1"/>
  <c r="S39" i="1"/>
  <c r="R39" i="1"/>
  <c r="R43" i="1"/>
  <c r="R44" i="1" s="1"/>
  <c r="R45" i="1" s="1"/>
  <c r="R46" i="1" s="1"/>
  <c r="R47" i="1" s="1"/>
  <c r="R48" i="1" s="1"/>
  <c r="R49" i="1" s="1"/>
  <c r="R50" i="1" s="1"/>
  <c r="R51" i="1" s="1"/>
  <c r="R52" i="1" s="1"/>
  <c r="R53" i="1" s="1"/>
  <c r="R54" i="1" s="1"/>
  <c r="R55" i="1" s="1"/>
  <c r="R56" i="1" s="1"/>
  <c r="R42" i="1"/>
  <c r="N43" i="1"/>
  <c r="N44" i="1" s="1"/>
  <c r="N45" i="1" s="1"/>
  <c r="N46" i="1" s="1"/>
  <c r="N47" i="1" s="1"/>
  <c r="N48" i="1" s="1"/>
  <c r="N49" i="1" s="1"/>
  <c r="N50" i="1" s="1"/>
  <c r="N51" i="1" s="1"/>
  <c r="N52" i="1" s="1"/>
  <c r="N53" i="1" s="1"/>
  <c r="N54" i="1" s="1"/>
  <c r="N55" i="1" s="1"/>
  <c r="N56" i="1" s="1"/>
  <c r="N42" i="1"/>
  <c r="O42" i="1"/>
  <c r="O43" i="1" s="1"/>
  <c r="O44" i="1" s="1"/>
  <c r="O45" i="1" s="1"/>
  <c r="O46" i="1" s="1"/>
  <c r="O47" i="1" s="1"/>
  <c r="O48" i="1" s="1"/>
  <c r="O49" i="1" s="1"/>
  <c r="O50" i="1" s="1"/>
  <c r="O51" i="1" s="1"/>
  <c r="O52" i="1" s="1"/>
  <c r="O53" i="1" s="1"/>
  <c r="O54" i="1" s="1"/>
  <c r="O55" i="1" s="1"/>
  <c r="O56" i="1" s="1"/>
  <c r="S42" i="1"/>
  <c r="S43" i="1" s="1"/>
  <c r="S44" i="1" s="1"/>
  <c r="S45" i="1" s="1"/>
  <c r="S46" i="1" s="1"/>
  <c r="S47" i="1" s="1"/>
  <c r="S48" i="1" s="1"/>
  <c r="S49" i="1" s="1"/>
  <c r="S50" i="1" s="1"/>
  <c r="S51" i="1" s="1"/>
  <c r="S52" i="1" s="1"/>
  <c r="S53" i="1" s="1"/>
  <c r="S54" i="1" s="1"/>
  <c r="S55" i="1" s="1"/>
  <c r="S56" i="1" s="1"/>
  <c r="E29" i="1"/>
  <c r="F27" i="1"/>
  <c r="E27" i="1"/>
  <c r="E2" i="1"/>
  <c r="B30" i="1" s="1"/>
  <c r="B2" i="1"/>
  <c r="B4" i="1"/>
  <c r="E54" i="9"/>
  <c r="F54" i="9" s="1"/>
  <c r="G54" i="9" s="1"/>
  <c r="E51" i="9"/>
  <c r="F51" i="9" s="1"/>
  <c r="G51" i="9" s="1"/>
  <c r="Y19" i="1"/>
  <c r="E48" i="9"/>
  <c r="E45" i="9"/>
  <c r="T41" i="1"/>
  <c r="P41" i="1"/>
  <c r="A48" i="4" a="1"/>
  <c r="A93" i="8" a="1"/>
  <c r="A93" i="8" l="1"/>
  <c r="A48" i="4"/>
  <c r="M48" i="4" s="1"/>
  <c r="O49" i="4"/>
  <c r="O61" i="4"/>
  <c r="O73" i="4"/>
  <c r="O85" i="4"/>
  <c r="O97" i="4"/>
  <c r="O109" i="4"/>
  <c r="O121" i="4"/>
  <c r="O133" i="4"/>
  <c r="N49" i="4"/>
  <c r="N61" i="4"/>
  <c r="N73" i="4"/>
  <c r="N85" i="4"/>
  <c r="N97" i="4"/>
  <c r="N109" i="4"/>
  <c r="N121" i="4"/>
  <c r="N133" i="4"/>
  <c r="O108" i="4"/>
  <c r="O50" i="4"/>
  <c r="O62" i="4"/>
  <c r="O74" i="4"/>
  <c r="O86" i="4"/>
  <c r="O98" i="4"/>
  <c r="O110" i="4"/>
  <c r="O122" i="4"/>
  <c r="O134" i="4"/>
  <c r="N50" i="4"/>
  <c r="N62" i="4"/>
  <c r="N74" i="4"/>
  <c r="N86" i="4"/>
  <c r="N98" i="4"/>
  <c r="N110" i="4"/>
  <c r="N122" i="4"/>
  <c r="N134" i="4"/>
  <c r="L43" i="4"/>
  <c r="N96" i="4"/>
  <c r="N132" i="4"/>
  <c r="O51" i="4"/>
  <c r="O63" i="4"/>
  <c r="O75" i="4"/>
  <c r="O87" i="4"/>
  <c r="O99" i="4"/>
  <c r="O111" i="4"/>
  <c r="O123" i="4"/>
  <c r="O135" i="4"/>
  <c r="N51" i="4"/>
  <c r="N63" i="4"/>
  <c r="N75" i="4"/>
  <c r="N87" i="4"/>
  <c r="N99" i="4"/>
  <c r="N111" i="4"/>
  <c r="N123" i="4"/>
  <c r="N135" i="4"/>
  <c r="O60" i="4"/>
  <c r="O52" i="4"/>
  <c r="O64" i="4"/>
  <c r="O76" i="4"/>
  <c r="O88" i="4"/>
  <c r="O100" i="4"/>
  <c r="O112" i="4"/>
  <c r="O124" i="4"/>
  <c r="O136" i="4"/>
  <c r="N52" i="4"/>
  <c r="N64" i="4"/>
  <c r="N76" i="4"/>
  <c r="N88" i="4"/>
  <c r="N100" i="4"/>
  <c r="N112" i="4"/>
  <c r="N124" i="4"/>
  <c r="N136" i="4"/>
  <c r="N60" i="4"/>
  <c r="O53" i="4"/>
  <c r="O65" i="4"/>
  <c r="O77" i="4"/>
  <c r="O89" i="4"/>
  <c r="O101" i="4"/>
  <c r="O113" i="4"/>
  <c r="O125" i="4"/>
  <c r="O137" i="4"/>
  <c r="N53" i="4"/>
  <c r="N65" i="4"/>
  <c r="N77" i="4"/>
  <c r="N89" i="4"/>
  <c r="N101" i="4"/>
  <c r="N113" i="4"/>
  <c r="N125" i="4"/>
  <c r="N137" i="4"/>
  <c r="O120" i="4"/>
  <c r="N108" i="4"/>
  <c r="O54" i="4"/>
  <c r="O66" i="4"/>
  <c r="O78" i="4"/>
  <c r="O90" i="4"/>
  <c r="O102" i="4"/>
  <c r="O114" i="4"/>
  <c r="O126" i="4"/>
  <c r="O138" i="4"/>
  <c r="N54" i="4"/>
  <c r="N66" i="4"/>
  <c r="N78" i="4"/>
  <c r="N90" i="4"/>
  <c r="N102" i="4"/>
  <c r="N114" i="4"/>
  <c r="N126" i="4"/>
  <c r="N138" i="4"/>
  <c r="N131" i="4"/>
  <c r="N72" i="4"/>
  <c r="O55" i="4"/>
  <c r="O67" i="4"/>
  <c r="O79" i="4"/>
  <c r="O91" i="4"/>
  <c r="O103" i="4"/>
  <c r="O115" i="4"/>
  <c r="O127" i="4"/>
  <c r="O139" i="4"/>
  <c r="N55" i="4"/>
  <c r="N67" i="4"/>
  <c r="N79" i="4"/>
  <c r="N91" i="4"/>
  <c r="N103" i="4"/>
  <c r="N115" i="4"/>
  <c r="N127" i="4"/>
  <c r="N139" i="4"/>
  <c r="O132" i="4"/>
  <c r="N120" i="4"/>
  <c r="O56" i="4"/>
  <c r="O68" i="4"/>
  <c r="O80" i="4"/>
  <c r="O92" i="4"/>
  <c r="O104" i="4"/>
  <c r="O116" i="4"/>
  <c r="O128" i="4"/>
  <c r="O140" i="4"/>
  <c r="N56" i="4"/>
  <c r="N68" i="4"/>
  <c r="N80" i="4"/>
  <c r="N92" i="4"/>
  <c r="N104" i="4"/>
  <c r="N116" i="4"/>
  <c r="N128" i="4"/>
  <c r="N140" i="4"/>
  <c r="O72" i="4"/>
  <c r="O57" i="4"/>
  <c r="O69" i="4"/>
  <c r="O81" i="4"/>
  <c r="O93" i="4"/>
  <c r="O105" i="4"/>
  <c r="O117" i="4"/>
  <c r="O129" i="4"/>
  <c r="O141" i="4"/>
  <c r="N57" i="4"/>
  <c r="N69" i="4"/>
  <c r="N81" i="4"/>
  <c r="N93" i="4"/>
  <c r="N105" i="4"/>
  <c r="N117" i="4"/>
  <c r="N129" i="4"/>
  <c r="N141" i="4"/>
  <c r="O96" i="4"/>
  <c r="O58" i="4"/>
  <c r="O70" i="4"/>
  <c r="O82" i="4"/>
  <c r="O94" i="4"/>
  <c r="O106" i="4"/>
  <c r="O118" i="4"/>
  <c r="O130" i="4"/>
  <c r="N58" i="4"/>
  <c r="N70" i="4"/>
  <c r="N82" i="4"/>
  <c r="N94" i="4"/>
  <c r="N106" i="4"/>
  <c r="N118" i="4"/>
  <c r="N130" i="4"/>
  <c r="O84" i="4"/>
  <c r="O59" i="4"/>
  <c r="O71" i="4"/>
  <c r="O83" i="4"/>
  <c r="O95" i="4"/>
  <c r="O107" i="4"/>
  <c r="O119" i="4"/>
  <c r="O131" i="4"/>
  <c r="N59" i="4"/>
  <c r="N71" i="4"/>
  <c r="N83" i="4"/>
  <c r="N95" i="4"/>
  <c r="N107" i="4"/>
  <c r="N119" i="4"/>
  <c r="N84" i="4"/>
  <c r="M49" i="4"/>
  <c r="M61" i="4"/>
  <c r="M73" i="4"/>
  <c r="M85" i="4"/>
  <c r="M97" i="4"/>
  <c r="M109" i="4"/>
  <c r="M121" i="4"/>
  <c r="M133" i="4"/>
  <c r="M140" i="4"/>
  <c r="M129" i="4"/>
  <c r="M131" i="4"/>
  <c r="M132" i="4"/>
  <c r="M50" i="4"/>
  <c r="M62" i="4"/>
  <c r="M74" i="4"/>
  <c r="M86" i="4"/>
  <c r="M98" i="4"/>
  <c r="M110" i="4"/>
  <c r="M122" i="4"/>
  <c r="M134" i="4"/>
  <c r="M117" i="4"/>
  <c r="M119" i="4"/>
  <c r="M51" i="4"/>
  <c r="M63" i="4"/>
  <c r="M75" i="4"/>
  <c r="M87" i="4"/>
  <c r="M99" i="4"/>
  <c r="M111" i="4"/>
  <c r="M123" i="4"/>
  <c r="M135" i="4"/>
  <c r="M81" i="4"/>
  <c r="M107" i="4"/>
  <c r="M52" i="4"/>
  <c r="M64" i="4"/>
  <c r="M76" i="4"/>
  <c r="M88" i="4"/>
  <c r="M100" i="4"/>
  <c r="M112" i="4"/>
  <c r="M124" i="4"/>
  <c r="M136" i="4"/>
  <c r="M93" i="4"/>
  <c r="M95" i="4"/>
  <c r="M96" i="4"/>
  <c r="M53" i="4"/>
  <c r="M65" i="4"/>
  <c r="M77" i="4"/>
  <c r="M89" i="4"/>
  <c r="M101" i="4"/>
  <c r="M113" i="4"/>
  <c r="M125" i="4"/>
  <c r="M137" i="4"/>
  <c r="M141" i="4"/>
  <c r="M130" i="4"/>
  <c r="M71" i="4"/>
  <c r="M54" i="4"/>
  <c r="M66" i="4"/>
  <c r="M78" i="4"/>
  <c r="M90" i="4"/>
  <c r="M102" i="4"/>
  <c r="M114" i="4"/>
  <c r="M126" i="4"/>
  <c r="M138" i="4"/>
  <c r="M106" i="4"/>
  <c r="M120" i="4"/>
  <c r="M55" i="4"/>
  <c r="M67" i="4"/>
  <c r="M79" i="4"/>
  <c r="M91" i="4"/>
  <c r="M103" i="4"/>
  <c r="M115" i="4"/>
  <c r="M127" i="4"/>
  <c r="M139" i="4"/>
  <c r="M128" i="4"/>
  <c r="M118" i="4"/>
  <c r="M108" i="4"/>
  <c r="M56" i="4"/>
  <c r="M68" i="4"/>
  <c r="M80" i="4"/>
  <c r="M92" i="4"/>
  <c r="M104" i="4"/>
  <c r="M116" i="4"/>
  <c r="M83" i="4"/>
  <c r="M72" i="4"/>
  <c r="M57" i="4"/>
  <c r="M69" i="4"/>
  <c r="M105" i="4"/>
  <c r="M60" i="4"/>
  <c r="M58" i="4"/>
  <c r="M70" i="4"/>
  <c r="M82" i="4"/>
  <c r="M94" i="4"/>
  <c r="M84" i="4"/>
  <c r="M59" i="4"/>
  <c r="L141" i="4"/>
  <c r="L138" i="4"/>
  <c r="L139" i="4"/>
  <c r="L140" i="4"/>
  <c r="L135" i="4"/>
  <c r="L136" i="4"/>
  <c r="L137" i="4"/>
  <c r="L127" i="4"/>
  <c r="L128" i="4"/>
  <c r="L129" i="4"/>
  <c r="L132" i="4"/>
  <c r="L130" i="4"/>
  <c r="L131" i="4"/>
  <c r="L133" i="4"/>
  <c r="L134" i="4"/>
  <c r="L49" i="4"/>
  <c r="L61" i="4"/>
  <c r="L73" i="4"/>
  <c r="L85" i="4"/>
  <c r="L97" i="4"/>
  <c r="L109" i="4"/>
  <c r="L121" i="4"/>
  <c r="L78" i="4"/>
  <c r="L114" i="4"/>
  <c r="L67" i="4"/>
  <c r="L103" i="4"/>
  <c r="L69" i="4"/>
  <c r="L117" i="4"/>
  <c r="L118" i="4"/>
  <c r="L83" i="4"/>
  <c r="L108" i="4"/>
  <c r="L50" i="4"/>
  <c r="L62" i="4"/>
  <c r="L74" i="4"/>
  <c r="L86" i="4"/>
  <c r="L98" i="4"/>
  <c r="L110" i="4"/>
  <c r="L122" i="4"/>
  <c r="L90" i="4"/>
  <c r="L126" i="4"/>
  <c r="L91" i="4"/>
  <c r="L93" i="4"/>
  <c r="L71" i="4"/>
  <c r="L72" i="4"/>
  <c r="L51" i="4"/>
  <c r="L63" i="4"/>
  <c r="L75" i="4"/>
  <c r="L87" i="4"/>
  <c r="L99" i="4"/>
  <c r="L111" i="4"/>
  <c r="L123" i="4"/>
  <c r="L70" i="4"/>
  <c r="L60" i="4"/>
  <c r="L52" i="4"/>
  <c r="L64" i="4"/>
  <c r="L76" i="4"/>
  <c r="L88" i="4"/>
  <c r="L100" i="4"/>
  <c r="L112" i="4"/>
  <c r="L124" i="4"/>
  <c r="L82" i="4"/>
  <c r="L107" i="4"/>
  <c r="L84" i="4"/>
  <c r="L53" i="4"/>
  <c r="L65" i="4"/>
  <c r="L77" i="4"/>
  <c r="L89" i="4"/>
  <c r="L101" i="4"/>
  <c r="L113" i="4"/>
  <c r="L125" i="4"/>
  <c r="L66" i="4"/>
  <c r="L102" i="4"/>
  <c r="L79" i="4"/>
  <c r="L115" i="4"/>
  <c r="L81" i="4"/>
  <c r="L105" i="4"/>
  <c r="L106" i="4"/>
  <c r="L95" i="4"/>
  <c r="L54" i="4"/>
  <c r="L55" i="4"/>
  <c r="L56" i="4"/>
  <c r="L68" i="4"/>
  <c r="L80" i="4"/>
  <c r="L92" i="4"/>
  <c r="L104" i="4"/>
  <c r="L116" i="4"/>
  <c r="L94" i="4"/>
  <c r="L119" i="4"/>
  <c r="L96" i="4"/>
  <c r="L57" i="4"/>
  <c r="L58" i="4"/>
  <c r="L59" i="4"/>
  <c r="L120" i="4"/>
  <c r="O43" i="4"/>
  <c r="P43" i="4"/>
  <c r="AB44" i="4"/>
  <c r="AA45" i="4"/>
  <c r="AA44" i="4"/>
  <c r="AA41" i="4"/>
  <c r="E3" i="1"/>
  <c r="P42" i="1"/>
  <c r="T42" i="1"/>
  <c r="T51" i="1"/>
  <c r="T50" i="1"/>
  <c r="T48" i="1"/>
  <c r="T47" i="1"/>
  <c r="T49" i="1"/>
  <c r="T46" i="1"/>
  <c r="T45" i="1"/>
  <c r="T44" i="1"/>
  <c r="T43" i="1"/>
  <c r="F48" i="9"/>
  <c r="G48" i="9" s="1"/>
  <c r="E47" i="9"/>
  <c r="F45" i="9"/>
  <c r="G45" i="9" s="1"/>
  <c r="E44" i="9"/>
  <c r="D35" i="1"/>
  <c r="E35" i="1" s="1"/>
  <c r="I32" i="9"/>
  <c r="K32" i="9"/>
  <c r="F33" i="9"/>
  <c r="F34" i="9"/>
  <c r="F35" i="9"/>
  <c r="F36" i="9"/>
  <c r="F37" i="9"/>
  <c r="F38" i="9"/>
  <c r="F39" i="9"/>
  <c r="F32" i="9"/>
  <c r="K24" i="9"/>
  <c r="F25" i="9"/>
  <c r="F26" i="9"/>
  <c r="F27" i="9"/>
  <c r="F28" i="9"/>
  <c r="F29" i="9"/>
  <c r="F30" i="9"/>
  <c r="F24" i="9"/>
  <c r="I24" i="9"/>
  <c r="D40" i="9"/>
  <c r="D38" i="9" s="1"/>
  <c r="C40" i="9"/>
  <c r="C33" i="9"/>
  <c r="D34" i="9"/>
  <c r="D33" i="9"/>
  <c r="D32" i="9"/>
  <c r="D26" i="9"/>
  <c r="D25" i="9"/>
  <c r="C25" i="9"/>
  <c r="D24" i="9"/>
  <c r="O23" i="9" a="1"/>
  <c r="N23" i="9" a="1"/>
  <c r="N48" i="4" l="1"/>
  <c r="N45" i="4" s="1"/>
  <c r="Q43" i="4"/>
  <c r="L48" i="4"/>
  <c r="M43" i="4"/>
  <c r="N43" i="4"/>
  <c r="M45" i="4"/>
  <c r="O48" i="4"/>
  <c r="O45" i="4" s="1"/>
  <c r="O41" i="4" s="1"/>
  <c r="P43" i="1"/>
  <c r="T52" i="1"/>
  <c r="O23" i="9"/>
  <c r="N23" i="9"/>
  <c r="N41" i="4" l="1"/>
  <c r="L41" i="4"/>
  <c r="M41" i="4"/>
  <c r="M44" i="4"/>
  <c r="N44" i="4"/>
  <c r="P44" i="1"/>
  <c r="T53" i="1"/>
  <c r="Q14" i="5"/>
  <c r="Q15" i="5"/>
  <c r="Q16" i="5"/>
  <c r="Q17" i="5"/>
  <c r="Q18" i="5"/>
  <c r="Q19" i="5"/>
  <c r="Q20" i="5"/>
  <c r="Q21" i="5"/>
  <c r="Q13" i="5"/>
  <c r="P45" i="1" l="1"/>
  <c r="T54" i="1"/>
  <c r="C2" i="1"/>
  <c r="D27" i="1" a="1"/>
  <c r="A27" i="1" a="1"/>
  <c r="B27" i="1" l="1"/>
  <c r="B29" i="1" s="1"/>
  <c r="D2" i="1"/>
  <c r="E31" i="1" s="1"/>
  <c r="P46" i="1"/>
  <c r="T55" i="1"/>
  <c r="T56" i="1"/>
  <c r="A27" i="1"/>
  <c r="D27" i="1"/>
  <c r="D25" i="1" s="1"/>
  <c r="A30" i="1" l="1"/>
  <c r="A29" i="1"/>
  <c r="A33" i="1" s="1"/>
  <c r="P47" i="1"/>
  <c r="F29" i="1"/>
  <c r="C27" i="1"/>
  <c r="C4" i="1"/>
  <c r="I9" i="1"/>
  <c r="I10" i="1"/>
  <c r="I11" i="1"/>
  <c r="I12" i="1"/>
  <c r="I13" i="1"/>
  <c r="I14" i="1"/>
  <c r="I15" i="1"/>
  <c r="I16" i="1"/>
  <c r="I8" i="1"/>
  <c r="H9" i="1"/>
  <c r="H10" i="1"/>
  <c r="H11" i="1"/>
  <c r="H12" i="1"/>
  <c r="H13" i="1"/>
  <c r="H14" i="1"/>
  <c r="H15" i="1"/>
  <c r="H16" i="1"/>
  <c r="H8" i="1"/>
  <c r="D29" i="1" a="1"/>
  <c r="D31" i="1" a="1"/>
  <c r="A35" i="1" l="1"/>
  <c r="A34" i="1"/>
  <c r="D29" i="1"/>
  <c r="D31" i="1"/>
  <c r="S58" i="1"/>
  <c r="B35" i="1" s="1"/>
  <c r="C51" i="1"/>
  <c r="P48" i="1"/>
  <c r="B36" i="1" l="1"/>
  <c r="P49" i="1"/>
  <c r="F33" i="1"/>
  <c r="E33" i="1"/>
  <c r="D33" i="1"/>
  <c r="P50" i="1" l="1"/>
  <c r="G33" i="1"/>
  <c r="I33" i="1" s="1"/>
  <c r="P51" i="1" l="1"/>
  <c r="P52" i="1" l="1"/>
  <c r="P53" i="1" l="1"/>
  <c r="P54" i="1" l="1"/>
  <c r="P56" i="1" l="1"/>
  <c r="P55" i="1"/>
  <c r="P58" i="1" l="1"/>
  <c r="A36" i="1" s="1"/>
  <c r="B51"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<sst xmlns="http://schemas.openxmlformats.org/spreadsheetml/2006/main" count="689" uniqueCount="511">
  <si>
    <t>重攻击能量消耗速度</t>
    <phoneticPr fontId="1" type="noConversion"/>
  </si>
  <si>
    <t>重攻击能量回复速度</t>
    <phoneticPr fontId="1" type="noConversion"/>
  </si>
  <si>
    <t>能量上限</t>
    <phoneticPr fontId="1" type="noConversion"/>
  </si>
  <si>
    <t>普攻1</t>
  </si>
  <si>
    <t>普攻2</t>
  </si>
  <si>
    <t>普攻3</t>
  </si>
  <si>
    <t>普攻4</t>
  </si>
  <si>
    <t>普攻5</t>
  </si>
  <si>
    <t>重攻-光能炮</t>
  </si>
  <si>
    <t>重攻BD2.2</t>
  </si>
  <si>
    <t>重攻BD3.1</t>
  </si>
  <si>
    <t>绝招</t>
  </si>
  <si>
    <t>攻击动作时间</t>
    <phoneticPr fontId="1" type="noConversion"/>
  </si>
  <si>
    <t>攻击段数</t>
    <phoneticPr fontId="1" type="noConversion"/>
  </si>
  <si>
    <t>基础系数</t>
    <phoneticPr fontId="1" type="noConversion"/>
  </si>
  <si>
    <t>削韧</t>
    <phoneticPr fontId="1" type="noConversion"/>
  </si>
  <si>
    <t>回能</t>
  </si>
  <si>
    <t>总倍率</t>
    <phoneticPr fontId="1" type="noConversion"/>
  </si>
  <si>
    <t>总削韧</t>
    <phoneticPr fontId="1" type="noConversion"/>
  </si>
  <si>
    <t>输出循环1</t>
    <phoneticPr fontId="1" type="noConversion"/>
  </si>
  <si>
    <t>输出循环2</t>
    <phoneticPr fontId="1" type="noConversion"/>
  </si>
  <si>
    <t>skill</t>
    <phoneticPr fontId="1" type="noConversion"/>
  </si>
  <si>
    <t>时间</t>
    <phoneticPr fontId="1" type="noConversion"/>
  </si>
  <si>
    <t>循环次数</t>
    <phoneticPr fontId="1" type="noConversion"/>
  </si>
  <si>
    <t>恢复时间</t>
    <phoneticPr fontId="1" type="noConversion"/>
  </si>
  <si>
    <t>消耗时间</t>
    <phoneticPr fontId="1" type="noConversion"/>
  </si>
  <si>
    <t>削韧提升</t>
    <phoneticPr fontId="1" type="noConversion"/>
  </si>
  <si>
    <t>普攻攻速提升</t>
    <phoneticPr fontId="1" type="noConversion"/>
  </si>
  <si>
    <t>重攻攻速提升</t>
    <phoneticPr fontId="1" type="noConversion"/>
  </si>
  <si>
    <t>能量恢复效率提升</t>
    <phoneticPr fontId="1" type="noConversion"/>
  </si>
  <si>
    <t>弹射次数</t>
    <phoneticPr fontId="1" type="noConversion"/>
  </si>
  <si>
    <t>总输出时长</t>
    <phoneticPr fontId="1" type="noConversion"/>
  </si>
  <si>
    <t>循环1伤害</t>
    <phoneticPr fontId="1" type="noConversion"/>
  </si>
  <si>
    <t>循环2伤害</t>
    <phoneticPr fontId="1" type="noConversion"/>
  </si>
  <si>
    <t>大招伤害</t>
    <phoneticPr fontId="1" type="noConversion"/>
  </si>
  <si>
    <t>循环1削韧</t>
    <phoneticPr fontId="1" type="noConversion"/>
  </si>
  <si>
    <t>循环2削韧</t>
    <phoneticPr fontId="1" type="noConversion"/>
  </si>
  <si>
    <t>大招削韧</t>
    <phoneticPr fontId="1" type="noConversion"/>
  </si>
  <si>
    <t>循环1回能</t>
    <phoneticPr fontId="1" type="noConversion"/>
  </si>
  <si>
    <t>循环2回能</t>
    <phoneticPr fontId="1" type="noConversion"/>
  </si>
  <si>
    <t>dps</t>
    <phoneticPr fontId="1" type="noConversion"/>
  </si>
  <si>
    <t>普攻频率</t>
    <phoneticPr fontId="1" type="noConversion"/>
  </si>
  <si>
    <t>重工频率</t>
    <phoneticPr fontId="1" type="noConversion"/>
  </si>
  <si>
    <t>大招伤害频率</t>
    <phoneticPr fontId="1" type="noConversion"/>
  </si>
  <si>
    <t>总频率</t>
    <phoneticPr fontId="1" type="noConversion"/>
  </si>
  <si>
    <t>标准段数</t>
    <phoneticPr fontId="1" type="noConversion"/>
  </si>
  <si>
    <t>攻击触发类型基础概率</t>
    <phoneticPr fontId="1" type="noConversion"/>
  </si>
  <si>
    <t>id</t>
    <phoneticPr fontId="1" type="noConversion"/>
  </si>
  <si>
    <t>倍率</t>
    <phoneticPr fontId="1" type="noConversion"/>
  </si>
  <si>
    <t>兴奋值</t>
    <phoneticPr fontId="1" type="noConversion"/>
  </si>
  <si>
    <t>上限</t>
    <phoneticPr fontId="1" type="noConversion"/>
  </si>
  <si>
    <t>强攻-空斩</t>
  </si>
  <si>
    <t>冲刺后-跳斩</t>
  </si>
  <si>
    <t>强攻-反击螺旋</t>
  </si>
  <si>
    <t>重攻-旋风斩</t>
  </si>
  <si>
    <t>段数</t>
    <phoneticPr fontId="1" type="noConversion"/>
  </si>
  <si>
    <t>回能</t>
    <phoneticPr fontId="1" type="noConversion"/>
  </si>
  <si>
    <t>绝招</t>
    <phoneticPr fontId="1" type="noConversion"/>
  </si>
  <si>
    <t>普攻回复</t>
    <phoneticPr fontId="1" type="noConversion"/>
  </si>
  <si>
    <t>重攻击消耗</t>
    <phoneticPr fontId="1" type="noConversion"/>
  </si>
  <si>
    <t>强攻层数</t>
    <phoneticPr fontId="1" type="noConversion"/>
  </si>
  <si>
    <t>每个角色分别有三个套装</t>
    <phoneticPr fontId="1" type="noConversion"/>
  </si>
  <si>
    <t>按照功能进行分类可以分为：</t>
    <phoneticPr fontId="1" type="noConversion"/>
  </si>
  <si>
    <t>2.第三件套装按照坦法牧辅的强分类原则，坦装和牧装要有极强的生存能力和队友保护能力，法装只关注输出能力，无生存能力甚至是负提升</t>
    <phoneticPr fontId="1" type="noConversion"/>
  </si>
  <si>
    <t>1.单C套装，用于单人推关，设计思路为能打能抗，共两套，普攻和重攻流，期望是角色输出5：3：2（主，副，大招）</t>
    <phoneticPr fontId="1" type="noConversion"/>
  </si>
  <si>
    <t>每个角色的衡量维度</t>
    <phoneticPr fontId="1" type="noConversion"/>
  </si>
  <si>
    <t>前提：每个角色在穿戴单C套装</t>
    <phoneticPr fontId="1" type="noConversion"/>
  </si>
  <si>
    <t>1. 攻击频率</t>
    <phoneticPr fontId="1" type="noConversion"/>
  </si>
  <si>
    <t>2. DPS</t>
    <phoneticPr fontId="1" type="noConversion"/>
  </si>
  <si>
    <t>晏</t>
    <phoneticPr fontId="1" type="noConversion"/>
  </si>
  <si>
    <t>太介</t>
    <phoneticPr fontId="1" type="noConversion"/>
  </si>
  <si>
    <t>琴</t>
    <phoneticPr fontId="1" type="noConversion"/>
  </si>
  <si>
    <t>洛丝</t>
    <phoneticPr fontId="1" type="noConversion"/>
  </si>
  <si>
    <t>西蒙</t>
    <phoneticPr fontId="1" type="noConversion"/>
  </si>
  <si>
    <t>艾莎</t>
    <phoneticPr fontId="1" type="noConversion"/>
  </si>
  <si>
    <t>攻击频率</t>
    <phoneticPr fontId="1" type="noConversion"/>
  </si>
  <si>
    <t>DPS</t>
    <phoneticPr fontId="1" type="noConversion"/>
  </si>
  <si>
    <t>生存能力</t>
    <phoneticPr fontId="1" type="noConversion"/>
  </si>
  <si>
    <t>3. 生存能力（100点面板伤害的承受次数期望）</t>
    <phoneticPr fontId="1" type="noConversion"/>
  </si>
  <si>
    <t>暴击</t>
    <phoneticPr fontId="1" type="noConversion"/>
  </si>
  <si>
    <t>爆伤</t>
    <phoneticPr fontId="1" type="noConversion"/>
  </si>
  <si>
    <t>最终武器增伤</t>
    <phoneticPr fontId="1" type="noConversion"/>
  </si>
  <si>
    <t>武器增伤</t>
    <phoneticPr fontId="1" type="noConversion"/>
  </si>
  <si>
    <t>科技增伤</t>
    <phoneticPr fontId="1" type="noConversion"/>
  </si>
  <si>
    <t>普攻增伤</t>
    <phoneticPr fontId="1" type="noConversion"/>
  </si>
  <si>
    <t>装备血量成长砍了一半之前</t>
    <phoneticPr fontId="1" type="noConversion"/>
  </si>
  <si>
    <t>初始</t>
    <phoneticPr fontId="1" type="noConversion"/>
  </si>
  <si>
    <t>增量</t>
    <phoneticPr fontId="1" type="noConversion"/>
  </si>
  <si>
    <t>无视防御</t>
    <phoneticPr fontId="1" type="noConversion"/>
  </si>
  <si>
    <t>局内增长</t>
    <phoneticPr fontId="1" type="noConversion"/>
  </si>
  <si>
    <t>增伤</t>
    <phoneticPr fontId="1" type="noConversion"/>
  </si>
  <si>
    <t>开局</t>
    <phoneticPr fontId="1" type="noConversion"/>
  </si>
  <si>
    <t>终局</t>
    <phoneticPr fontId="1" type="noConversion"/>
  </si>
  <si>
    <t>终局属性</t>
    <phoneticPr fontId="1" type="noConversion"/>
  </si>
  <si>
    <t>前</t>
    <phoneticPr fontId="1" type="noConversion"/>
  </si>
  <si>
    <t>后</t>
    <phoneticPr fontId="1" type="noConversion"/>
  </si>
  <si>
    <t>角色输出占比</t>
    <phoneticPr fontId="1" type="noConversion"/>
  </si>
  <si>
    <t>驱动效果占比</t>
    <phoneticPr fontId="1" type="noConversion"/>
  </si>
  <si>
    <t>太介-武装驱动-重攻造成伤害时，获得"锐意":重攻最终伤害+20%，攻速提高10%，持续5秒，可叠加5层</t>
  </si>
  <si>
    <t>太介-武装驱动-每消耗10点印记后，回复满印记，并对敌人发动3次锐斩，造成重攻伤害</t>
  </si>
  <si>
    <t>太介-武装驱动-普攻暴击伤害+100%，且每4次最后一击获得2层"拔刀斩"</t>
  </si>
  <si>
    <t>太介-武装驱动-普攻最后一击使敌人，5秒内受到的普攻伤害+20%，可叠加5层</t>
  </si>
  <si>
    <t>太介-武装驱动-角色的大招伤害命中敌人时添加Debuff，累积3层时太介向其发射飞轮，造成大招伤害</t>
  </si>
  <si>
    <t>太介-武装驱动-大招额外向周围释放8个飞轮，角色的飞轮造成伤害+100%</t>
  </si>
  <si>
    <t>太介-武装驱动-每消耗1枚[袈裟印]，暴击提高5%，暴击伤害提高10%，持续5秒，最多3层</t>
  </si>
  <si>
    <t>主修</t>
    <phoneticPr fontId="1" type="noConversion"/>
  </si>
  <si>
    <t>副</t>
    <phoneticPr fontId="1" type="noConversion"/>
  </si>
  <si>
    <t>大招</t>
    <phoneticPr fontId="1" type="noConversion"/>
  </si>
  <si>
    <t>艾莎-武装驱动-每5秒获得"动势"+1，普攻伤害提高30%</t>
  </si>
  <si>
    <t>艾莎-武装驱动-每获得3层"动势"，创建一个暗影(2倍Scale自身黑影Shader)：自动追踪附近的敌人并释放旋转斩击，攻击3次或持续6秒后消失；暗影无敌且无法被选中</t>
  </si>
  <si>
    <t>艾莎-武装驱动-每投出60柄飞刃，向四周投出20柄飞刃</t>
  </si>
  <si>
    <t>艾莎-武装驱动-每投出60柄飞刃，下次重击返还全部消耗的飞刃</t>
  </si>
  <si>
    <t>艾莎-武装驱动-拾取[幽荧]获得3%大招能量，绝招倍率提高30%</t>
  </si>
  <si>
    <t>艾莎-武装驱动-大招飞行结束后固定执行&lt;烬灭&gt;。若天赋选择了&lt;索命&gt;/&lt;踏影&gt;会一并执行效果，若天赋选择&lt;屠戮&gt;则其伤害效果翻倍</t>
  </si>
  <si>
    <t>艾莎-武装驱动-拾取[幽荧]提高5%角色技能伤害，持续8秒，最多3层</t>
  </si>
  <si>
    <t>晏-武装驱动-晏消耗修复素时，对场上生命值最低的队友产生1次额外治疗；对满血目标的治疗将转化为其1%最大生命值的护盾，最多同时获得10次</t>
  </si>
  <si>
    <t>晏-武装驱动-晏释放绝招时，可以消耗10点修复素复活场上濒死状态的队友；若没有队友濒死，则为所有友方提高10%攻击力，持续10秒</t>
  </si>
  <si>
    <t>晏-武装驱动-晏光能储备恢复速度+25%，重攻期间可以以每秒2点的基础速率恢复光能储备</t>
  </si>
  <si>
    <t>晏-武装驱动-重攻期间每次消耗修复素时，提高自身2%重攻暴击率，15%重攻暴击伤害，最多20层</t>
  </si>
  <si>
    <t>晏-武装驱动-2件-获得修复素的概率提高10%；普攻与绝招伤害命中对目标追加一道50%对应伤害类型的激光，消耗1点修复素</t>
  </si>
  <si>
    <t>晏-武装驱动-6件-重攻触发的治疗不再消耗治疗素但效果减半；触发激光时有50%概率不消耗修复素，每点修复素使激光伤害提高10%</t>
  </si>
  <si>
    <t>晏-武装驱动-治疗素返还</t>
  </si>
  <si>
    <t>初局</t>
    <phoneticPr fontId="1" type="noConversion"/>
  </si>
  <si>
    <t>修改意见</t>
    <phoneticPr fontId="1" type="noConversion"/>
  </si>
  <si>
    <t>单层暴击提升变为4%</t>
    <phoneticPr fontId="1" type="noConversion"/>
  </si>
  <si>
    <t>普攻攻速</t>
    <phoneticPr fontId="1" type="noConversion"/>
  </si>
  <si>
    <t>重攻攻速</t>
    <phoneticPr fontId="1" type="noConversion"/>
  </si>
  <si>
    <t>能量恢复效率</t>
    <phoneticPr fontId="1" type="noConversion"/>
  </si>
  <si>
    <t>角色自身</t>
    <phoneticPr fontId="1" type="noConversion"/>
  </si>
  <si>
    <t>前期</t>
    <phoneticPr fontId="1" type="noConversion"/>
  </si>
  <si>
    <t>角色</t>
    <phoneticPr fontId="1" type="noConversion"/>
  </si>
  <si>
    <t>驱动</t>
    <phoneticPr fontId="1" type="noConversion"/>
  </si>
  <si>
    <t>拔刀斩层数上限</t>
    <phoneticPr fontId="1" type="noConversion"/>
  </si>
  <si>
    <t>爆伤提升100</t>
    <phoneticPr fontId="1" type="noConversion"/>
  </si>
  <si>
    <t>暴击提升</t>
    <phoneticPr fontId="1" type="noConversion"/>
  </si>
  <si>
    <t>爆伤提升</t>
    <phoneticPr fontId="1" type="noConversion"/>
  </si>
  <si>
    <t>无调整</t>
    <phoneticPr fontId="1" type="noConversion"/>
  </si>
  <si>
    <t>调整为4%暴击率，50%爆伤，最多20层</t>
    <phoneticPr fontId="1" type="noConversion"/>
  </si>
  <si>
    <t>单层普攻易伤提升变为8%</t>
    <phoneticPr fontId="1" type="noConversion"/>
  </si>
  <si>
    <t>重攻击最终伤害提升6%，攻速3%</t>
    <phoneticPr fontId="1" type="noConversion"/>
  </si>
  <si>
    <t>恢复时间2</t>
    <phoneticPr fontId="1" type="noConversion"/>
  </si>
  <si>
    <t>伤害生效次数</t>
    <phoneticPr fontId="1" type="noConversion"/>
  </si>
  <si>
    <t>拔刀斩</t>
    <phoneticPr fontId="1" type="noConversion"/>
  </si>
  <si>
    <t>印记数量上限</t>
    <phoneticPr fontId="1" type="noConversion"/>
  </si>
  <si>
    <t>普通攻击印记恢复数量</t>
    <phoneticPr fontId="1" type="noConversion"/>
  </si>
  <si>
    <t>拔刀斩印记恢复数量</t>
    <phoneticPr fontId="1" type="noConversion"/>
  </si>
  <si>
    <t>重攻击印记消耗数量</t>
    <phoneticPr fontId="1" type="noConversion"/>
  </si>
  <si>
    <t>拔刀斩能量恢复</t>
    <phoneticPr fontId="1" type="noConversion"/>
  </si>
  <si>
    <t>普通攻击能量恢复</t>
    <phoneticPr fontId="1" type="noConversion"/>
  </si>
  <si>
    <t>重攻击能量恢复</t>
    <phoneticPr fontId="1" type="noConversion"/>
  </si>
  <si>
    <t>印记回满阈值</t>
    <phoneticPr fontId="1" type="noConversion"/>
  </si>
  <si>
    <t>普攻循环长度</t>
    <phoneticPr fontId="1" type="noConversion"/>
  </si>
  <si>
    <t>普攻最后一击恢复拔刀斩次数</t>
    <phoneticPr fontId="1" type="noConversion"/>
  </si>
  <si>
    <t>最后一集拔刀斩恢复数量</t>
    <phoneticPr fontId="1" type="noConversion"/>
  </si>
  <si>
    <t>重击数量</t>
    <phoneticPr fontId="1" type="noConversion"/>
  </si>
  <si>
    <t>普攻数量</t>
    <phoneticPr fontId="1" type="noConversion"/>
  </si>
  <si>
    <t>拔刀斩数量</t>
    <phoneticPr fontId="1" type="noConversion"/>
  </si>
  <si>
    <t>印记数量</t>
    <phoneticPr fontId="1" type="noConversion"/>
  </si>
  <si>
    <t>拔刀斩层数</t>
    <phoneticPr fontId="1" type="noConversion"/>
  </si>
  <si>
    <t>伤害效率</t>
    <phoneticPr fontId="1" type="noConversion"/>
  </si>
  <si>
    <t>印记恢复效率</t>
    <phoneticPr fontId="1" type="noConversion"/>
  </si>
  <si>
    <t>锐斩数量</t>
    <phoneticPr fontId="1" type="noConversion"/>
  </si>
  <si>
    <t>重攻击模板</t>
    <phoneticPr fontId="1" type="noConversion"/>
  </si>
  <si>
    <t>普攻削韧倍率</t>
    <phoneticPr fontId="1" type="noConversion"/>
  </si>
  <si>
    <t>重攻削韧倍率</t>
    <phoneticPr fontId="1" type="noConversion"/>
  </si>
  <si>
    <t>普攻最后一击削韧倍率</t>
    <phoneticPr fontId="1" type="noConversion"/>
  </si>
  <si>
    <t>普攻能量恢复倍率</t>
    <phoneticPr fontId="1" type="noConversion"/>
  </si>
  <si>
    <t>重攻能量恢复倍率</t>
    <phoneticPr fontId="1" type="noConversion"/>
  </si>
  <si>
    <t>最后一击能量恢复效率</t>
    <phoneticPr fontId="1" type="noConversion"/>
  </si>
  <si>
    <t>普攻暴击率提升</t>
    <phoneticPr fontId="1" type="noConversion"/>
  </si>
  <si>
    <t>重攻暴击率提升</t>
    <phoneticPr fontId="1" type="noConversion"/>
  </si>
  <si>
    <t>普攻爆伤提升</t>
    <phoneticPr fontId="1" type="noConversion"/>
  </si>
  <si>
    <t>重攻爆伤提升</t>
    <phoneticPr fontId="1" type="noConversion"/>
  </si>
  <si>
    <t>武装驱动库</t>
    <phoneticPr fontId="1" type="noConversion"/>
  </si>
  <si>
    <t>武器改造库</t>
    <phoneticPr fontId="1" type="noConversion"/>
  </si>
  <si>
    <t>每拥有一枚印记，普攻伤害提升5%</t>
    <phoneticPr fontId="1" type="noConversion"/>
  </si>
  <si>
    <t>普攻和拔刀斩恢复的绝招能量提升60%</t>
    <phoneticPr fontId="1" type="noConversion"/>
  </si>
  <si>
    <t>最后一击伤害提升50%，额外获得半枚袈裟印记</t>
    <phoneticPr fontId="1" type="noConversion"/>
  </si>
  <si>
    <t>最后一击额外创建一道刀光，造成50%伤害，拔刀斩创建一道强力刀光，造成150%伤害</t>
    <phoneticPr fontId="1" type="noConversion"/>
  </si>
  <si>
    <t>印记数量上限+2，剑意持续时间+5</t>
    <phoneticPr fontId="1" type="noConversion"/>
  </si>
  <si>
    <t>最后一击使敌人收到的伤害+4%，最多叠加五层</t>
    <phoneticPr fontId="1" type="noConversion"/>
  </si>
  <si>
    <t>拔刀斩有35%的概率不消耗拔刀斩</t>
    <phoneticPr fontId="1" type="noConversion"/>
  </si>
  <si>
    <t>普通攻击简化为3段</t>
    <phoneticPr fontId="1" type="noConversion"/>
  </si>
  <si>
    <t>部位id</t>
    <phoneticPr fontId="1" type="noConversion"/>
  </si>
  <si>
    <t>层数id</t>
    <phoneticPr fontId="1" type="noConversion"/>
  </si>
  <si>
    <t>位置id</t>
    <phoneticPr fontId="1" type="noConversion"/>
  </si>
  <si>
    <t>重攻击暴击率+15%</t>
    <phoneticPr fontId="1" type="noConversion"/>
  </si>
  <si>
    <t>普攻攻速提升50%</t>
    <phoneticPr fontId="1" type="noConversion"/>
  </si>
  <si>
    <t>每消耗3印记，对目标追加3道绝招剑气，共计300%伤害</t>
    <phoneticPr fontId="1" type="noConversion"/>
  </si>
  <si>
    <t>重击改为消耗两枚印记，重攻回复能量，削韧提升100%，每层剑意使得重攻倍率提升100%</t>
    <phoneticPr fontId="1" type="noConversion"/>
  </si>
  <si>
    <t>释放重攻三味愿后，获得一层拔刀斩，且后续3秒内释放的拔刀斩额外船舰攻击两次的普攻剑气每层剑意使攻击次数+1</t>
    <phoneticPr fontId="1" type="noConversion"/>
  </si>
  <si>
    <t>重攻击改为消耗3枚印记，造成4次100%伤害，并且获得短暂无敌</t>
    <phoneticPr fontId="1" type="noConversion"/>
  </si>
  <si>
    <t>获得剑意时，额外获得半枚印记</t>
    <phoneticPr fontId="1" type="noConversion"/>
  </si>
  <si>
    <t>重攻暴击时额外回复3%绝招能量，冷却两秒</t>
    <phoneticPr fontId="1" type="noConversion"/>
  </si>
  <si>
    <t>职业套装库</t>
    <phoneticPr fontId="1" type="noConversion"/>
  </si>
  <si>
    <t>总伤害（锐斩）</t>
    <phoneticPr fontId="1" type="noConversion"/>
  </si>
  <si>
    <t>当前能量</t>
    <phoneticPr fontId="1" type="noConversion"/>
  </si>
  <si>
    <t>锐斩次数</t>
    <phoneticPr fontId="1" type="noConversion"/>
  </si>
  <si>
    <t>普攻最后一击数量（无拔刀斩）</t>
    <phoneticPr fontId="1" type="noConversion"/>
  </si>
  <si>
    <t>重攻击次数</t>
    <phoneticPr fontId="1" type="noConversion"/>
  </si>
  <si>
    <t>拔刀斩次数</t>
    <phoneticPr fontId="1" type="noConversion"/>
  </si>
  <si>
    <t>最后一击数量(无拔刀斩)</t>
    <phoneticPr fontId="1" type="noConversion"/>
  </si>
  <si>
    <t>三味愿释放次数</t>
    <phoneticPr fontId="1" type="noConversion"/>
  </si>
  <si>
    <t>重攻循环长度</t>
    <phoneticPr fontId="1" type="noConversion"/>
  </si>
  <si>
    <t>重击1</t>
    <phoneticPr fontId="1" type="noConversion"/>
  </si>
  <si>
    <t>重击2</t>
    <phoneticPr fontId="1" type="noConversion"/>
  </si>
  <si>
    <t>重击3</t>
    <phoneticPr fontId="1" type="noConversion"/>
  </si>
  <si>
    <t>普通攻击1</t>
    <phoneticPr fontId="1" type="noConversion"/>
  </si>
  <si>
    <t>普通攻击2</t>
    <phoneticPr fontId="1" type="noConversion"/>
  </si>
  <si>
    <t>普通攻击3</t>
    <phoneticPr fontId="1" type="noConversion"/>
  </si>
  <si>
    <t>普通攻击4</t>
    <phoneticPr fontId="1" type="noConversion"/>
  </si>
  <si>
    <t>普通攻击5</t>
    <phoneticPr fontId="1" type="noConversion"/>
  </si>
  <si>
    <t>重击频率</t>
    <phoneticPr fontId="1" type="noConversion"/>
  </si>
  <si>
    <t>拔刀斩频率</t>
    <phoneticPr fontId="1" type="noConversion"/>
  </si>
  <si>
    <t>飞刃</t>
    <phoneticPr fontId="1" type="noConversion"/>
  </si>
  <si>
    <t>资源</t>
    <phoneticPr fontId="1" type="noConversion"/>
  </si>
  <si>
    <t>幽萤</t>
    <phoneticPr fontId="1" type="noConversion"/>
  </si>
  <si>
    <t>攻击方式</t>
    <phoneticPr fontId="1" type="noConversion"/>
  </si>
  <si>
    <t>普攻</t>
    <phoneticPr fontId="1" type="noConversion"/>
  </si>
  <si>
    <t>旋斩</t>
    <phoneticPr fontId="1" type="noConversion"/>
  </si>
  <si>
    <t>动势</t>
    <phoneticPr fontId="1" type="noConversion"/>
  </si>
  <si>
    <t>飞刃命中率</t>
    <phoneticPr fontId="1" type="noConversion"/>
  </si>
  <si>
    <t>幽萤飞刃获取数量</t>
    <phoneticPr fontId="1" type="noConversion"/>
  </si>
  <si>
    <t>幽萤动势获取数量</t>
    <phoneticPr fontId="1" type="noConversion"/>
  </si>
  <si>
    <t>普攻飞刃获取数量</t>
    <phoneticPr fontId="1" type="noConversion"/>
  </si>
  <si>
    <t>旋斩获取幽萤次数</t>
    <phoneticPr fontId="1" type="noConversion"/>
  </si>
  <si>
    <t>飞刃上限数量</t>
    <phoneticPr fontId="1" type="noConversion"/>
  </si>
  <si>
    <t>普攻每次命中获得一把飞刃</t>
    <phoneticPr fontId="1" type="noConversion"/>
  </si>
  <si>
    <t>五次旋斩生成一柄幽萤</t>
    <phoneticPr fontId="1" type="noConversion"/>
  </si>
  <si>
    <t>拾取幽萤额外获得一点动势，动势上限+5</t>
    <phoneticPr fontId="1" type="noConversion"/>
  </si>
  <si>
    <t>拾取幽萤额外获得4枚飞刃，飞刃上限+20</t>
    <phoneticPr fontId="1" type="noConversion"/>
  </si>
  <si>
    <t>普攻获得绝招能量效率+50%</t>
    <phoneticPr fontId="1" type="noConversion"/>
  </si>
  <si>
    <t>每消耗5动势生成一柄幽萤</t>
    <phoneticPr fontId="1" type="noConversion"/>
  </si>
  <si>
    <t>普攻最后一击发射4枚无消耗的飞刃，每枚造成50%重攻击伤害</t>
    <phoneticPr fontId="1" type="noConversion"/>
  </si>
  <si>
    <t>重攻击每发射20枚飞刃生成一柄幽萤</t>
    <phoneticPr fontId="1" type="noConversion"/>
  </si>
  <si>
    <t>重攻击每消耗4枚飞刃，本次伤害提高10%</t>
    <phoneticPr fontId="1" type="noConversion"/>
  </si>
  <si>
    <t>重伤害提升30%</t>
    <phoneticPr fontId="1" type="noConversion"/>
  </si>
  <si>
    <t>若重攻击消耗的飞刃数量&gt;12,则获得1点动势</t>
    <phoneticPr fontId="1" type="noConversion"/>
  </si>
  <si>
    <t>单次释放重攻击的可消耗飞刃数量上限提高为20</t>
    <phoneticPr fontId="1" type="noConversion"/>
  </si>
  <si>
    <t>击杀普通敌人可获得4飞刃，击杀精英敌人可获得12飞刃</t>
    <phoneticPr fontId="1" type="noConversion"/>
  </si>
  <si>
    <t>重攻击现在会冲向敌人挥砍3次再发射飞刃，每次挥砍造成180普攻伤害，所有飞刃伤害类型转换为普攻伤害</t>
    <phoneticPr fontId="1" type="noConversion"/>
  </si>
  <si>
    <t>飞刃可折返，对路径敌人再次造成50%伤害</t>
    <phoneticPr fontId="1" type="noConversion"/>
  </si>
  <si>
    <t>飞行结束时，额外获得3点动势</t>
    <phoneticPr fontId="1" type="noConversion"/>
  </si>
  <si>
    <t>飞行结束时，额外获得两幽萤</t>
    <phoneticPr fontId="1" type="noConversion"/>
  </si>
  <si>
    <t>飞行结束时，额外获得12枚飞刃</t>
    <phoneticPr fontId="1" type="noConversion"/>
  </si>
  <si>
    <t>重攻飞刃阈值</t>
    <phoneticPr fontId="1" type="noConversion"/>
  </si>
  <si>
    <t>飞行结束时，召唤数字分身，数字分身会同步旋斩和飞刃，每层屠戮额外召唤一个数字分身</t>
    <phoneticPr fontId="1" type="noConversion"/>
  </si>
  <si>
    <t>屠戮效果强化，最终伤害额外+2%，层数+2</t>
    <phoneticPr fontId="1" type="noConversion"/>
  </si>
  <si>
    <t>飞行结束时，执行暗影，高速冲刺并对路径上的敌人造成400%伤害，每层屠戮可额外触发一次暗影</t>
    <phoneticPr fontId="1" type="noConversion"/>
  </si>
  <si>
    <t>飞行开始时，生成两柄不计入上限的幽萤</t>
    <phoneticPr fontId="1" type="noConversion"/>
  </si>
  <si>
    <t>飞行期间拾取幽萤，获得5%绝招能量</t>
    <phoneticPr fontId="1" type="noConversion"/>
  </si>
  <si>
    <t>冲刺期间可再次释放一次无消耗的月影</t>
    <phoneticPr fontId="1" type="noConversion"/>
  </si>
  <si>
    <t>拾取幽萤重置冲刺冷却时间</t>
    <phoneticPr fontId="1" type="noConversion"/>
  </si>
  <si>
    <t>冲刺触发规避时，获得一点动势</t>
    <phoneticPr fontId="1" type="noConversion"/>
  </si>
  <si>
    <t>冲刺触发规避时，获得一点幽萤</t>
    <phoneticPr fontId="1" type="noConversion"/>
  </si>
  <si>
    <t>冲刺触发规避时，获得4枚飞刃</t>
    <phoneticPr fontId="1" type="noConversion"/>
  </si>
  <si>
    <t>操作变化累计</t>
    <phoneticPr fontId="1" type="noConversion"/>
  </si>
  <si>
    <t>操作变化频率</t>
    <phoneticPr fontId="1" type="noConversion"/>
  </si>
  <si>
    <t>冲刺改为高速移动3s。充能次数-1</t>
    <phoneticPr fontId="1" type="noConversion"/>
  </si>
  <si>
    <t>大招期间冲刺位移回原位，返还80%能量，途中拾取幽萤额外获得2动势和8飞刃</t>
    <phoneticPr fontId="1" type="noConversion"/>
  </si>
  <si>
    <t>释放冲刺两秒内拾取幽萤有50%概率额外获得1动势或4飞刃</t>
    <phoneticPr fontId="1" type="noConversion"/>
  </si>
  <si>
    <t>强化普攻</t>
  </si>
  <si>
    <t>重攻</t>
  </si>
  <si>
    <t>重攻BD</t>
  </si>
  <si>
    <t>绝招-烬灭-基础</t>
  </si>
  <si>
    <t>绝招-索命追加攻击</t>
  </si>
  <si>
    <t>绝招-踏影追加攻击</t>
  </si>
  <si>
    <t>绝招-套装</t>
  </si>
  <si>
    <t>攻击段数</t>
  </si>
  <si>
    <t>总削韧值</t>
    <phoneticPr fontId="1" type="noConversion"/>
  </si>
  <si>
    <t>消耗可将普攻换为旋斩，视为最后一击</t>
    <phoneticPr fontId="1" type="noConversion"/>
  </si>
  <si>
    <t>动势层数上限</t>
    <phoneticPr fontId="1" type="noConversion"/>
  </si>
  <si>
    <t>幽萤数量上限</t>
    <phoneticPr fontId="1" type="noConversion"/>
  </si>
  <si>
    <t>三味愿拔刀斩回复数量</t>
    <phoneticPr fontId="1" type="noConversion"/>
  </si>
  <si>
    <t>拔刀斩消耗数量</t>
    <phoneticPr fontId="1" type="noConversion"/>
  </si>
  <si>
    <t>旋斩回复幽萤次数</t>
    <phoneticPr fontId="1" type="noConversion"/>
  </si>
  <si>
    <t>动势消耗幽萤回去数量</t>
    <phoneticPr fontId="1" type="noConversion"/>
  </si>
  <si>
    <t>普攻最后一击飞刃生成数量</t>
    <phoneticPr fontId="1" type="noConversion"/>
  </si>
  <si>
    <t>重击飞刃消耗数量</t>
    <phoneticPr fontId="1" type="noConversion"/>
  </si>
  <si>
    <t>监控</t>
    <phoneticPr fontId="1" type="noConversion"/>
  </si>
  <si>
    <t>重击飞刃消耗生成幽萤数量阈值</t>
    <phoneticPr fontId="1" type="noConversion"/>
  </si>
  <si>
    <t>重击伤害提升（与飞刃阈值结合）</t>
    <phoneticPr fontId="1" type="noConversion"/>
  </si>
  <si>
    <t>重击飞刃消耗上限</t>
    <phoneticPr fontId="1" type="noConversion"/>
  </si>
  <si>
    <t>重击附加伤害</t>
    <phoneticPr fontId="1" type="noConversion"/>
  </si>
  <si>
    <t>飞刃倍率（折返折算）</t>
    <phoneticPr fontId="1" type="noConversion"/>
  </si>
  <si>
    <t>大招动势回去数量</t>
    <phoneticPr fontId="1" type="noConversion"/>
  </si>
  <si>
    <t>大招幽萤获取数量</t>
    <phoneticPr fontId="1" type="noConversion"/>
  </si>
  <si>
    <t>大招飞刃获取数量</t>
    <phoneticPr fontId="1" type="noConversion"/>
  </si>
  <si>
    <t>重攻击获取动势的飞刃消耗阈值</t>
    <phoneticPr fontId="1" type="noConversion"/>
  </si>
  <si>
    <t>拾取获得飞刃，一点动势</t>
    <phoneticPr fontId="1" type="noConversion"/>
  </si>
  <si>
    <t>屠戮</t>
    <phoneticPr fontId="1" type="noConversion"/>
  </si>
  <si>
    <t>飞行期间拾取飞刃获得屠戮</t>
    <phoneticPr fontId="1" type="noConversion"/>
  </si>
  <si>
    <t>屠戮层数上限</t>
    <phoneticPr fontId="1" type="noConversion"/>
  </si>
  <si>
    <t>屠戮单层增伤</t>
    <phoneticPr fontId="1" type="noConversion"/>
  </si>
  <si>
    <t>大招附加伤害（监控屠戮层数）</t>
    <phoneticPr fontId="1" type="noConversion"/>
  </si>
  <si>
    <t>建模思路</t>
    <phoneticPr fontId="1" type="noConversion"/>
  </si>
  <si>
    <t>将幽萤看作是一个蓄水槽，当自身没有飞刃被动时，暂停攻击并去收集幽萤，0.5s一个</t>
    <phoneticPr fontId="1" type="noConversion"/>
  </si>
  <si>
    <t>当大招激活时，立即释放大招，大招持续时间取决于幽萤的数量，大招期间收集速度为0.3s一个</t>
    <phoneticPr fontId="1" type="noConversion"/>
  </si>
  <si>
    <t>无套装的输出膨胀</t>
    <phoneticPr fontId="1" type="noConversion"/>
  </si>
  <si>
    <t>飞刃倍率</t>
    <phoneticPr fontId="1" type="noConversion"/>
  </si>
  <si>
    <t>处于动势状态时，持续打满动势</t>
    <phoneticPr fontId="1" type="noConversion"/>
  </si>
  <si>
    <t>当场上没有刀时，有重攻击放重攻击，有旋斩放旋斩，否则普攻</t>
    <phoneticPr fontId="1" type="noConversion"/>
  </si>
  <si>
    <t>当场上有刀时，任何操作衔接冲刺即可拾取幽萤，拾取数量=场上幽萤数量%5</t>
    <phoneticPr fontId="1" type="noConversion"/>
  </si>
  <si>
    <t>冲刺</t>
    <phoneticPr fontId="1" type="noConversion"/>
  </si>
  <si>
    <t>角色天赋中的增伤能否做成独立乘区</t>
    <phoneticPr fontId="1" type="noConversion"/>
  </si>
  <si>
    <t>地上有幽萤且自身无飞刃</t>
    <phoneticPr fontId="1" type="noConversion"/>
  </si>
  <si>
    <t>重攻结束阈值</t>
    <phoneticPr fontId="1" type="noConversion"/>
  </si>
  <si>
    <t>大招开始时额外幽萤生成数量</t>
    <phoneticPr fontId="1" type="noConversion"/>
  </si>
  <si>
    <t>漫天飞羽的飞刃阈值</t>
    <phoneticPr fontId="1" type="noConversion"/>
  </si>
  <si>
    <t>漫天飞羽发射飞刃数量</t>
    <phoneticPr fontId="1" type="noConversion"/>
  </si>
  <si>
    <t>漫天飞羽命中率</t>
    <phoneticPr fontId="1" type="noConversion"/>
  </si>
  <si>
    <t>幽萤来源</t>
    <phoneticPr fontId="1" type="noConversion"/>
  </si>
  <si>
    <t>目前</t>
    <phoneticPr fontId="1" type="noConversion"/>
  </si>
  <si>
    <t>大招开启时获取</t>
    <phoneticPr fontId="1" type="noConversion"/>
  </si>
  <si>
    <t>去向</t>
    <phoneticPr fontId="1" type="noConversion"/>
  </si>
  <si>
    <t>操作id</t>
    <phoneticPr fontId="1" type="noConversion"/>
  </si>
  <si>
    <t>累计飞刃发射数量</t>
    <phoneticPr fontId="1" type="noConversion"/>
  </si>
  <si>
    <t>当前飞刃数量</t>
    <phoneticPr fontId="1" type="noConversion"/>
  </si>
  <si>
    <t>幽萤数量</t>
    <phoneticPr fontId="1" type="noConversion"/>
  </si>
  <si>
    <t>动势层数</t>
    <phoneticPr fontId="1" type="noConversion"/>
  </si>
  <si>
    <t>屠戮层数</t>
    <phoneticPr fontId="1" type="noConversion"/>
  </si>
  <si>
    <t>能量</t>
    <phoneticPr fontId="1" type="noConversion"/>
  </si>
  <si>
    <t>附加伤害</t>
    <phoneticPr fontId="1" type="noConversion"/>
  </si>
  <si>
    <t>5次旋斩获得一个幽萤</t>
    <phoneticPr fontId="1" type="noConversion"/>
  </si>
  <si>
    <t>最后一击获得一个幽萤</t>
    <phoneticPr fontId="1" type="noConversion"/>
  </si>
  <si>
    <t>消耗动势获得幽萤</t>
    <phoneticPr fontId="1" type="noConversion"/>
  </si>
  <si>
    <t>重攻发射的飞刃有概率生成幽萤</t>
    <phoneticPr fontId="1" type="noConversion"/>
  </si>
  <si>
    <t>旋斩来源</t>
    <phoneticPr fontId="1" type="noConversion"/>
  </si>
  <si>
    <t>动势来源</t>
    <phoneticPr fontId="1" type="noConversion"/>
  </si>
  <si>
    <t>重攻击飞刃发射数量大于12时获得1点</t>
    <phoneticPr fontId="1" type="noConversion"/>
  </si>
  <si>
    <t>拾取幽萤获得动势</t>
    <phoneticPr fontId="1" type="noConversion"/>
  </si>
  <si>
    <t>大招结束时获得3点</t>
    <phoneticPr fontId="1" type="noConversion"/>
  </si>
  <si>
    <t>大招结束时生成</t>
    <phoneticPr fontId="1" type="noConversion"/>
  </si>
  <si>
    <t>大招开始时生成</t>
    <phoneticPr fontId="1" type="noConversion"/>
  </si>
  <si>
    <t>重击飞刃生成幽萤的概率</t>
    <phoneticPr fontId="1" type="noConversion"/>
  </si>
  <si>
    <t>普攻最后一击生成幽萤的数量</t>
    <phoneticPr fontId="1" type="noConversion"/>
  </si>
  <si>
    <t>热量</t>
    <phoneticPr fontId="1" type="noConversion"/>
  </si>
  <si>
    <t>重攻击获得能量</t>
    <phoneticPr fontId="1" type="noConversion"/>
  </si>
  <si>
    <t>特效</t>
    <phoneticPr fontId="1" type="noConversion"/>
  </si>
  <si>
    <t>状态</t>
    <phoneticPr fontId="1" type="noConversion"/>
  </si>
  <si>
    <t>过热状态</t>
    <phoneticPr fontId="1" type="noConversion"/>
  </si>
  <si>
    <t>操作</t>
    <phoneticPr fontId="1" type="noConversion"/>
  </si>
  <si>
    <t>普通攻击</t>
    <phoneticPr fontId="1" type="noConversion"/>
  </si>
  <si>
    <t>热能射击</t>
    <phoneticPr fontId="1" type="noConversion"/>
  </si>
  <si>
    <t>热量上限</t>
    <phoneticPr fontId="1" type="noConversion"/>
  </si>
  <si>
    <t>热能射击+基础伤害提升</t>
    <phoneticPr fontId="1" type="noConversion"/>
  </si>
  <si>
    <t>普攻伤害提升</t>
    <phoneticPr fontId="1" type="noConversion"/>
  </si>
  <si>
    <t>普攻降低热量值</t>
    <phoneticPr fontId="1" type="noConversion"/>
  </si>
  <si>
    <t>热能射击+额外热量值降低</t>
    <phoneticPr fontId="1" type="noConversion"/>
  </si>
  <si>
    <t>过热状态下的普攻基础伤害提升</t>
    <phoneticPr fontId="1" type="noConversion"/>
  </si>
  <si>
    <t>热量上限提升</t>
    <phoneticPr fontId="1" type="noConversion"/>
  </si>
  <si>
    <t>非过热状态下基础伤害提升</t>
    <phoneticPr fontId="1" type="noConversion"/>
  </si>
  <si>
    <t>冲刺后-热能射击+</t>
  </si>
  <si>
    <t>冲刺后-重攻-硝烟回旋+</t>
  </si>
  <si>
    <t>过热-重攻-硝烟回旋++，BD3.2</t>
  </si>
  <si>
    <t>操作名称</t>
    <phoneticPr fontId="1" type="noConversion"/>
  </si>
  <si>
    <t>流派选择（1为普攻，2为重攻，3为绝招）</t>
    <phoneticPr fontId="1" type="noConversion"/>
  </si>
  <si>
    <t>过热状态下，普攻命中敌人时，额外降低3点武器热量</t>
    <phoneticPr fontId="1" type="noConversion"/>
  </si>
  <si>
    <t>普攻攻速提高15%</t>
    <phoneticPr fontId="1" type="noConversion"/>
  </si>
  <si>
    <t>热能射击+的基础伤害提高40%</t>
    <phoneticPr fontId="1" type="noConversion"/>
  </si>
  <si>
    <t>热能射击+命中敌人时，额外降低3点武器热量</t>
    <phoneticPr fontId="1" type="noConversion"/>
  </si>
  <si>
    <t>过热状态下，普攻基础伤害提升30%</t>
    <phoneticPr fontId="1" type="noConversion"/>
  </si>
  <si>
    <t>使用热能射击+后3s内使用硝烟回旋+，自身基础伤害提升20%，持续5s</t>
    <phoneticPr fontId="1" type="noConversion"/>
  </si>
  <si>
    <t>热量上限+50，非过热状态下，基础伤害提升30%</t>
    <phoneticPr fontId="1" type="noConversion"/>
  </si>
  <si>
    <t>热能射击+变为长按连续攻击，维持时间越长，基础伤害越高，最高提升100%，但热能射击+不再降低热量值</t>
    <phoneticPr fontId="1" type="noConversion"/>
  </si>
  <si>
    <t>硝烟回旋+的基础伤害提升30%</t>
    <phoneticPr fontId="1" type="noConversion"/>
  </si>
  <si>
    <t>使用硝烟回旋+时，增加的热量值减少20%</t>
    <phoneticPr fontId="1" type="noConversion"/>
  </si>
  <si>
    <t>重攻攻速提升20%</t>
    <phoneticPr fontId="1" type="noConversion"/>
  </si>
  <si>
    <t>重攻期间获得霸体和40%减伤</t>
    <phoneticPr fontId="1" type="noConversion"/>
  </si>
  <si>
    <t>在硝烟回旋+释放过程中，使用重攻可以快速追加释放硝烟回旋+</t>
    <phoneticPr fontId="1" type="noConversion"/>
  </si>
  <si>
    <t>使用硝烟回旋后，3s内使用热能射击+，使自身攻速提高25%，持续5s</t>
    <phoneticPr fontId="1" type="noConversion"/>
  </si>
  <si>
    <t>硝烟回旋不再增加武器热度，连续使用两次硝烟回旋后，下次重攻变为硝烟回旋+，伤害提升80%，并加满武器热度</t>
    <phoneticPr fontId="1" type="noConversion"/>
  </si>
  <si>
    <t>使用硝烟回旋+时，获得一层肌肉记忆，提高10%重攻基础伤害，持续3s，最多5层，进入过热状态时，如果肌肉记忆&gt;=4层，重攻变为硝烟回旋++。造成高额伤害并清空热度</t>
    <phoneticPr fontId="1" type="noConversion"/>
  </si>
  <si>
    <t>使用绝招后，清空热量</t>
    <phoneticPr fontId="1" type="noConversion"/>
  </si>
  <si>
    <t>过热状态下，绝招基础伤害提升20%</t>
    <phoneticPr fontId="1" type="noConversion"/>
  </si>
  <si>
    <t>使用绝招后，普攻攻速提升10%，且每次命中额外减少1点武器热量，持续8s</t>
    <phoneticPr fontId="1" type="noConversion"/>
  </si>
  <si>
    <t>过热状态下，绝招能量获取效率增加20%</t>
    <phoneticPr fontId="1" type="noConversion"/>
  </si>
  <si>
    <t>使用绝招后，重攻增长的热量减少20%，持续3s</t>
    <phoneticPr fontId="1" type="noConversion"/>
  </si>
  <si>
    <t>使用绝招后的6s内，普攻固定为热能射击+</t>
    <phoneticPr fontId="1" type="noConversion"/>
  </si>
  <si>
    <t>绝招结束后，自身基础伤害提升40%，每秒热量增长10点，进入过热状态时，效果结束</t>
    <phoneticPr fontId="1" type="noConversion"/>
  </si>
  <si>
    <t>绝招期间，持续朝周围目标丢出爆破弹药，每次造成150%的绝招伤害</t>
    <phoneticPr fontId="1" type="noConversion"/>
  </si>
  <si>
    <t>使用防御技触发规避时，减少10点武器热量</t>
    <phoneticPr fontId="1" type="noConversion"/>
  </si>
  <si>
    <t>使用热能射击+硝烟回旋+，翻转踢踏+后，绝招伤害提升10%，持续8s，可以叠加3次</t>
    <phoneticPr fontId="1" type="noConversion"/>
  </si>
  <si>
    <t>翻转踢踏获得无敌效果</t>
    <phoneticPr fontId="1" type="noConversion"/>
  </si>
  <si>
    <t>使用热能射击+后，普攻攻速提高15%，持续3s</t>
    <phoneticPr fontId="1" type="noConversion"/>
  </si>
  <si>
    <t>使用硝烟回旋+后，2s内重攻击基础伤害提高30%</t>
    <phoneticPr fontId="1" type="noConversion"/>
  </si>
  <si>
    <t>翻转踢踏+过程中会进行射击，对路径上的敌人造成120%绝招伤害</t>
    <phoneticPr fontId="1" type="noConversion"/>
  </si>
  <si>
    <t>使用热能射击+，硝烟回旋+，翻转踢踏+后，基础伤害提高6%，持续3S，可以叠加5次</t>
    <phoneticPr fontId="1" type="noConversion"/>
  </si>
  <si>
    <t>使用翻转踢踏+后，重置翻转踢踏的cd</t>
    <phoneticPr fontId="1" type="noConversion"/>
  </si>
  <si>
    <t>最大层数</t>
    <phoneticPr fontId="1" type="noConversion"/>
  </si>
  <si>
    <t>资源依赖（单项）</t>
    <phoneticPr fontId="1" type="noConversion"/>
  </si>
  <si>
    <t>初始值</t>
    <phoneticPr fontId="1" type="noConversion"/>
  </si>
  <si>
    <t>每秒回复（可负）</t>
    <phoneticPr fontId="1" type="noConversion"/>
  </si>
  <si>
    <t>回复需要满足哪些状态</t>
    <phoneticPr fontId="1" type="noConversion"/>
  </si>
  <si>
    <t>哪些状态会禁止回复</t>
    <phoneticPr fontId="1" type="noConversion"/>
  </si>
  <si>
    <t>int</t>
    <phoneticPr fontId="1" type="noConversion"/>
  </si>
  <si>
    <t>float</t>
    <phoneticPr fontId="1" type="noConversion"/>
  </si>
  <si>
    <t>json</t>
    <phoneticPr fontId="1" type="noConversion"/>
  </si>
  <si>
    <t>初始层数</t>
    <phoneticPr fontId="1" type="noConversion"/>
  </si>
  <si>
    <t>持续时间</t>
    <phoneticPr fontId="1" type="noConversion"/>
  </si>
  <si>
    <t>对type2的槽位数</t>
    <phoneticPr fontId="1" type="noConversion"/>
  </si>
  <si>
    <t>是否由资源触发</t>
    <phoneticPr fontId="1" type="noConversion"/>
  </si>
  <si>
    <t>bool</t>
    <phoneticPr fontId="1" type="noConversion"/>
  </si>
  <si>
    <t>资源消耗</t>
    <phoneticPr fontId="1" type="noConversion"/>
  </si>
  <si>
    <t>单次最少消耗</t>
    <phoneticPr fontId="1" type="noConversion"/>
  </si>
  <si>
    <t>单次最大消耗</t>
    <phoneticPr fontId="1" type="noConversion"/>
  </si>
  <si>
    <t>产出资源</t>
    <phoneticPr fontId="1" type="noConversion"/>
  </si>
  <si>
    <t>施加状态</t>
    <phoneticPr fontId="1" type="noConversion"/>
  </si>
  <si>
    <t>状态需求</t>
    <phoneticPr fontId="1" type="noConversion"/>
  </si>
  <si>
    <t>禁止状态</t>
    <phoneticPr fontId="1" type="noConversion"/>
  </si>
  <si>
    <t>资源-状态添加规则</t>
    <phoneticPr fontId="1" type="noConversion"/>
  </si>
  <si>
    <t>资源-状态移除规则</t>
    <phoneticPr fontId="1" type="noConversion"/>
  </si>
  <si>
    <t>规则（资源-状态添加）</t>
    <phoneticPr fontId="1" type="noConversion"/>
  </si>
  <si>
    <t>资源id</t>
    <phoneticPr fontId="1" type="noConversion"/>
  </si>
  <si>
    <t>判定值</t>
    <phoneticPr fontId="1" type="noConversion"/>
  </si>
  <si>
    <t>mode</t>
    <phoneticPr fontId="1" type="noConversion"/>
  </si>
  <si>
    <t>state_id</t>
    <phoneticPr fontId="1" type="noConversion"/>
  </si>
  <si>
    <t>once</t>
    <phoneticPr fontId="1" type="noConversion"/>
  </si>
  <si>
    <t>规则（资源-状态移除）</t>
    <phoneticPr fontId="1" type="noConversion"/>
  </si>
  <si>
    <t>状态id</t>
    <phoneticPr fontId="1" type="noConversion"/>
  </si>
  <si>
    <t>状态激活依赖</t>
    <phoneticPr fontId="1" type="noConversion"/>
  </si>
  <si>
    <t>状态是否必须active时才执行</t>
    <phoneticPr fontId="1" type="noConversion"/>
  </si>
  <si>
    <t>要移除的状态</t>
    <phoneticPr fontId="1" type="noConversion"/>
  </si>
  <si>
    <t>1:&lt;=,2:==,3:&gt;=</t>
    <phoneticPr fontId="1" type="noConversion"/>
  </si>
  <si>
    <t>资源数量阈值</t>
    <phoneticPr fontId="1" type="noConversion"/>
  </si>
  <si>
    <t>是否跨阈值触发一次</t>
    <phoneticPr fontId="1" type="noConversion"/>
  </si>
  <si>
    <t>要添加的状态</t>
    <phoneticPr fontId="1" type="noConversion"/>
  </si>
  <si>
    <t>元操作表（序列化）</t>
    <phoneticPr fontId="1" type="noConversion"/>
  </si>
  <si>
    <t>type</t>
    <phoneticPr fontId="1" type="noConversion"/>
  </si>
  <si>
    <t>1=线性,2=非线性</t>
    <phoneticPr fontId="1" type="noConversion"/>
  </si>
  <si>
    <t>操作顺序</t>
    <phoneticPr fontId="1" type="noConversion"/>
  </si>
  <si>
    <t>状态类型</t>
    <phoneticPr fontId="1" type="noConversion"/>
  </si>
  <si>
    <t>（1=保持模型,2=独立计时）</t>
  </si>
  <si>
    <t>优先级</t>
    <phoneticPr fontId="1" type="noConversion"/>
  </si>
  <si>
    <t>和上限保持一致</t>
    <phoneticPr fontId="1" type="noConversion"/>
  </si>
  <si>
    <t>过热</t>
    <phoneticPr fontId="1" type="noConversion"/>
  </si>
  <si>
    <t>技能强化</t>
    <phoneticPr fontId="1" type="noConversion"/>
  </si>
  <si>
    <t>肌肉记忆</t>
    <phoneticPr fontId="1" type="noConversion"/>
  </si>
  <si>
    <t>大招后的重攻热量减少</t>
    <phoneticPr fontId="1" type="noConversion"/>
  </si>
  <si>
    <t>绝招后的自身基础伤害提升</t>
    <phoneticPr fontId="1" type="noConversion"/>
  </si>
  <si>
    <t>强化技能后的基础伤害提升状态</t>
    <phoneticPr fontId="1" type="noConversion"/>
  </si>
  <si>
    <t>热能射击+后的普攻攻速提高</t>
    <phoneticPr fontId="1" type="noConversion"/>
  </si>
  <si>
    <t>流派依赖</t>
    <phoneticPr fontId="1" type="noConversion"/>
  </si>
  <si>
    <t>使用热能射击+后3s内使用硝烟回旋+，自身基础伤害提升20%，持续5s</t>
  </si>
  <si>
    <t>非过热状态下基础伤害提升30%</t>
    <phoneticPr fontId="1" type="noConversion"/>
  </si>
  <si>
    <t>绝招结束后基础伤害提升40%，每秒热量增长10</t>
    <phoneticPr fontId="1" type="noConversion"/>
  </si>
  <si>
    <t>过热状态下能量获取效率增加20%</t>
    <phoneticPr fontId="1" type="noConversion"/>
  </si>
  <si>
    <t>普攻+</t>
    <phoneticPr fontId="1" type="noConversion"/>
  </si>
  <si>
    <t>重攻</t>
    <phoneticPr fontId="1" type="noConversion"/>
  </si>
  <si>
    <t>重攻+</t>
    <phoneticPr fontId="1" type="noConversion"/>
  </si>
  <si>
    <t>闪避</t>
    <phoneticPr fontId="1" type="noConversion"/>
  </si>
  <si>
    <t>怒气值达到上限时进入过热状态</t>
    <phoneticPr fontId="1" type="noConversion"/>
  </si>
  <si>
    <t>翻转踢踏</t>
    <phoneticPr fontId="1" type="noConversion"/>
  </si>
  <si>
    <t>天赋列表</t>
    <phoneticPr fontId="1" type="noConversion"/>
  </si>
  <si>
    <t>描述</t>
    <phoneticPr fontId="1" type="noConversion"/>
  </si>
  <si>
    <t>普攻伤害提高30%，使用热量射击+时，获得霸体，每隔2秒在身体周围产生强风，击退敌人并销毁飞行子弹</t>
    <phoneticPr fontId="1" type="noConversion"/>
  </si>
  <si>
    <t>每次进入过热状态时，减伤提高5%，持续10s，最多5层</t>
    <phoneticPr fontId="1" type="noConversion"/>
  </si>
  <si>
    <t>进入过热状态时，热量射击+将在命中敌人时爆炸，造成300%普攻伤害并在1s后清空武器热量</t>
    <phoneticPr fontId="1" type="noConversion"/>
  </si>
  <si>
    <t>硝烟回旋，硝烟回旋+伤害额外提高30%，降低15热量</t>
    <phoneticPr fontId="1" type="noConversion"/>
  </si>
  <si>
    <t>每次使用硝烟回旋+，减伤提高4%，持续10s，最多5层</t>
    <phoneticPr fontId="1" type="noConversion"/>
  </si>
  <si>
    <t>翻转踢踏充能+1，热能射击+和硝烟回旋+的基础伤害+30%</t>
    <phoneticPr fontId="1" type="noConversion"/>
  </si>
  <si>
    <t>减伤状态</t>
    <phoneticPr fontId="1" type="noConversion"/>
  </si>
  <si>
    <t>资源依赖</t>
    <phoneticPr fontId="1" type="noConversion"/>
  </si>
  <si>
    <t>单层时长</t>
    <phoneticPr fontId="1" type="noConversion"/>
  </si>
  <si>
    <t>计时类型</t>
    <phoneticPr fontId="1" type="noConversion"/>
  </si>
  <si>
    <t>命中刷新</t>
    <phoneticPr fontId="1" type="noConversion"/>
  </si>
  <si>
    <t>状态名称</t>
    <phoneticPr fontId="1" type="noConversion"/>
  </si>
  <si>
    <t>类型</t>
    <phoneticPr fontId="1" type="noConversion"/>
  </si>
  <si>
    <t>时间类型</t>
    <phoneticPr fontId="1" type="noConversion"/>
  </si>
  <si>
    <t>资源类型</t>
    <phoneticPr fontId="1" type="noConversion"/>
  </si>
  <si>
    <t>状态挂载</t>
    <phoneticPr fontId="1" type="noConversion"/>
  </si>
  <si>
    <t>主状态</t>
    <phoneticPr fontId="1" type="noConversion"/>
  </si>
  <si>
    <t>副状态</t>
    <phoneticPr fontId="1" type="noConversion"/>
  </si>
  <si>
    <t>热能射击+爆炸</t>
    <phoneticPr fontId="1" type="noConversion"/>
  </si>
  <si>
    <t>普攻爆炸</t>
    <phoneticPr fontId="1" type="noConversion"/>
  </si>
  <si>
    <t>资源获取效率变化</t>
    <phoneticPr fontId="1" type="noConversion"/>
  </si>
  <si>
    <t>资源数量</t>
    <phoneticPr fontId="1" type="noConversion"/>
  </si>
  <si>
    <t>热量缺口</t>
    <phoneticPr fontId="1" type="noConversion"/>
  </si>
  <si>
    <t>状态添加资源数量修改</t>
    <phoneticPr fontId="1" type="noConversion"/>
  </si>
  <si>
    <t>状态移除资源数量修改（上限百分比）</t>
    <phoneticPr fontId="1" type="noConversion"/>
  </si>
  <si>
    <t>操作依赖</t>
    <phoneticPr fontId="1" type="noConversion"/>
  </si>
  <si>
    <t>暴击率爆伤提升</t>
    <phoneticPr fontId="1" type="noConversion"/>
  </si>
  <si>
    <t>每次使用硝烟回旋，重攻暴击率提升2%，暴击伤害提高20%，每造成一次伤害叠加一层（命中多个敌人记为一次伤害，等效为释放一次叠加6层），每层5s，最多60层</t>
    <phoneticPr fontId="1" type="noConversion"/>
  </si>
  <si>
    <t>独立计时</t>
    <phoneticPr fontId="1" type="noConversion"/>
  </si>
  <si>
    <t>普攻额外热量降低</t>
    <phoneticPr fontId="1" type="noConversion"/>
  </si>
  <si>
    <t>流派</t>
    <phoneticPr fontId="1" type="noConversion"/>
  </si>
  <si>
    <t>自定义</t>
    <phoneticPr fontId="1" type="noConversion"/>
  </si>
  <si>
    <t>资源随时间的变化</t>
    <phoneticPr fontId="1" type="noConversion"/>
  </si>
  <si>
    <t>操作数量</t>
    <phoneticPr fontId="1" type="noConversion"/>
  </si>
  <si>
    <t>普攻1</t>
    <phoneticPr fontId="1" type="noConversion"/>
  </si>
  <si>
    <t>天赋</t>
    <phoneticPr fontId="1" type="noConversion"/>
  </si>
  <si>
    <t>过热状态下普攻基础伤害提升</t>
    <phoneticPr fontId="1" type="noConversion"/>
  </si>
  <si>
    <t>操作优先级变更</t>
    <phoneticPr fontId="1" type="noConversion"/>
  </si>
  <si>
    <t>元操作</t>
    <phoneticPr fontId="1" type="noConversion"/>
  </si>
  <si>
    <t>热能射击+升至1</t>
    <phoneticPr fontId="1" type="noConversion"/>
  </si>
  <si>
    <t>非过热状态下-基础伤害提升</t>
    <phoneticPr fontId="1" type="noConversion"/>
  </si>
  <si>
    <t>连续释放热能射击伤害提升</t>
    <phoneticPr fontId="1" type="noConversion"/>
  </si>
  <si>
    <t>热能射击-硝烟回旋连携窗口，自身基础伤害提升20%</t>
    <phoneticPr fontId="1" type="noConversion"/>
  </si>
  <si>
    <t>硝烟回旋-热能射击连携窗口，攻速提升</t>
    <phoneticPr fontId="1" type="noConversion"/>
  </si>
  <si>
    <t>硝烟回旋+升至1</t>
    <phoneticPr fontId="1" type="noConversion"/>
  </si>
  <si>
    <t>状态修改资源数量（状态添加前，状态添加后）</t>
    <phoneticPr fontId="1" type="noConversion"/>
  </si>
  <si>
    <t>操作有充能次数</t>
    <phoneticPr fontId="1" type="noConversion"/>
  </si>
  <si>
    <t>状态对操作优先级的修改</t>
    <phoneticPr fontId="1" type="noConversion"/>
  </si>
  <si>
    <t>状态修改资源获取效率</t>
    <phoneticPr fontId="1" type="noConversion"/>
  </si>
  <si>
    <t>资源-状态添加移除</t>
    <phoneticPr fontId="1" type="noConversion"/>
  </si>
  <si>
    <t>操作产生资源</t>
    <phoneticPr fontId="1" type="noConversion"/>
  </si>
  <si>
    <t>时间产生资源</t>
    <phoneticPr fontId="1" type="noConversion"/>
  </si>
  <si>
    <t>操作合法性与资源和状态结合</t>
    <phoneticPr fontId="1" type="noConversion"/>
  </si>
  <si>
    <t>操作对多种资源的依赖</t>
    <phoneticPr fontId="1" type="noConversion"/>
  </si>
  <si>
    <t>操作合法性的多状态检测</t>
    <phoneticPr fontId="1" type="noConversion"/>
  </si>
  <si>
    <t>从战斗策划角度来讲，状态对多操作优先级有影响是否合理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</si>
</sst>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宋体"/>
      <family val="2"/>
      <scheme val="minor"/>
    </font>
    <font>
      <sz val="9"/>
      <name val="宋体"/>
      <family val="3"/>
      <charset val="134"/>
      <scheme val="minor"/>
    </font>
    <font>
      <sz val="11"/>
      <color theme="1"/>
      <name val="微软雅黑"/>
      <family val="2"/>
      <charset val="134"/>
    </font>
    <font>
      <sz val="11"/>
      <color rgb="FF9C0006"/>
      <name val="宋体"/>
      <family val="3"/>
      <charset val="134"/>
      <scheme val="minor"/>
    </font>
    <font>
      <sz val="11"/>
      <color rgb="FF006100"/>
      <name val="宋体"/>
      <family val="3"/>
      <charset val="134"/>
      <scheme val="minor"/>
    </font>
    <font>
      <sz val="11"/>
      <color theme="1"/>
      <name val="宋体"/>
      <family val="3"/>
      <charset val="134"/>
    </font>
  </fonts>
  <fills count="9">
    <fill>
      <patternFill patternType="none"/>
    </fill>
    <fill>
      <patternFill patternType="gray125"/>
    </fill>
    <fill>
      <patternFill patternType="solid">
        <fgColor rgb="FFF9FBF8"/>
        <bgColor indexed="64"/>
      </patternFill>
    </fill>
    <fill>
      <patternFill patternType="solid">
        <fgColor theme="7" tint="0.59999389629810485"/>
        <bgColor indexed="64"/>
      </patternFill>
    </fill>
    <fill>
      <patternFill patternType="solid">
        <fgColor rgb="FFC6EFCE"/>
      </patternFill>
    </fill>
    <fill>
      <patternFill patternType="solid">
        <fgColor rgb="FFFFC7CE"/>
      </patternFill>
    </fill>
    <fill>
      <patternFill patternType="solid">
        <fgColor theme="5" tint="0.79985961485641044"/>
        <bgColor indexed="64"/>
      </patternFill>
    </fill>
    <fill>
      <patternFill patternType="solid">
        <fgColor rgb="FFFFFF00"/>
        <bgColor indexed="64"/>
      </patternFill>
    </fill>
    <fill>
      <patternFill patternType="solid">
        <fgColor theme="2" tint="-0.249977111117893"/>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3" fillId="5" borderId="0" applyNumberFormat="0" applyBorder="0" applyAlignment="0" applyProtection="0">
      <alignment vertical="center"/>
    </xf>
    <xf numFmtId="0" fontId="4" fillId="4" borderId="0" applyNumberFormat="0" applyBorder="0" applyAlignment="0" applyProtection="0">
      <alignment vertical="center"/>
    </xf>
  </cellStyleXfs>
  <cellXfs count="21">
    <xf numFmtId="0" fontId="0" fillId="0" borderId="0" xfId="0"/>
    <xf numFmtId="0" fontId="2" fillId="2" borderId="1" xfId="0" applyFont="1" applyFill="1" applyBorder="1" applyAlignment="1">
      <alignment horizontal="center" vertical="center"/>
    </xf>
    <xf numFmtId="0" fontId="2" fillId="2" borderId="0" xfId="0" applyFont="1" applyFill="1" applyAlignment="1">
      <alignment horizontal="center" vertical="center"/>
    </xf>
    <xf numFmtId="0" fontId="2" fillId="3" borderId="1" xfId="0" applyFont="1" applyFill="1" applyBorder="1" applyAlignment="1">
      <alignment horizontal="center" vertical="center"/>
    </xf>
    <xf numFmtId="0" fontId="2" fillId="2" borderId="2" xfId="0" applyFont="1" applyFill="1" applyBorder="1" applyAlignment="1">
      <alignment horizontal="center" vertical="center"/>
    </xf>
    <xf numFmtId="0" fontId="5" fillId="6" borderId="0" xfId="0" applyFont="1" applyFill="1" applyAlignment="1">
      <alignment horizontal="left"/>
    </xf>
    <xf numFmtId="0" fontId="0" fillId="0" borderId="0" xfId="0"/>
    <xf numFmtId="0" fontId="5" fillId="6" borderId="3" xfId="0" applyFont="1" applyFill="1" applyBorder="1" applyAlignment="1">
      <alignment horizontal="left"/>
    </xf>
    <xf numFmtId="0" fontId="5" fillId="6" borderId="0" xfId="0" applyFont="1" applyFill="1" applyBorder="1" applyAlignment="1">
      <alignment horizontal="left"/>
    </xf>
    <xf numFmtId="0" fontId="2" fillId="2" borderId="0" xfId="0" applyFont="1" applyFill="1" applyBorder="1" applyAlignment="1">
      <alignment horizontal="center" vertical="center"/>
    </xf>
    <xf numFmtId="9"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6" xfId="0" applyFill="1" applyBorder="1"/>
    <xf numFmtId="0" fontId="0" fillId="0" borderId="7" xfId="0" applyFill="1" applyBorder="1"/>
    <xf numFmtId="0" fontId="0" fillId="0" borderId="8" xfId="0" applyFill="1" applyBorder="1"/>
    <xf numFmtId="0" fontId="0" fillId="0" borderId="9" xfId="0" applyFill="1" applyBorder="1"/>
    <xf numFmtId="0" fontId="0" fillId="7" borderId="0" xfId="0" applyFill="1"/>
    <xf numFmtId="0" fontId="0" fillId="8" borderId="0" xfId="0" applyFill="1"/>
  </cellXfs>
  <cellStyles count="3">
    <cellStyle name="差_太介" xfId="1" xr:uid="{03197101-DC8D-4E23-A7CC-91EB0CCA0135}"/>
    <cellStyle name="常规" xfId="0" builtinId="0"/>
    <cellStyle name="好_太介" xfId="2" xr:uid="{53CA9E69-84D7-4768-AFFD-7911D90C82C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editAs="oneCell">
    <xdr:from>
      <xdr:col>1</xdr:col>
      <xdr:colOff>323850</xdr:colOff>
      <xdr:row>27</xdr:row>
      <xdr:rowOff>171450</xdr:rowOff>
    </xdr:from>
    <xdr:to>
      <xdr:col>7</xdr:col>
      <xdr:colOff>628098</xdr:colOff>
      <xdr:row>35</xdr:row>
      <xdr:rowOff>37936</xdr:rowOff>
    </xdr:to>
    <xdr:pic>
      <xdr:nvPicPr>
        <xdr:cNvPr id="2" name="图片 1">
          <a:extLst>
            <a:ext uri="{FF2B5EF4-FFF2-40B4-BE49-F238E27FC236}">
              <a16:creationId xmlns:a16="http://schemas.microsoft.com/office/drawing/2014/main" id="{24BE9F0A-2A92-495A-8171-1D19E3E4CF86}"/>
            </a:ext>
          </a:extLst>
        </xdr:cNvPr>
        <xdr:cNvPicPr>
          <a:picLocks noChangeAspect="1"/>
        </xdr:cNvPicPr>
      </xdr:nvPicPr>
      <xdr:blipFill>
        <a:blip xmlns:r="http://schemas.openxmlformats.org/officeDocument/2006/relationships" r:embed="rId1"/>
        <a:stretch>
          <a:fillRect/>
        </a:stretch>
      </xdr:blipFill>
      <xdr:spPr>
        <a:xfrm>
          <a:off x="1009650" y="5086350"/>
          <a:ext cx="4419048" cy="1314286"/>
        </a:xfrm>
        <a:prstGeom prst="rect">
          <a:avLst/>
        </a:prstGeom>
      </xdr:spPr>
    </xdr:pic>
    <xdr:clientData/>
  </xdr:twoCellAnchor>
  <xdr:twoCellAnchor editAs="oneCell">
    <xdr:from>
      <xdr:col>1</xdr:col>
      <xdr:colOff>342900</xdr:colOff>
      <xdr:row>35</xdr:row>
      <xdr:rowOff>171450</xdr:rowOff>
    </xdr:from>
    <xdr:to>
      <xdr:col>7</xdr:col>
      <xdr:colOff>628100</xdr:colOff>
      <xdr:row>43</xdr:row>
      <xdr:rowOff>66507</xdr:rowOff>
    </xdr:to>
    <xdr:pic>
      <xdr:nvPicPr>
        <xdr:cNvPr id="3" name="图片 2">
          <a:extLst>
            <a:ext uri="{FF2B5EF4-FFF2-40B4-BE49-F238E27FC236}">
              <a16:creationId xmlns:a16="http://schemas.microsoft.com/office/drawing/2014/main" id="{499A4B51-F75D-4D44-9367-209DD9C8AFEE}"/>
            </a:ext>
          </a:extLst>
        </xdr:cNvPr>
        <xdr:cNvPicPr>
          <a:picLocks noChangeAspect="1"/>
        </xdr:cNvPicPr>
      </xdr:nvPicPr>
      <xdr:blipFill>
        <a:blip xmlns:r="http://schemas.openxmlformats.org/officeDocument/2006/relationships" r:embed="rId2"/>
        <a:stretch>
          <a:fillRect/>
        </a:stretch>
      </xdr:blipFill>
      <xdr:spPr>
        <a:xfrm>
          <a:off x="1028700" y="6534150"/>
          <a:ext cx="4400000" cy="1342857"/>
        </a:xfrm>
        <a:prstGeom prst="rect">
          <a:avLst/>
        </a:prstGeom>
      </xdr:spPr>
    </xdr:pic>
    <xdr:clientData/>
  </xdr:twoCellAnchor>
  <xdr:twoCellAnchor editAs="oneCell">
    <xdr:from>
      <xdr:col>10</xdr:col>
      <xdr:colOff>342900</xdr:colOff>
      <xdr:row>28</xdr:row>
      <xdr:rowOff>0</xdr:rowOff>
    </xdr:from>
    <xdr:to>
      <xdr:col>15</xdr:col>
      <xdr:colOff>713854</xdr:colOff>
      <xdr:row>34</xdr:row>
      <xdr:rowOff>180817</xdr:rowOff>
    </xdr:to>
    <xdr:pic>
      <xdr:nvPicPr>
        <xdr:cNvPr id="4" name="图片 3">
          <a:extLst>
            <a:ext uri="{FF2B5EF4-FFF2-40B4-BE49-F238E27FC236}">
              <a16:creationId xmlns:a16="http://schemas.microsoft.com/office/drawing/2014/main" id="{7F1FEBEA-398F-424E-80ED-4AD94101DB5F}"/>
            </a:ext>
          </a:extLst>
        </xdr:cNvPr>
        <xdr:cNvPicPr>
          <a:picLocks noChangeAspect="1"/>
        </xdr:cNvPicPr>
      </xdr:nvPicPr>
      <xdr:blipFill>
        <a:blip xmlns:r="http://schemas.openxmlformats.org/officeDocument/2006/relationships" r:embed="rId3"/>
        <a:stretch>
          <a:fillRect/>
        </a:stretch>
      </xdr:blipFill>
      <xdr:spPr>
        <a:xfrm>
          <a:off x="7200900" y="5095875"/>
          <a:ext cx="4171429" cy="1266667"/>
        </a:xfrm>
        <a:prstGeom prst="rect">
          <a:avLst/>
        </a:prstGeom>
      </xdr:spPr>
    </xdr:pic>
    <xdr:clientData/>
  </xdr:twoCellAnchor>
  <xdr:twoCellAnchor editAs="oneCell">
    <xdr:from>
      <xdr:col>10</xdr:col>
      <xdr:colOff>361950</xdr:colOff>
      <xdr:row>35</xdr:row>
      <xdr:rowOff>95250</xdr:rowOff>
    </xdr:from>
    <xdr:to>
      <xdr:col>15</xdr:col>
      <xdr:colOff>742427</xdr:colOff>
      <xdr:row>38</xdr:row>
      <xdr:rowOff>171373</xdr:rowOff>
    </xdr:to>
    <xdr:pic>
      <xdr:nvPicPr>
        <xdr:cNvPr id="5" name="图片 4">
          <a:extLst>
            <a:ext uri="{FF2B5EF4-FFF2-40B4-BE49-F238E27FC236}">
              <a16:creationId xmlns:a16="http://schemas.microsoft.com/office/drawing/2014/main" id="{98C6C2B1-71BD-4DE5-983D-BAACF8C9CD01}"/>
            </a:ext>
          </a:extLst>
        </xdr:cNvPr>
        <xdr:cNvPicPr>
          <a:picLocks noChangeAspect="1"/>
        </xdr:cNvPicPr>
      </xdr:nvPicPr>
      <xdr:blipFill>
        <a:blip xmlns:r="http://schemas.openxmlformats.org/officeDocument/2006/relationships" r:embed="rId4"/>
        <a:stretch>
          <a:fillRect/>
        </a:stretch>
      </xdr:blipFill>
      <xdr:spPr>
        <a:xfrm>
          <a:off x="7219950" y="6457950"/>
          <a:ext cx="4180952" cy="619048"/>
        </a:xfrm>
        <a:prstGeom prst="rect">
          <a:avLst/>
        </a:prstGeom>
      </xdr:spPr>
    </xdr:pic>
    <xdr:clientData/>
  </xdr:twoCellAnchor>
  <xdr:twoCellAnchor editAs="oneCell">
    <xdr:from>
      <xdr:col>15</xdr:col>
      <xdr:colOff>1152525</xdr:colOff>
      <xdr:row>0</xdr:row>
      <xdr:rowOff>38100</xdr:rowOff>
    </xdr:from>
    <xdr:to>
      <xdr:col>20</xdr:col>
      <xdr:colOff>238125</xdr:colOff>
      <xdr:row>20</xdr:row>
      <xdr:rowOff>169866</xdr:rowOff>
    </xdr:to>
    <xdr:pic>
      <xdr:nvPicPr>
        <xdr:cNvPr id="6" name="图片 5">
          <a:extLst>
            <a:ext uri="{FF2B5EF4-FFF2-40B4-BE49-F238E27FC236}">
              <a16:creationId xmlns:a16="http://schemas.microsoft.com/office/drawing/2014/main" id="{7D6A13D8-EC7E-4C3D-B802-A5E97B6BE8BD}"/>
            </a:ext>
          </a:extLst>
        </xdr:cNvPr>
        <xdr:cNvPicPr>
          <a:picLocks noChangeAspect="1"/>
        </xdr:cNvPicPr>
      </xdr:nvPicPr>
      <xdr:blipFill>
        <a:blip xmlns:r="http://schemas.openxmlformats.org/officeDocument/2006/relationships" r:embed="rId5"/>
        <a:stretch>
          <a:fillRect/>
        </a:stretch>
      </xdr:blipFill>
      <xdr:spPr>
        <a:xfrm>
          <a:off x="11439525" y="38100"/>
          <a:ext cx="3886200" cy="37798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238125</xdr:colOff>
      <xdr:row>0</xdr:row>
      <xdr:rowOff>0</xdr:rowOff>
    </xdr:from>
    <xdr:to>
      <xdr:col>18</xdr:col>
      <xdr:colOff>256654</xdr:colOff>
      <xdr:row>6</xdr:row>
      <xdr:rowOff>142721</xdr:rowOff>
    </xdr:to>
    <xdr:pic>
      <xdr:nvPicPr>
        <xdr:cNvPr id="2" name="图片 1">
          <a:extLst>
            <a:ext uri="{FF2B5EF4-FFF2-40B4-BE49-F238E27FC236}">
              <a16:creationId xmlns:a16="http://schemas.microsoft.com/office/drawing/2014/main" id="{57FF30E6-0119-4C7C-9C67-080097075DAE}"/>
            </a:ext>
          </a:extLst>
        </xdr:cNvPr>
        <xdr:cNvPicPr>
          <a:picLocks noChangeAspect="1"/>
        </xdr:cNvPicPr>
      </xdr:nvPicPr>
      <xdr:blipFill>
        <a:blip xmlns:r="http://schemas.openxmlformats.org/officeDocument/2006/relationships" r:embed="rId1"/>
        <a:stretch>
          <a:fillRect/>
        </a:stretch>
      </xdr:blipFill>
      <xdr:spPr>
        <a:xfrm>
          <a:off x="9153525" y="0"/>
          <a:ext cx="4171429" cy="1228571"/>
        </a:xfrm>
        <a:prstGeom prst="rect">
          <a:avLst/>
        </a:prstGeom>
      </xdr:spPr>
    </xdr:pic>
    <xdr:clientData/>
  </xdr:twoCellAnchor>
  <xdr:twoCellAnchor editAs="oneCell">
    <xdr:from>
      <xdr:col>13</xdr:col>
      <xdr:colOff>228600</xdr:colOff>
      <xdr:row>6</xdr:row>
      <xdr:rowOff>171450</xdr:rowOff>
    </xdr:from>
    <xdr:to>
      <xdr:col>18</xdr:col>
      <xdr:colOff>332843</xdr:colOff>
      <xdr:row>12</xdr:row>
      <xdr:rowOff>66552</xdr:rowOff>
    </xdr:to>
    <xdr:pic>
      <xdr:nvPicPr>
        <xdr:cNvPr id="3" name="图片 2">
          <a:extLst>
            <a:ext uri="{FF2B5EF4-FFF2-40B4-BE49-F238E27FC236}">
              <a16:creationId xmlns:a16="http://schemas.microsoft.com/office/drawing/2014/main" id="{9B56E453-D4B6-4D2C-B780-CF1EA0721FDB}"/>
            </a:ext>
          </a:extLst>
        </xdr:cNvPr>
        <xdr:cNvPicPr>
          <a:picLocks noChangeAspect="1"/>
        </xdr:cNvPicPr>
      </xdr:nvPicPr>
      <xdr:blipFill>
        <a:blip xmlns:r="http://schemas.openxmlformats.org/officeDocument/2006/relationships" r:embed="rId2"/>
        <a:stretch>
          <a:fillRect/>
        </a:stretch>
      </xdr:blipFill>
      <xdr:spPr>
        <a:xfrm>
          <a:off x="9144000" y="1257300"/>
          <a:ext cx="4257143" cy="980952"/>
        </a:xfrm>
        <a:prstGeom prst="rect">
          <a:avLst/>
        </a:prstGeom>
      </xdr:spPr>
    </xdr:pic>
    <xdr:clientData/>
  </xdr:twoCellAnchor>
  <xdr:twoCellAnchor editAs="oneCell">
    <xdr:from>
      <xdr:col>13</xdr:col>
      <xdr:colOff>228600</xdr:colOff>
      <xdr:row>12</xdr:row>
      <xdr:rowOff>114300</xdr:rowOff>
    </xdr:from>
    <xdr:to>
      <xdr:col>18</xdr:col>
      <xdr:colOff>237605</xdr:colOff>
      <xdr:row>20</xdr:row>
      <xdr:rowOff>95071</xdr:rowOff>
    </xdr:to>
    <xdr:pic>
      <xdr:nvPicPr>
        <xdr:cNvPr id="4" name="图片 3">
          <a:extLst>
            <a:ext uri="{FF2B5EF4-FFF2-40B4-BE49-F238E27FC236}">
              <a16:creationId xmlns:a16="http://schemas.microsoft.com/office/drawing/2014/main" id="{2F975633-2911-4C00-8B30-3BFA6AC61CE0}"/>
            </a:ext>
          </a:extLst>
        </xdr:cNvPr>
        <xdr:cNvPicPr>
          <a:picLocks noChangeAspect="1"/>
        </xdr:cNvPicPr>
      </xdr:nvPicPr>
      <xdr:blipFill>
        <a:blip xmlns:r="http://schemas.openxmlformats.org/officeDocument/2006/relationships" r:embed="rId3"/>
        <a:stretch>
          <a:fillRect/>
        </a:stretch>
      </xdr:blipFill>
      <xdr:spPr>
        <a:xfrm>
          <a:off x="9144000" y="2286000"/>
          <a:ext cx="4161905" cy="1428571"/>
        </a:xfrm>
        <a:prstGeom prst="rect">
          <a:avLst/>
        </a:prstGeom>
      </xdr:spPr>
    </xdr:pic>
    <xdr:clientData/>
  </xdr:twoCellAnchor>
  <xdr:twoCellAnchor editAs="oneCell">
    <xdr:from>
      <xdr:col>13</xdr:col>
      <xdr:colOff>238125</xdr:colOff>
      <xdr:row>20</xdr:row>
      <xdr:rowOff>142875</xdr:rowOff>
    </xdr:from>
    <xdr:to>
      <xdr:col>18</xdr:col>
      <xdr:colOff>161415</xdr:colOff>
      <xdr:row>22</xdr:row>
      <xdr:rowOff>180925</xdr:rowOff>
    </xdr:to>
    <xdr:pic>
      <xdr:nvPicPr>
        <xdr:cNvPr id="5" name="图片 4">
          <a:extLst>
            <a:ext uri="{FF2B5EF4-FFF2-40B4-BE49-F238E27FC236}">
              <a16:creationId xmlns:a16="http://schemas.microsoft.com/office/drawing/2014/main" id="{32094BC9-401E-4117-ADC4-1B0F11E28494}"/>
            </a:ext>
          </a:extLst>
        </xdr:cNvPr>
        <xdr:cNvPicPr>
          <a:picLocks noChangeAspect="1"/>
        </xdr:cNvPicPr>
      </xdr:nvPicPr>
      <xdr:blipFill>
        <a:blip xmlns:r="http://schemas.openxmlformats.org/officeDocument/2006/relationships" r:embed="rId4"/>
        <a:stretch>
          <a:fillRect/>
        </a:stretch>
      </xdr:blipFill>
      <xdr:spPr>
        <a:xfrm>
          <a:off x="9153525" y="3762375"/>
          <a:ext cx="4076190" cy="40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695325</xdr:colOff>
      <xdr:row>1</xdr:row>
      <xdr:rowOff>161925</xdr:rowOff>
    </xdr:from>
    <xdr:to>
      <xdr:col>16</xdr:col>
      <xdr:colOff>285173</xdr:colOff>
      <xdr:row>9</xdr:row>
      <xdr:rowOff>190305</xdr:rowOff>
    </xdr:to>
    <xdr:pic>
      <xdr:nvPicPr>
        <xdr:cNvPr id="2" name="图片 1">
          <a:extLst>
            <a:ext uri="{FF2B5EF4-FFF2-40B4-BE49-F238E27FC236}">
              <a16:creationId xmlns:a16="http://schemas.microsoft.com/office/drawing/2014/main" id="{4F621438-6A74-42AB-8845-4BF47BDA3D58}"/>
            </a:ext>
          </a:extLst>
        </xdr:cNvPr>
        <xdr:cNvPicPr>
          <a:picLocks noChangeAspect="1"/>
        </xdr:cNvPicPr>
      </xdr:nvPicPr>
      <xdr:blipFill>
        <a:blip xmlns:r="http://schemas.openxmlformats.org/officeDocument/2006/relationships" r:embed="rId1"/>
        <a:stretch>
          <a:fillRect/>
        </a:stretch>
      </xdr:blipFill>
      <xdr:spPr>
        <a:xfrm>
          <a:off x="9077325" y="342900"/>
          <a:ext cx="4619048" cy="1561905"/>
        </a:xfrm>
        <a:prstGeom prst="rect">
          <a:avLst/>
        </a:prstGeom>
      </xdr:spPr>
    </xdr:pic>
    <xdr:clientData/>
  </xdr:twoCellAnchor>
  <xdr:twoCellAnchor editAs="oneCell">
    <xdr:from>
      <xdr:col>10</xdr:col>
      <xdr:colOff>695325</xdr:colOff>
      <xdr:row>10</xdr:row>
      <xdr:rowOff>47625</xdr:rowOff>
    </xdr:from>
    <xdr:to>
      <xdr:col>16</xdr:col>
      <xdr:colOff>113744</xdr:colOff>
      <xdr:row>18</xdr:row>
      <xdr:rowOff>133137</xdr:rowOff>
    </xdr:to>
    <xdr:pic>
      <xdr:nvPicPr>
        <xdr:cNvPr id="3" name="图片 2">
          <a:extLst>
            <a:ext uri="{FF2B5EF4-FFF2-40B4-BE49-F238E27FC236}">
              <a16:creationId xmlns:a16="http://schemas.microsoft.com/office/drawing/2014/main" id="{1FA4F4C3-9ADE-42F9-AAAD-2E0B45F0F733}"/>
            </a:ext>
          </a:extLst>
        </xdr:cNvPr>
        <xdr:cNvPicPr>
          <a:picLocks noChangeAspect="1"/>
        </xdr:cNvPicPr>
      </xdr:nvPicPr>
      <xdr:blipFill>
        <a:blip xmlns:r="http://schemas.openxmlformats.org/officeDocument/2006/relationships" r:embed="rId2"/>
        <a:stretch>
          <a:fillRect/>
        </a:stretch>
      </xdr:blipFill>
      <xdr:spPr>
        <a:xfrm>
          <a:off x="9077325" y="1971675"/>
          <a:ext cx="4447619" cy="1704762"/>
        </a:xfrm>
        <a:prstGeom prst="rect">
          <a:avLst/>
        </a:prstGeom>
      </xdr:spPr>
    </xdr:pic>
    <xdr:clientData/>
  </xdr:twoCellAnchor>
  <xdr:twoCellAnchor editAs="oneCell">
    <xdr:from>
      <xdr:col>10</xdr:col>
      <xdr:colOff>685800</xdr:colOff>
      <xdr:row>19</xdr:row>
      <xdr:rowOff>0</xdr:rowOff>
    </xdr:from>
    <xdr:to>
      <xdr:col>16</xdr:col>
      <xdr:colOff>132790</xdr:colOff>
      <xdr:row>27</xdr:row>
      <xdr:rowOff>95057</xdr:rowOff>
    </xdr:to>
    <xdr:pic>
      <xdr:nvPicPr>
        <xdr:cNvPr id="4" name="图片 3">
          <a:extLst>
            <a:ext uri="{FF2B5EF4-FFF2-40B4-BE49-F238E27FC236}">
              <a16:creationId xmlns:a16="http://schemas.microsoft.com/office/drawing/2014/main" id="{F2AAC5A9-0CC2-40BC-9165-46B4240BFDD9}"/>
            </a:ext>
          </a:extLst>
        </xdr:cNvPr>
        <xdr:cNvPicPr>
          <a:picLocks noChangeAspect="1"/>
        </xdr:cNvPicPr>
      </xdr:nvPicPr>
      <xdr:blipFill>
        <a:blip xmlns:r="http://schemas.openxmlformats.org/officeDocument/2006/relationships" r:embed="rId3"/>
        <a:stretch>
          <a:fillRect/>
        </a:stretch>
      </xdr:blipFill>
      <xdr:spPr>
        <a:xfrm>
          <a:off x="9067800" y="3724275"/>
          <a:ext cx="4476190" cy="1542857"/>
        </a:xfrm>
        <a:prstGeom prst="rect">
          <a:avLst/>
        </a:prstGeom>
      </xdr:spPr>
    </xdr:pic>
    <xdr:clientData/>
  </xdr:twoCellAnchor>
  <xdr:twoCellAnchor editAs="oneCell">
    <xdr:from>
      <xdr:col>17</xdr:col>
      <xdr:colOff>495300</xdr:colOff>
      <xdr:row>0</xdr:row>
      <xdr:rowOff>9525</xdr:rowOff>
    </xdr:from>
    <xdr:to>
      <xdr:col>22</xdr:col>
      <xdr:colOff>818586</xdr:colOff>
      <xdr:row>27</xdr:row>
      <xdr:rowOff>151736</xdr:rowOff>
    </xdr:to>
    <xdr:pic>
      <xdr:nvPicPr>
        <xdr:cNvPr id="6" name="图片 5">
          <a:extLst>
            <a:ext uri="{FF2B5EF4-FFF2-40B4-BE49-F238E27FC236}">
              <a16:creationId xmlns:a16="http://schemas.microsoft.com/office/drawing/2014/main" id="{856E5156-4473-402A-AB49-1A4FFE8AABB2}"/>
            </a:ext>
          </a:extLst>
        </xdr:cNvPr>
        <xdr:cNvPicPr>
          <a:picLocks noChangeAspect="1"/>
        </xdr:cNvPicPr>
      </xdr:nvPicPr>
      <xdr:blipFill>
        <a:blip xmlns:r="http://schemas.openxmlformats.org/officeDocument/2006/relationships" r:embed="rId4"/>
        <a:stretch>
          <a:fillRect/>
        </a:stretch>
      </xdr:blipFill>
      <xdr:spPr>
        <a:xfrm>
          <a:off x="14744700" y="9525"/>
          <a:ext cx="4514286" cy="5314286"/>
        </a:xfrm>
        <a:prstGeom prst="rect">
          <a:avLst/>
        </a:prstGeom>
      </xdr:spPr>
    </xdr:pic>
    <xdr:clientData/>
  </xdr:twoCellAnchor>
  <xdr:twoCellAnchor editAs="oneCell">
    <xdr:from>
      <xdr:col>0</xdr:col>
      <xdr:colOff>0</xdr:colOff>
      <xdr:row>62</xdr:row>
      <xdr:rowOff>0</xdr:rowOff>
    </xdr:from>
    <xdr:to>
      <xdr:col>5</xdr:col>
      <xdr:colOff>285190</xdr:colOff>
      <xdr:row>70</xdr:row>
      <xdr:rowOff>95057</xdr:rowOff>
    </xdr:to>
    <xdr:pic>
      <xdr:nvPicPr>
        <xdr:cNvPr id="7" name="图片 6">
          <a:extLst>
            <a:ext uri="{FF2B5EF4-FFF2-40B4-BE49-F238E27FC236}">
              <a16:creationId xmlns:a16="http://schemas.microsoft.com/office/drawing/2014/main" id="{3ADB25F8-408F-462D-93AB-23C5721E70B2}"/>
            </a:ext>
          </a:extLst>
        </xdr:cNvPr>
        <xdr:cNvPicPr>
          <a:picLocks noChangeAspect="1"/>
        </xdr:cNvPicPr>
      </xdr:nvPicPr>
      <xdr:blipFill>
        <a:blip xmlns:r="http://schemas.openxmlformats.org/officeDocument/2006/relationships" r:embed="rId3"/>
        <a:stretch>
          <a:fillRect/>
        </a:stretch>
      </xdr:blipFill>
      <xdr:spPr>
        <a:xfrm>
          <a:off x="0" y="11506200"/>
          <a:ext cx="4476190" cy="15428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6</xdr:col>
      <xdr:colOff>85200</xdr:colOff>
      <xdr:row>7</xdr:row>
      <xdr:rowOff>47471</xdr:rowOff>
    </xdr:to>
    <xdr:pic>
      <xdr:nvPicPr>
        <xdr:cNvPr id="2" name="图片 1">
          <a:extLst>
            <a:ext uri="{FF2B5EF4-FFF2-40B4-BE49-F238E27FC236}">
              <a16:creationId xmlns:a16="http://schemas.microsoft.com/office/drawing/2014/main" id="{695168E3-2964-45B6-9016-8A79669C8B00}"/>
            </a:ext>
          </a:extLst>
        </xdr:cNvPr>
        <xdr:cNvPicPr>
          <a:picLocks noChangeAspect="1"/>
        </xdr:cNvPicPr>
      </xdr:nvPicPr>
      <xdr:blipFill>
        <a:blip xmlns:r="http://schemas.openxmlformats.org/officeDocument/2006/relationships" r:embed="rId1"/>
        <a:stretch>
          <a:fillRect/>
        </a:stretch>
      </xdr:blipFill>
      <xdr:spPr>
        <a:xfrm>
          <a:off x="0" y="85725"/>
          <a:ext cx="4200000" cy="1228571"/>
        </a:xfrm>
        <a:prstGeom prst="rect">
          <a:avLst/>
        </a:prstGeom>
      </xdr:spPr>
    </xdr:pic>
    <xdr:clientData/>
  </xdr:twoCellAnchor>
  <xdr:twoCellAnchor editAs="oneCell">
    <xdr:from>
      <xdr:col>0</xdr:col>
      <xdr:colOff>9525</xdr:colOff>
      <xdr:row>8</xdr:row>
      <xdr:rowOff>0</xdr:rowOff>
    </xdr:from>
    <xdr:to>
      <xdr:col>6</xdr:col>
      <xdr:colOff>132820</xdr:colOff>
      <xdr:row>13</xdr:row>
      <xdr:rowOff>190360</xdr:rowOff>
    </xdr:to>
    <xdr:pic>
      <xdr:nvPicPr>
        <xdr:cNvPr id="3" name="图片 2">
          <a:extLst>
            <a:ext uri="{FF2B5EF4-FFF2-40B4-BE49-F238E27FC236}">
              <a16:creationId xmlns:a16="http://schemas.microsoft.com/office/drawing/2014/main" id="{E380C23D-24F6-4183-877E-E510795FB370}"/>
            </a:ext>
          </a:extLst>
        </xdr:cNvPr>
        <xdr:cNvPicPr>
          <a:picLocks noChangeAspect="1"/>
        </xdr:cNvPicPr>
      </xdr:nvPicPr>
      <xdr:blipFill>
        <a:blip xmlns:r="http://schemas.openxmlformats.org/officeDocument/2006/relationships" r:embed="rId2"/>
        <a:stretch>
          <a:fillRect/>
        </a:stretch>
      </xdr:blipFill>
      <xdr:spPr>
        <a:xfrm>
          <a:off x="9525" y="1447800"/>
          <a:ext cx="4238095" cy="1123810"/>
        </a:xfrm>
        <a:prstGeom prst="rect">
          <a:avLst/>
        </a:prstGeom>
      </xdr:spPr>
    </xdr:pic>
    <xdr:clientData/>
  </xdr:twoCellAnchor>
  <xdr:twoCellAnchor editAs="oneCell">
    <xdr:from>
      <xdr:col>0</xdr:col>
      <xdr:colOff>9525</xdr:colOff>
      <xdr:row>14</xdr:row>
      <xdr:rowOff>171450</xdr:rowOff>
    </xdr:from>
    <xdr:to>
      <xdr:col>5</xdr:col>
      <xdr:colOff>675763</xdr:colOff>
      <xdr:row>20</xdr:row>
      <xdr:rowOff>28436</xdr:rowOff>
    </xdr:to>
    <xdr:pic>
      <xdr:nvPicPr>
        <xdr:cNvPr id="4" name="图片 3">
          <a:extLst>
            <a:ext uri="{FF2B5EF4-FFF2-40B4-BE49-F238E27FC236}">
              <a16:creationId xmlns:a16="http://schemas.microsoft.com/office/drawing/2014/main" id="{A4521548-C2E4-45BD-A8FE-973FC3530244}"/>
            </a:ext>
          </a:extLst>
        </xdr:cNvPr>
        <xdr:cNvPicPr>
          <a:picLocks noChangeAspect="1"/>
        </xdr:cNvPicPr>
      </xdr:nvPicPr>
      <xdr:blipFill>
        <a:blip xmlns:r="http://schemas.openxmlformats.org/officeDocument/2006/relationships" r:embed="rId3"/>
        <a:stretch>
          <a:fillRect/>
        </a:stretch>
      </xdr:blipFill>
      <xdr:spPr>
        <a:xfrm>
          <a:off x="9525" y="2705100"/>
          <a:ext cx="4095238" cy="1114286"/>
        </a:xfrm>
        <a:prstGeom prst="rect">
          <a:avLst/>
        </a:prstGeom>
      </xdr:spPr>
    </xdr:pic>
    <xdr:clientData/>
  </xdr:twoCellAnchor>
  <xdr:twoCellAnchor editAs="oneCell">
    <xdr:from>
      <xdr:col>0</xdr:col>
      <xdr:colOff>9525</xdr:colOff>
      <xdr:row>21</xdr:row>
      <xdr:rowOff>133350</xdr:rowOff>
    </xdr:from>
    <xdr:to>
      <xdr:col>6</xdr:col>
      <xdr:colOff>123296</xdr:colOff>
      <xdr:row>26</xdr:row>
      <xdr:rowOff>28475</xdr:rowOff>
    </xdr:to>
    <xdr:pic>
      <xdr:nvPicPr>
        <xdr:cNvPr id="5" name="图片 4">
          <a:extLst>
            <a:ext uri="{FF2B5EF4-FFF2-40B4-BE49-F238E27FC236}">
              <a16:creationId xmlns:a16="http://schemas.microsoft.com/office/drawing/2014/main" id="{51D2B604-923C-4B0E-949A-F412C5F9534B}"/>
            </a:ext>
          </a:extLst>
        </xdr:cNvPr>
        <xdr:cNvPicPr>
          <a:picLocks noChangeAspect="1"/>
        </xdr:cNvPicPr>
      </xdr:nvPicPr>
      <xdr:blipFill>
        <a:blip xmlns:r="http://schemas.openxmlformats.org/officeDocument/2006/relationships" r:embed="rId4"/>
        <a:stretch>
          <a:fillRect/>
        </a:stretch>
      </xdr:blipFill>
      <xdr:spPr>
        <a:xfrm>
          <a:off x="9525" y="3933825"/>
          <a:ext cx="4228571" cy="800000"/>
        </a:xfrm>
        <a:prstGeom prst="rect">
          <a:avLst/>
        </a:prstGeom>
      </xdr:spPr>
    </xdr:pic>
    <xdr:clientData/>
  </xdr:twoCellAnchor>
  <xdr:twoCellAnchor editAs="oneCell">
    <xdr:from>
      <xdr:col>10</xdr:col>
      <xdr:colOff>276225</xdr:colOff>
      <xdr:row>3</xdr:row>
      <xdr:rowOff>133350</xdr:rowOff>
    </xdr:from>
    <xdr:to>
      <xdr:col>14</xdr:col>
      <xdr:colOff>428263</xdr:colOff>
      <xdr:row>6</xdr:row>
      <xdr:rowOff>66615</xdr:rowOff>
    </xdr:to>
    <xdr:pic>
      <xdr:nvPicPr>
        <xdr:cNvPr id="6" name="图片 5">
          <a:extLst>
            <a:ext uri="{FF2B5EF4-FFF2-40B4-BE49-F238E27FC236}">
              <a16:creationId xmlns:a16="http://schemas.microsoft.com/office/drawing/2014/main" id="{52D850B9-E482-459A-8D7A-6E92B8C51C80}"/>
            </a:ext>
          </a:extLst>
        </xdr:cNvPr>
        <xdr:cNvPicPr>
          <a:picLocks noChangeAspect="1"/>
        </xdr:cNvPicPr>
      </xdr:nvPicPr>
      <xdr:blipFill>
        <a:blip xmlns:r="http://schemas.openxmlformats.org/officeDocument/2006/relationships" r:embed="rId5"/>
        <a:stretch>
          <a:fillRect/>
        </a:stretch>
      </xdr:blipFill>
      <xdr:spPr>
        <a:xfrm>
          <a:off x="7134225" y="676275"/>
          <a:ext cx="2895238" cy="476190"/>
        </a:xfrm>
        <a:prstGeom prst="rect">
          <a:avLst/>
        </a:prstGeom>
      </xdr:spPr>
    </xdr:pic>
    <xdr:clientData/>
  </xdr:twoCellAnchor>
  <xdr:twoCellAnchor editAs="oneCell">
    <xdr:from>
      <xdr:col>18</xdr:col>
      <xdr:colOff>95250</xdr:colOff>
      <xdr:row>3</xdr:row>
      <xdr:rowOff>0</xdr:rowOff>
    </xdr:from>
    <xdr:to>
      <xdr:col>23</xdr:col>
      <xdr:colOff>590059</xdr:colOff>
      <xdr:row>25</xdr:row>
      <xdr:rowOff>104232</xdr:rowOff>
    </xdr:to>
    <xdr:pic>
      <xdr:nvPicPr>
        <xdr:cNvPr id="7" name="图片 6">
          <a:extLst>
            <a:ext uri="{FF2B5EF4-FFF2-40B4-BE49-F238E27FC236}">
              <a16:creationId xmlns:a16="http://schemas.microsoft.com/office/drawing/2014/main" id="{0C04FDCA-9861-4EB8-9DD1-F2345FBCE326}"/>
            </a:ext>
          </a:extLst>
        </xdr:cNvPr>
        <xdr:cNvPicPr>
          <a:picLocks noChangeAspect="1"/>
        </xdr:cNvPicPr>
      </xdr:nvPicPr>
      <xdr:blipFill>
        <a:blip xmlns:r="http://schemas.openxmlformats.org/officeDocument/2006/relationships" r:embed="rId6"/>
        <a:stretch>
          <a:fillRect/>
        </a:stretch>
      </xdr:blipFill>
      <xdr:spPr>
        <a:xfrm>
          <a:off x="12439650" y="542925"/>
          <a:ext cx="3923809" cy="43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537883</xdr:colOff>
      <xdr:row>7</xdr:row>
      <xdr:rowOff>179293</xdr:rowOff>
    </xdr:from>
    <xdr:to>
      <xdr:col>25</xdr:col>
      <xdr:colOff>549133</xdr:colOff>
      <xdr:row>15</xdr:row>
      <xdr:rowOff>56984</xdr:rowOff>
    </xdr:to>
    <xdr:pic>
      <xdr:nvPicPr>
        <xdr:cNvPr id="2" name="图片 1">
          <a:extLst>
            <a:ext uri="{FF2B5EF4-FFF2-40B4-BE49-F238E27FC236}">
              <a16:creationId xmlns:a16="http://schemas.microsoft.com/office/drawing/2014/main" id="{00EF82C0-95B8-4397-801A-A5B7BFAA11B8}"/>
            </a:ext>
          </a:extLst>
        </xdr:cNvPr>
        <xdr:cNvPicPr>
          <a:picLocks noChangeAspect="1"/>
        </xdr:cNvPicPr>
      </xdr:nvPicPr>
      <xdr:blipFill>
        <a:blip xmlns:r="http://schemas.openxmlformats.org/officeDocument/2006/relationships" r:embed="rId1"/>
        <a:stretch>
          <a:fillRect/>
        </a:stretch>
      </xdr:blipFill>
      <xdr:spPr>
        <a:xfrm>
          <a:off x="16595912" y="1434352"/>
          <a:ext cx="4112603" cy="1312044"/>
        </a:xfrm>
        <a:prstGeom prst="rect">
          <a:avLst/>
        </a:prstGeom>
      </xdr:spPr>
    </xdr:pic>
    <xdr:clientData/>
  </xdr:twoCellAnchor>
  <xdr:twoCellAnchor editAs="oneCell">
    <xdr:from>
      <xdr:col>19</xdr:col>
      <xdr:colOff>560295</xdr:colOff>
      <xdr:row>15</xdr:row>
      <xdr:rowOff>73959</xdr:rowOff>
    </xdr:from>
    <xdr:to>
      <xdr:col>25</xdr:col>
      <xdr:colOff>562022</xdr:colOff>
      <xdr:row>23</xdr:row>
      <xdr:rowOff>64254</xdr:rowOff>
    </xdr:to>
    <xdr:pic>
      <xdr:nvPicPr>
        <xdr:cNvPr id="3" name="图片 2">
          <a:extLst>
            <a:ext uri="{FF2B5EF4-FFF2-40B4-BE49-F238E27FC236}">
              <a16:creationId xmlns:a16="http://schemas.microsoft.com/office/drawing/2014/main" id="{47296274-C08F-4B0E-A8F6-F2E04816466C}"/>
            </a:ext>
          </a:extLst>
        </xdr:cNvPr>
        <xdr:cNvPicPr>
          <a:picLocks noChangeAspect="1"/>
        </xdr:cNvPicPr>
      </xdr:nvPicPr>
      <xdr:blipFill>
        <a:blip xmlns:r="http://schemas.openxmlformats.org/officeDocument/2006/relationships" r:embed="rId2"/>
        <a:stretch>
          <a:fillRect/>
        </a:stretch>
      </xdr:blipFill>
      <xdr:spPr>
        <a:xfrm>
          <a:off x="16618324" y="2763371"/>
          <a:ext cx="4103080" cy="1424648"/>
        </a:xfrm>
        <a:prstGeom prst="rect">
          <a:avLst/>
        </a:prstGeom>
      </xdr:spPr>
    </xdr:pic>
    <xdr:clientData/>
  </xdr:twoCellAnchor>
  <xdr:twoCellAnchor editAs="oneCell">
    <xdr:from>
      <xdr:col>19</xdr:col>
      <xdr:colOff>513790</xdr:colOff>
      <xdr:row>0</xdr:row>
      <xdr:rowOff>0</xdr:rowOff>
    </xdr:from>
    <xdr:to>
      <xdr:col>25</xdr:col>
      <xdr:colOff>639326</xdr:colOff>
      <xdr:row>7</xdr:row>
      <xdr:rowOff>169589</xdr:rowOff>
    </xdr:to>
    <xdr:pic>
      <xdr:nvPicPr>
        <xdr:cNvPr id="4" name="图片 3">
          <a:extLst>
            <a:ext uri="{FF2B5EF4-FFF2-40B4-BE49-F238E27FC236}">
              <a16:creationId xmlns:a16="http://schemas.microsoft.com/office/drawing/2014/main" id="{9EA26287-8A1B-43A9-B184-287A6BDC8C39}"/>
            </a:ext>
          </a:extLst>
        </xdr:cNvPr>
        <xdr:cNvPicPr>
          <a:picLocks noChangeAspect="1"/>
        </xdr:cNvPicPr>
      </xdr:nvPicPr>
      <xdr:blipFill>
        <a:blip xmlns:r="http://schemas.openxmlformats.org/officeDocument/2006/relationships" r:embed="rId3"/>
        <a:stretch>
          <a:fillRect/>
        </a:stretch>
      </xdr:blipFill>
      <xdr:spPr>
        <a:xfrm>
          <a:off x="16571819" y="0"/>
          <a:ext cx="4226889" cy="1424648"/>
        </a:xfrm>
        <a:prstGeom prst="rect">
          <a:avLst/>
        </a:prstGeom>
      </xdr:spPr>
    </xdr:pic>
    <xdr:clientData/>
  </xdr:twoCellAnchor>
  <xdr:twoCellAnchor editAs="oneCell">
    <xdr:from>
      <xdr:col>19</xdr:col>
      <xdr:colOff>560295</xdr:colOff>
      <xdr:row>23</xdr:row>
      <xdr:rowOff>78442</xdr:rowOff>
    </xdr:from>
    <xdr:to>
      <xdr:col>25</xdr:col>
      <xdr:colOff>676307</xdr:colOff>
      <xdr:row>27</xdr:row>
      <xdr:rowOff>13366</xdr:rowOff>
    </xdr:to>
    <xdr:pic>
      <xdr:nvPicPr>
        <xdr:cNvPr id="5" name="图片 4">
          <a:extLst>
            <a:ext uri="{FF2B5EF4-FFF2-40B4-BE49-F238E27FC236}">
              <a16:creationId xmlns:a16="http://schemas.microsoft.com/office/drawing/2014/main" id="{F6C24704-DCB6-4D31-882E-3641F5E3A4FE}"/>
            </a:ext>
          </a:extLst>
        </xdr:cNvPr>
        <xdr:cNvPicPr>
          <a:picLocks noChangeAspect="1"/>
        </xdr:cNvPicPr>
      </xdr:nvPicPr>
      <xdr:blipFill>
        <a:blip xmlns:r="http://schemas.openxmlformats.org/officeDocument/2006/relationships" r:embed="rId4"/>
        <a:stretch>
          <a:fillRect/>
        </a:stretch>
      </xdr:blipFill>
      <xdr:spPr>
        <a:xfrm>
          <a:off x="16618324" y="4202207"/>
          <a:ext cx="4217365" cy="6521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94724</xdr:colOff>
      <xdr:row>8</xdr:row>
      <xdr:rowOff>152200</xdr:rowOff>
    </xdr:to>
    <xdr:pic>
      <xdr:nvPicPr>
        <xdr:cNvPr id="2" name="图片 1">
          <a:extLst>
            <a:ext uri="{FF2B5EF4-FFF2-40B4-BE49-F238E27FC236}">
              <a16:creationId xmlns:a16="http://schemas.microsoft.com/office/drawing/2014/main" id="{88E91D01-D02B-4C08-8CF7-B2020ADC22B7}"/>
            </a:ext>
          </a:extLst>
        </xdr:cNvPr>
        <xdr:cNvPicPr>
          <a:picLocks noChangeAspect="1"/>
        </xdr:cNvPicPr>
      </xdr:nvPicPr>
      <xdr:blipFill>
        <a:blip xmlns:r="http://schemas.openxmlformats.org/officeDocument/2006/relationships" r:embed="rId1"/>
        <a:stretch>
          <a:fillRect/>
        </a:stretch>
      </xdr:blipFill>
      <xdr:spPr>
        <a:xfrm>
          <a:off x="0" y="0"/>
          <a:ext cx="4209524" cy="1600000"/>
        </a:xfrm>
        <a:prstGeom prst="rect">
          <a:avLst/>
        </a:prstGeom>
      </xdr:spPr>
    </xdr:pic>
    <xdr:clientData/>
  </xdr:twoCellAnchor>
  <xdr:twoCellAnchor editAs="oneCell">
    <xdr:from>
      <xdr:col>0</xdr:col>
      <xdr:colOff>28575</xdr:colOff>
      <xdr:row>9</xdr:row>
      <xdr:rowOff>104775</xdr:rowOff>
    </xdr:from>
    <xdr:to>
      <xdr:col>6</xdr:col>
      <xdr:colOff>28061</xdr:colOff>
      <xdr:row>16</xdr:row>
      <xdr:rowOff>95093</xdr:rowOff>
    </xdr:to>
    <xdr:pic>
      <xdr:nvPicPr>
        <xdr:cNvPr id="3" name="图片 2">
          <a:extLst>
            <a:ext uri="{FF2B5EF4-FFF2-40B4-BE49-F238E27FC236}">
              <a16:creationId xmlns:a16="http://schemas.microsoft.com/office/drawing/2014/main" id="{C787074E-D222-4E04-A928-EF79CEE61190}"/>
            </a:ext>
          </a:extLst>
        </xdr:cNvPr>
        <xdr:cNvPicPr>
          <a:picLocks noChangeAspect="1"/>
        </xdr:cNvPicPr>
      </xdr:nvPicPr>
      <xdr:blipFill>
        <a:blip xmlns:r="http://schemas.openxmlformats.org/officeDocument/2006/relationships" r:embed="rId2"/>
        <a:stretch>
          <a:fillRect/>
        </a:stretch>
      </xdr:blipFill>
      <xdr:spPr>
        <a:xfrm>
          <a:off x="28575" y="1733550"/>
          <a:ext cx="4114286" cy="1257143"/>
        </a:xfrm>
        <a:prstGeom prst="rect">
          <a:avLst/>
        </a:prstGeom>
      </xdr:spPr>
    </xdr:pic>
    <xdr:clientData/>
  </xdr:twoCellAnchor>
  <xdr:twoCellAnchor editAs="oneCell">
    <xdr:from>
      <xdr:col>0</xdr:col>
      <xdr:colOff>28575</xdr:colOff>
      <xdr:row>17</xdr:row>
      <xdr:rowOff>28575</xdr:rowOff>
    </xdr:from>
    <xdr:to>
      <xdr:col>6</xdr:col>
      <xdr:colOff>113775</xdr:colOff>
      <xdr:row>25</xdr:row>
      <xdr:rowOff>18870</xdr:rowOff>
    </xdr:to>
    <xdr:pic>
      <xdr:nvPicPr>
        <xdr:cNvPr id="4" name="图片 3">
          <a:extLst>
            <a:ext uri="{FF2B5EF4-FFF2-40B4-BE49-F238E27FC236}">
              <a16:creationId xmlns:a16="http://schemas.microsoft.com/office/drawing/2014/main" id="{6D9FB124-210B-480D-91FE-A0ED4E399782}"/>
            </a:ext>
          </a:extLst>
        </xdr:cNvPr>
        <xdr:cNvPicPr>
          <a:picLocks noChangeAspect="1"/>
        </xdr:cNvPicPr>
      </xdr:nvPicPr>
      <xdr:blipFill>
        <a:blip xmlns:r="http://schemas.openxmlformats.org/officeDocument/2006/relationships" r:embed="rId3"/>
        <a:stretch>
          <a:fillRect/>
        </a:stretch>
      </xdr:blipFill>
      <xdr:spPr>
        <a:xfrm>
          <a:off x="28575" y="3105150"/>
          <a:ext cx="4200000" cy="1438095"/>
        </a:xfrm>
        <a:prstGeom prst="rect">
          <a:avLst/>
        </a:prstGeom>
      </xdr:spPr>
    </xdr:pic>
    <xdr:clientData/>
  </xdr:twoCellAnchor>
  <xdr:twoCellAnchor editAs="oneCell">
    <xdr:from>
      <xdr:col>0</xdr:col>
      <xdr:colOff>28575</xdr:colOff>
      <xdr:row>25</xdr:row>
      <xdr:rowOff>171450</xdr:rowOff>
    </xdr:from>
    <xdr:to>
      <xdr:col>3</xdr:col>
      <xdr:colOff>466413</xdr:colOff>
      <xdr:row>28</xdr:row>
      <xdr:rowOff>95192</xdr:rowOff>
    </xdr:to>
    <xdr:pic>
      <xdr:nvPicPr>
        <xdr:cNvPr id="5" name="图片 4">
          <a:extLst>
            <a:ext uri="{FF2B5EF4-FFF2-40B4-BE49-F238E27FC236}">
              <a16:creationId xmlns:a16="http://schemas.microsoft.com/office/drawing/2014/main" id="{4CDDD3A9-C792-4DA5-BE6C-3338F56B1394}"/>
            </a:ext>
          </a:extLst>
        </xdr:cNvPr>
        <xdr:cNvPicPr>
          <a:picLocks noChangeAspect="1"/>
        </xdr:cNvPicPr>
      </xdr:nvPicPr>
      <xdr:blipFill>
        <a:blip xmlns:r="http://schemas.openxmlformats.org/officeDocument/2006/relationships" r:embed="rId4"/>
        <a:stretch>
          <a:fillRect/>
        </a:stretch>
      </xdr:blipFill>
      <xdr:spPr>
        <a:xfrm>
          <a:off x="28575" y="4695825"/>
          <a:ext cx="2495238" cy="46666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document/&#25968;&#23383;&#39749;&#24433;/&#25968;&#23383;&#39749;&#24433;1.0/S%20&#25968;&#20540;/attribute/attribu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角色信息"/>
      <sheetName val="效果表"/>
      <sheetName val="科技数据"/>
      <sheetName val="角色输出"/>
    </sheetNames>
    <sheetDataSet>
      <sheetData sheetId="0"/>
      <sheetData sheetId="1"/>
      <sheetData sheetId="2"/>
      <sheetData sheetId="3">
        <row r="152">
          <cell r="A152">
            <v>0.23540988514363609</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648BE-A1E3-4B05-8F3C-EA0BB7C49B06}">
  <sheetPr codeName="Sheet2"/>
  <dimension ref="A1:O54"/>
  <sheetViews>
    <sheetView topLeftCell="A25" workbookViewId="0">
      <selection activeCell="F43" sqref="F43"/>
    </sheetView>
  </sheetViews>
  <sheetFormatPr defaultRowHeight="14.25" x14ac:dyDescent="0.15"/>
  <sheetData>
    <row r="1" spans="1:11" x14ac:dyDescent="0.15">
      <c r="A1" t="s">
        <v>61</v>
      </c>
    </row>
    <row r="2" spans="1:11" x14ac:dyDescent="0.15">
      <c r="A2" t="s">
        <v>62</v>
      </c>
    </row>
    <row r="3" spans="1:11" x14ac:dyDescent="0.15">
      <c r="A3" t="s">
        <v>64</v>
      </c>
    </row>
    <row r="4" spans="1:11" x14ac:dyDescent="0.15">
      <c r="A4" t="s">
        <v>63</v>
      </c>
    </row>
    <row r="7" spans="1:11" x14ac:dyDescent="0.15">
      <c r="A7" t="s">
        <v>65</v>
      </c>
    </row>
    <row r="8" spans="1:11" x14ac:dyDescent="0.15">
      <c r="A8" t="s">
        <v>66</v>
      </c>
    </row>
    <row r="9" spans="1:11" x14ac:dyDescent="0.15">
      <c r="A9" t="s">
        <v>67</v>
      </c>
      <c r="K9" t="s">
        <v>85</v>
      </c>
    </row>
    <row r="10" spans="1:11" x14ac:dyDescent="0.15">
      <c r="A10" t="s">
        <v>68</v>
      </c>
    </row>
    <row r="11" spans="1:11" x14ac:dyDescent="0.15">
      <c r="A11" t="s">
        <v>78</v>
      </c>
    </row>
    <row r="14" spans="1:11" x14ac:dyDescent="0.15">
      <c r="B14" t="s">
        <v>69</v>
      </c>
      <c r="C14" t="s">
        <v>70</v>
      </c>
      <c r="D14" t="s">
        <v>71</v>
      </c>
      <c r="E14" t="s">
        <v>72</v>
      </c>
      <c r="F14" t="s">
        <v>73</v>
      </c>
      <c r="G14" t="s">
        <v>74</v>
      </c>
    </row>
    <row r="15" spans="1:11" x14ac:dyDescent="0.15">
      <c r="A15" t="s">
        <v>75</v>
      </c>
    </row>
    <row r="16" spans="1:11" x14ac:dyDescent="0.15">
      <c r="A16" t="s">
        <v>76</v>
      </c>
    </row>
    <row r="17" spans="1:15" x14ac:dyDescent="0.15">
      <c r="A17" t="s">
        <v>77</v>
      </c>
    </row>
    <row r="22" spans="1:15" x14ac:dyDescent="0.15">
      <c r="N22" t="s">
        <v>94</v>
      </c>
      <c r="O22" t="s">
        <v>95</v>
      </c>
    </row>
    <row r="23" spans="1:15" x14ac:dyDescent="0.15">
      <c r="B23" t="s">
        <v>86</v>
      </c>
      <c r="C23" t="s">
        <v>87</v>
      </c>
      <c r="E23" t="s">
        <v>89</v>
      </c>
      <c r="F23" t="s">
        <v>93</v>
      </c>
      <c r="I23" t="s">
        <v>91</v>
      </c>
      <c r="K23" t="s">
        <v>92</v>
      </c>
      <c r="M23">
        <v>0</v>
      </c>
      <c r="N23" cm="1">
        <f t="array" ref="N23:N38">customize_interpolate_se(I24,K24,15,1.4)</f>
        <v>7.7471631999999993</v>
      </c>
      <c r="O23" cm="1">
        <f t="array" ref="O23:O38">customize_interpolate_se(I32,K32,15,1.4)</f>
        <v>8.2470489638654367</v>
      </c>
    </row>
    <row r="24" spans="1:15" x14ac:dyDescent="0.15">
      <c r="A24" t="s">
        <v>79</v>
      </c>
      <c r="B24">
        <v>0.15</v>
      </c>
      <c r="C24">
        <v>0.36</v>
      </c>
      <c r="D24">
        <f>C24+B24</f>
        <v>0.51</v>
      </c>
      <c r="E24">
        <v>0.3</v>
      </c>
      <c r="F24">
        <f>E24+D24</f>
        <v>0.81</v>
      </c>
      <c r="I24">
        <f>(D24*(1+D25)+(1-D24))*(1+D26)</f>
        <v>7.7471631999999993</v>
      </c>
      <c r="K24">
        <f>(F24*(1+F25)+(1-F24))*(1+F26)*(1+F27+F29+F30)</f>
        <v>96.036925600000004</v>
      </c>
      <c r="M24">
        <v>1</v>
      </c>
      <c r="N24">
        <v>9.7395909663163085</v>
      </c>
      <c r="O24">
        <v>9.2440262296257121</v>
      </c>
    </row>
    <row r="25" spans="1:15" x14ac:dyDescent="0.15">
      <c r="A25" t="s">
        <v>80</v>
      </c>
      <c r="B25">
        <v>1.65</v>
      </c>
      <c r="C25">
        <f>0.3024*6</f>
        <v>1.8144</v>
      </c>
      <c r="D25">
        <f>C25+B25</f>
        <v>3.4643999999999999</v>
      </c>
      <c r="E25">
        <v>3</v>
      </c>
      <c r="F25">
        <f t="shared" ref="F25:F30" si="0">E25+D25</f>
        <v>6.4643999999999995</v>
      </c>
      <c r="M25">
        <v>2</v>
      </c>
      <c r="N25">
        <v>13.005211598595874</v>
      </c>
      <c r="O25">
        <v>10.878087741928264</v>
      </c>
    </row>
    <row r="26" spans="1:15" x14ac:dyDescent="0.15">
      <c r="A26" t="s">
        <v>81</v>
      </c>
      <c r="B26">
        <v>0</v>
      </c>
      <c r="C26">
        <v>1.8</v>
      </c>
      <c r="D26">
        <f>C26+B26</f>
        <v>1.8</v>
      </c>
      <c r="E26">
        <v>0</v>
      </c>
      <c r="F26">
        <f t="shared" si="0"/>
        <v>1.8</v>
      </c>
      <c r="M26">
        <v>3</v>
      </c>
      <c r="N26">
        <v>17.022983831512093</v>
      </c>
      <c r="O26">
        <v>12.888513235358399</v>
      </c>
    </row>
    <row r="27" spans="1:15" x14ac:dyDescent="0.15">
      <c r="A27" t="s">
        <v>82</v>
      </c>
      <c r="B27">
        <v>0</v>
      </c>
      <c r="C27">
        <v>0</v>
      </c>
      <c r="D27">
        <v>0</v>
      </c>
      <c r="E27">
        <v>1</v>
      </c>
      <c r="F27">
        <f t="shared" si="0"/>
        <v>1</v>
      </c>
      <c r="M27">
        <v>4</v>
      </c>
      <c r="N27">
        <v>21.623236114348011</v>
      </c>
      <c r="O27">
        <v>15.190401926273736</v>
      </c>
    </row>
    <row r="28" spans="1:15" x14ac:dyDescent="0.15">
      <c r="A28" t="s">
        <v>83</v>
      </c>
      <c r="B28">
        <v>0</v>
      </c>
      <c r="C28">
        <v>0</v>
      </c>
      <c r="D28">
        <v>0</v>
      </c>
      <c r="E28">
        <v>0</v>
      </c>
      <c r="F28">
        <f t="shared" si="0"/>
        <v>0</v>
      </c>
      <c r="M28">
        <v>5</v>
      </c>
      <c r="N28">
        <v>26.711628024774608</v>
      </c>
      <c r="O28">
        <v>17.736547457739114</v>
      </c>
    </row>
    <row r="29" spans="1:15" x14ac:dyDescent="0.15">
      <c r="A29" t="s">
        <v>84</v>
      </c>
      <c r="B29">
        <v>0</v>
      </c>
      <c r="C29">
        <v>0</v>
      </c>
      <c r="D29">
        <v>0</v>
      </c>
      <c r="E29">
        <v>0.5</v>
      </c>
      <c r="F29">
        <f t="shared" si="0"/>
        <v>0.5</v>
      </c>
      <c r="M29">
        <v>6</v>
      </c>
      <c r="N29">
        <v>32.226200604381255</v>
      </c>
      <c r="O29">
        <v>20.49594661147486</v>
      </c>
    </row>
    <row r="30" spans="1:15" x14ac:dyDescent="0.15">
      <c r="A30" t="s">
        <v>90</v>
      </c>
      <c r="E30">
        <v>3</v>
      </c>
      <c r="F30">
        <f t="shared" si="0"/>
        <v>3</v>
      </c>
      <c r="M30">
        <v>7</v>
      </c>
      <c r="N30">
        <v>38.122411828047149</v>
      </c>
      <c r="O30">
        <v>23.446311309003494</v>
      </c>
    </row>
    <row r="31" spans="1:15" x14ac:dyDescent="0.15">
      <c r="B31" t="s">
        <v>86</v>
      </c>
      <c r="C31" t="s">
        <v>87</v>
      </c>
      <c r="E31" t="s">
        <v>89</v>
      </c>
      <c r="F31" t="s">
        <v>93</v>
      </c>
      <c r="I31" t="s">
        <v>91</v>
      </c>
      <c r="K31" t="s">
        <v>92</v>
      </c>
      <c r="M31">
        <v>8</v>
      </c>
      <c r="N31">
        <v>44.366339161887367</v>
      </c>
      <c r="O31">
        <v>26.570667286237757</v>
      </c>
    </row>
    <row r="32" spans="1:15" x14ac:dyDescent="0.15">
      <c r="A32" t="s">
        <v>79</v>
      </c>
      <c r="B32">
        <v>0.15</v>
      </c>
      <c r="C32">
        <v>0.12</v>
      </c>
      <c r="D32">
        <f>C32+B32</f>
        <v>0.27</v>
      </c>
      <c r="E32">
        <v>0.3</v>
      </c>
      <c r="F32">
        <f>E32+D32</f>
        <v>0.57000000000000006</v>
      </c>
      <c r="I32">
        <f>(D32*(1+D33)+(1-D32))*(1+D34)*(1+D38)*(1+D35+D37)</f>
        <v>8.2470489638654367</v>
      </c>
      <c r="K32">
        <f>(F32*(1+F33)+(1-F32))*(1+F34)*(1+F38)*(1+F35+F37+F39)</f>
        <v>52.425757673048452</v>
      </c>
      <c r="M32">
        <v>9</v>
      </c>
      <c r="N32">
        <v>50.931086774334446</v>
      </c>
      <c r="O32">
        <v>29.855556322473333</v>
      </c>
    </row>
    <row r="33" spans="1:15" x14ac:dyDescent="0.15">
      <c r="A33" t="s">
        <v>80</v>
      </c>
      <c r="B33">
        <v>1.65</v>
      </c>
      <c r="C33">
        <f>0.3024*2</f>
        <v>0.6048</v>
      </c>
      <c r="D33">
        <f>C33+B33</f>
        <v>2.2547999999999999</v>
      </c>
      <c r="E33">
        <v>3</v>
      </c>
      <c r="F33">
        <f t="shared" ref="F33:F39" si="1">E33+D33</f>
        <v>5.2547999999999995</v>
      </c>
      <c r="M33">
        <v>10</v>
      </c>
      <c r="N33">
        <v>57.794685919728764</v>
      </c>
      <c r="O33">
        <v>33.289985627733003</v>
      </c>
    </row>
    <row r="34" spans="1:15" x14ac:dyDescent="0.15">
      <c r="A34" t="s">
        <v>81</v>
      </c>
      <c r="B34">
        <v>0</v>
      </c>
      <c r="C34">
        <v>0.14000000000000001</v>
      </c>
      <c r="D34">
        <f>C34+B34</f>
        <v>0.14000000000000001</v>
      </c>
      <c r="E34">
        <v>0</v>
      </c>
      <c r="F34">
        <f t="shared" si="1"/>
        <v>0.14000000000000001</v>
      </c>
      <c r="M34">
        <v>11</v>
      </c>
      <c r="N34">
        <v>64.938776108035555</v>
      </c>
      <c r="O34">
        <v>36.864767922325946</v>
      </c>
    </row>
    <row r="35" spans="1:15" x14ac:dyDescent="0.15">
      <c r="A35" t="s">
        <v>82</v>
      </c>
      <c r="B35">
        <v>0</v>
      </c>
      <c r="C35">
        <v>0</v>
      </c>
      <c r="D35">
        <v>0.755</v>
      </c>
      <c r="E35">
        <v>1</v>
      </c>
      <c r="F35">
        <f t="shared" si="1"/>
        <v>1.7549999999999999</v>
      </c>
      <c r="M35">
        <v>12</v>
      </c>
      <c r="N35">
        <v>72.347730206373285</v>
      </c>
      <c r="O35">
        <v>40.572083652401695</v>
      </c>
    </row>
    <row r="36" spans="1:15" x14ac:dyDescent="0.15">
      <c r="A36" t="s">
        <v>83</v>
      </c>
      <c r="B36">
        <v>0</v>
      </c>
      <c r="C36">
        <v>0</v>
      </c>
      <c r="D36">
        <v>0</v>
      </c>
      <c r="E36">
        <v>0</v>
      </c>
      <c r="F36">
        <f t="shared" si="1"/>
        <v>0</v>
      </c>
      <c r="M36">
        <v>13</v>
      </c>
      <c r="N36">
        <v>80.008048604453805</v>
      </c>
      <c r="O36">
        <v>44.405177840549548</v>
      </c>
    </row>
    <row r="37" spans="1:15" x14ac:dyDescent="0.15">
      <c r="A37" t="s">
        <v>84</v>
      </c>
      <c r="B37">
        <v>0</v>
      </c>
      <c r="C37">
        <v>0</v>
      </c>
      <c r="D37">
        <v>1.1299999999999999</v>
      </c>
      <c r="E37">
        <v>0.5</v>
      </c>
      <c r="F37">
        <f t="shared" si="1"/>
        <v>1.63</v>
      </c>
      <c r="M37">
        <v>14</v>
      </c>
      <c r="N37">
        <v>87.907924912803423</v>
      </c>
      <c r="O37">
        <v>48.358142768509914</v>
      </c>
    </row>
    <row r="38" spans="1:15" x14ac:dyDescent="0.15">
      <c r="A38" t="s">
        <v>88</v>
      </c>
      <c r="B38">
        <v>0</v>
      </c>
      <c r="C38">
        <v>0.439</v>
      </c>
      <c r="D38">
        <f>(D40-C40)/C40</f>
        <v>0.55864397973762847</v>
      </c>
      <c r="E38">
        <v>0</v>
      </c>
      <c r="F38">
        <f t="shared" si="1"/>
        <v>0.55864397973762847</v>
      </c>
      <c r="M38">
        <v>15</v>
      </c>
      <c r="N38">
        <v>96.036925600000004</v>
      </c>
      <c r="O38">
        <v>52.425757673048452</v>
      </c>
    </row>
    <row r="39" spans="1:15" x14ac:dyDescent="0.15">
      <c r="A39" t="s">
        <v>90</v>
      </c>
      <c r="B39">
        <v>0</v>
      </c>
      <c r="C39">
        <v>0</v>
      </c>
      <c r="D39">
        <v>0</v>
      </c>
      <c r="E39">
        <v>3</v>
      </c>
      <c r="F39">
        <f t="shared" si="1"/>
        <v>3</v>
      </c>
    </row>
    <row r="40" spans="1:15" x14ac:dyDescent="0.15">
      <c r="C40">
        <f>1300/(2300+1300)</f>
        <v>0.3611111111111111</v>
      </c>
      <c r="D40">
        <f>1300/(2300*C38+1300)</f>
        <v>0.56284365934969915</v>
      </c>
    </row>
    <row r="43" spans="1:15" x14ac:dyDescent="0.15">
      <c r="F43">
        <v>0.09</v>
      </c>
      <c r="G43">
        <v>0.21</v>
      </c>
    </row>
    <row r="44" spans="1:15" x14ac:dyDescent="0.15">
      <c r="E44">
        <f>(D32*D33+(1-D32)*1)</f>
        <v>1.3387959999999999</v>
      </c>
    </row>
    <row r="45" spans="1:15" x14ac:dyDescent="0.15">
      <c r="E45">
        <f>((D32+F43)*(D33+G43)+(1-D32-F43)*1)</f>
        <v>1.5273279999999998</v>
      </c>
      <c r="F45">
        <f>E45-E44</f>
        <v>0.18853199999999992</v>
      </c>
      <c r="G45">
        <f>F45/E44</f>
        <v>0.14082205205273987</v>
      </c>
    </row>
    <row r="47" spans="1:15" x14ac:dyDescent="0.15">
      <c r="E47">
        <f>(F32*F33+(1-F32)*1)</f>
        <v>3.4252359999999999</v>
      </c>
    </row>
    <row r="48" spans="1:15" x14ac:dyDescent="0.15">
      <c r="E48">
        <f>((F32+F43)*(F33+G43)+(1-F32-F43)*1)</f>
        <v>3.9467679999999996</v>
      </c>
      <c r="F48">
        <f>E48-E47</f>
        <v>0.52153199999999966</v>
      </c>
      <c r="G48">
        <f>F48/E47</f>
        <v>0.15226162518436676</v>
      </c>
    </row>
    <row r="50" spans="4:7" x14ac:dyDescent="0.15">
      <c r="D50" t="s">
        <v>133</v>
      </c>
      <c r="F50">
        <v>0.2</v>
      </c>
      <c r="G50">
        <v>1</v>
      </c>
    </row>
    <row r="51" spans="4:7" x14ac:dyDescent="0.15">
      <c r="E51">
        <f>((D32+F50)*(D33+G50)+(1-D32-F43)*1)</f>
        <v>2.169756</v>
      </c>
      <c r="F51">
        <f>E51-E44</f>
        <v>0.83096000000000014</v>
      </c>
      <c r="G51">
        <f>F51/E44</f>
        <v>0.62067708597874527</v>
      </c>
    </row>
    <row r="53" spans="4:7" x14ac:dyDescent="0.15">
      <c r="F53">
        <v>0.2</v>
      </c>
      <c r="G53">
        <v>1</v>
      </c>
    </row>
    <row r="54" spans="4:7" x14ac:dyDescent="0.15">
      <c r="E54">
        <f>((F32+F53)*(F33+G53)+(1-F32-F53)*1)</f>
        <v>5.0461959999999992</v>
      </c>
      <c r="F54">
        <f>E54-E47</f>
        <v>1.6209599999999993</v>
      </c>
      <c r="G54">
        <f>F54/E47</f>
        <v>0.47324038402025415</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A09F0-4FCB-47EE-9060-2F0C0EB9FA54}">
  <sheetPr codeName="Sheet3"/>
  <dimension ref="A1:AB144"/>
  <sheetViews>
    <sheetView topLeftCell="A31" workbookViewId="0">
      <selection activeCell="D12" sqref="D12"/>
    </sheetView>
  </sheetViews>
  <sheetFormatPr defaultRowHeight="14.25" x14ac:dyDescent="0.15"/>
  <cols>
    <col min="12" max="12" width="13.875" customWidth="1"/>
    <col min="16" max="16" width="27" customWidth="1"/>
  </cols>
  <sheetData>
    <row r="1" spans="1:13" ht="16.5" x14ac:dyDescent="0.15">
      <c r="A1" t="s">
        <v>173</v>
      </c>
      <c r="L1" s="9"/>
      <c r="M1" s="9"/>
    </row>
    <row r="2" spans="1:13" x14ac:dyDescent="0.15">
      <c r="A2">
        <v>1</v>
      </c>
      <c r="B2" t="s">
        <v>98</v>
      </c>
    </row>
    <row r="3" spans="1:13" x14ac:dyDescent="0.15">
      <c r="A3">
        <v>2</v>
      </c>
      <c r="B3" t="s">
        <v>99</v>
      </c>
      <c r="I3" s="6"/>
      <c r="J3" s="6"/>
      <c r="K3" s="6"/>
    </row>
    <row r="4" spans="1:13" x14ac:dyDescent="0.15">
      <c r="A4">
        <v>3</v>
      </c>
      <c r="B4" t="s">
        <v>100</v>
      </c>
      <c r="I4" s="6"/>
      <c r="J4" s="6"/>
      <c r="K4" s="6"/>
    </row>
    <row r="5" spans="1:13" x14ac:dyDescent="0.15">
      <c r="A5">
        <v>4</v>
      </c>
      <c r="B5" t="s">
        <v>101</v>
      </c>
      <c r="I5" s="6"/>
      <c r="J5" s="6"/>
      <c r="K5" s="6"/>
    </row>
    <row r="6" spans="1:13" x14ac:dyDescent="0.15">
      <c r="A6">
        <v>5</v>
      </c>
      <c r="B6" t="s">
        <v>102</v>
      </c>
      <c r="C6" s="6"/>
      <c r="I6" s="6"/>
      <c r="J6" s="6"/>
      <c r="K6" s="6"/>
    </row>
    <row r="7" spans="1:13" x14ac:dyDescent="0.15">
      <c r="A7">
        <v>6</v>
      </c>
      <c r="B7" t="s">
        <v>103</v>
      </c>
      <c r="C7" s="6"/>
      <c r="D7" s="6"/>
      <c r="F7" s="6"/>
      <c r="I7" s="6"/>
      <c r="J7" s="6"/>
      <c r="K7" s="6"/>
    </row>
    <row r="8" spans="1:13" x14ac:dyDescent="0.15">
      <c r="A8">
        <v>7</v>
      </c>
      <c r="B8" t="s">
        <v>104</v>
      </c>
      <c r="C8" s="6"/>
      <c r="D8" s="6"/>
      <c r="F8" s="6"/>
      <c r="I8" s="6"/>
      <c r="J8" s="6"/>
      <c r="K8" s="6"/>
    </row>
    <row r="9" spans="1:13" x14ac:dyDescent="0.15">
      <c r="I9" s="6"/>
      <c r="J9" s="6"/>
      <c r="K9" s="6"/>
    </row>
    <row r="10" spans="1:13" x14ac:dyDescent="0.15">
      <c r="A10" s="6" t="s">
        <v>174</v>
      </c>
      <c r="B10" s="6"/>
      <c r="C10" s="6"/>
      <c r="D10" s="6"/>
      <c r="F10" s="6"/>
    </row>
    <row r="11" spans="1:13" x14ac:dyDescent="0.15">
      <c r="A11" t="s">
        <v>183</v>
      </c>
      <c r="B11" t="s">
        <v>184</v>
      </c>
      <c r="C11" t="s">
        <v>185</v>
      </c>
      <c r="F11" s="6"/>
    </row>
    <row r="12" spans="1:13" x14ac:dyDescent="0.15">
      <c r="A12">
        <v>1</v>
      </c>
      <c r="B12">
        <v>1</v>
      </c>
      <c r="C12">
        <v>1</v>
      </c>
      <c r="D12" s="6" t="s">
        <v>175</v>
      </c>
    </row>
    <row r="13" spans="1:13" x14ac:dyDescent="0.15">
      <c r="A13">
        <v>1</v>
      </c>
      <c r="B13">
        <v>1</v>
      </c>
      <c r="C13">
        <v>2</v>
      </c>
      <c r="D13" s="6" t="s">
        <v>176</v>
      </c>
      <c r="F13" s="6"/>
    </row>
    <row r="14" spans="1:13" x14ac:dyDescent="0.15">
      <c r="A14">
        <v>1</v>
      </c>
      <c r="B14" s="6">
        <v>1</v>
      </c>
      <c r="C14">
        <v>3</v>
      </c>
      <c r="D14" s="6" t="s">
        <v>177</v>
      </c>
      <c r="F14" s="6"/>
    </row>
    <row r="15" spans="1:13" x14ac:dyDescent="0.15">
      <c r="A15" s="6">
        <v>1</v>
      </c>
      <c r="B15" s="6">
        <v>2</v>
      </c>
      <c r="C15">
        <v>1</v>
      </c>
      <c r="D15" s="6" t="s">
        <v>178</v>
      </c>
    </row>
    <row r="16" spans="1:13" x14ac:dyDescent="0.15">
      <c r="A16">
        <v>1</v>
      </c>
      <c r="B16" s="6">
        <v>2</v>
      </c>
      <c r="C16">
        <v>2</v>
      </c>
      <c r="D16" s="6" t="s">
        <v>179</v>
      </c>
    </row>
    <row r="17" spans="1:10" x14ac:dyDescent="0.15">
      <c r="A17">
        <v>1</v>
      </c>
      <c r="B17" s="6">
        <v>2</v>
      </c>
      <c r="C17">
        <v>3</v>
      </c>
      <c r="D17" s="6" t="s">
        <v>180</v>
      </c>
    </row>
    <row r="18" spans="1:10" x14ac:dyDescent="0.15">
      <c r="A18">
        <v>1</v>
      </c>
      <c r="B18" s="6">
        <v>3</v>
      </c>
      <c r="C18">
        <v>1</v>
      </c>
      <c r="D18" t="s">
        <v>181</v>
      </c>
    </row>
    <row r="19" spans="1:10" x14ac:dyDescent="0.15">
      <c r="A19">
        <v>1</v>
      </c>
      <c r="B19" s="6">
        <v>3</v>
      </c>
      <c r="C19">
        <v>2</v>
      </c>
      <c r="D19" t="s">
        <v>182</v>
      </c>
    </row>
    <row r="20" spans="1:10" x14ac:dyDescent="0.15">
      <c r="A20">
        <v>2</v>
      </c>
      <c r="B20" s="6">
        <v>1</v>
      </c>
      <c r="C20" s="6">
        <v>1</v>
      </c>
      <c r="D20" t="s">
        <v>186</v>
      </c>
    </row>
    <row r="21" spans="1:10" x14ac:dyDescent="0.15">
      <c r="A21">
        <v>2</v>
      </c>
      <c r="B21" s="6">
        <v>1</v>
      </c>
      <c r="C21" s="6">
        <v>2</v>
      </c>
      <c r="D21" t="s">
        <v>187</v>
      </c>
    </row>
    <row r="22" spans="1:10" x14ac:dyDescent="0.15">
      <c r="A22">
        <v>2</v>
      </c>
      <c r="B22" s="6">
        <v>1</v>
      </c>
      <c r="C22" s="6">
        <v>3</v>
      </c>
      <c r="D22" t="s">
        <v>188</v>
      </c>
    </row>
    <row r="23" spans="1:10" x14ac:dyDescent="0.15">
      <c r="A23">
        <v>2</v>
      </c>
      <c r="B23" s="6">
        <v>2</v>
      </c>
      <c r="C23" s="6">
        <v>1</v>
      </c>
      <c r="D23" t="s">
        <v>189</v>
      </c>
    </row>
    <row r="24" spans="1:10" x14ac:dyDescent="0.15">
      <c r="A24">
        <v>2</v>
      </c>
      <c r="B24" s="6">
        <v>2</v>
      </c>
      <c r="C24" s="6">
        <v>2</v>
      </c>
      <c r="D24" t="s">
        <v>190</v>
      </c>
    </row>
    <row r="25" spans="1:10" x14ac:dyDescent="0.15">
      <c r="A25">
        <v>2</v>
      </c>
      <c r="B25" s="6">
        <v>2</v>
      </c>
      <c r="C25" s="6">
        <v>3</v>
      </c>
      <c r="D25" t="s">
        <v>191</v>
      </c>
    </row>
    <row r="26" spans="1:10" x14ac:dyDescent="0.15">
      <c r="A26">
        <v>2</v>
      </c>
      <c r="B26" s="6">
        <v>3</v>
      </c>
      <c r="C26" s="6">
        <v>1</v>
      </c>
      <c r="D26" t="s">
        <v>192</v>
      </c>
    </row>
    <row r="27" spans="1:10" x14ac:dyDescent="0.15">
      <c r="A27">
        <v>2</v>
      </c>
      <c r="B27" s="6">
        <v>3</v>
      </c>
      <c r="C27" s="6">
        <v>2</v>
      </c>
      <c r="D27" t="s">
        <v>193</v>
      </c>
    </row>
    <row r="28" spans="1:10" x14ac:dyDescent="0.15">
      <c r="C28" s="6"/>
    </row>
    <row r="29" spans="1:10" x14ac:dyDescent="0.15">
      <c r="A29" t="s">
        <v>194</v>
      </c>
      <c r="J29">
        <v>3</v>
      </c>
    </row>
    <row r="30" spans="1:10" x14ac:dyDescent="0.15">
      <c r="A30">
        <v>1</v>
      </c>
    </row>
    <row r="31" spans="1:10" x14ac:dyDescent="0.15">
      <c r="C31" s="6"/>
      <c r="D31" s="6"/>
      <c r="E31" s="6"/>
      <c r="F31" s="6"/>
      <c r="G31" s="6"/>
    </row>
    <row r="32" spans="1:10" x14ac:dyDescent="0.15">
      <c r="C32" s="6"/>
      <c r="D32" s="6"/>
      <c r="E32" s="6"/>
      <c r="G32" s="6"/>
    </row>
    <row r="35" spans="1:28" x14ac:dyDescent="0.15">
      <c r="O35" s="6"/>
      <c r="P35" s="6"/>
      <c r="Q35" s="6"/>
    </row>
    <row r="36" spans="1:28" x14ac:dyDescent="0.15">
      <c r="O36" s="6"/>
      <c r="P36" s="6"/>
      <c r="Q36" s="6"/>
      <c r="X36" t="s">
        <v>126</v>
      </c>
      <c r="Y36">
        <v>0.32</v>
      </c>
    </row>
    <row r="37" spans="1:28" x14ac:dyDescent="0.15">
      <c r="A37">
        <v>2</v>
      </c>
      <c r="J37">
        <v>4</v>
      </c>
      <c r="X37" t="s">
        <v>125</v>
      </c>
      <c r="Y37">
        <v>0.09</v>
      </c>
    </row>
    <row r="38" spans="1:28" x14ac:dyDescent="0.15">
      <c r="O38" s="6"/>
      <c r="P38" s="6"/>
      <c r="Q38" s="6"/>
      <c r="R38" t="s">
        <v>298</v>
      </c>
    </row>
    <row r="39" spans="1:28" x14ac:dyDescent="0.15">
      <c r="O39" s="6"/>
      <c r="P39" s="6"/>
      <c r="Q39" s="6"/>
    </row>
    <row r="40" spans="1:28" x14ac:dyDescent="0.15">
      <c r="L40" t="s">
        <v>212</v>
      </c>
      <c r="M40" t="s">
        <v>41</v>
      </c>
      <c r="N40" t="s">
        <v>213</v>
      </c>
      <c r="O40" t="s">
        <v>257</v>
      </c>
      <c r="W40" t="s">
        <v>48</v>
      </c>
      <c r="X40" t="s">
        <v>15</v>
      </c>
      <c r="Y40" t="s">
        <v>22</v>
      </c>
      <c r="Z40" t="s">
        <v>55</v>
      </c>
      <c r="AA40" t="s">
        <v>159</v>
      </c>
      <c r="AB40" t="s">
        <v>160</v>
      </c>
    </row>
    <row r="41" spans="1:28" x14ac:dyDescent="0.15">
      <c r="L41">
        <f>L43/$O$45</f>
        <v>1.02594288540019</v>
      </c>
      <c r="M41" s="6">
        <f t="shared" ref="M41:N41" si="0">M43/$O$45</f>
        <v>0.25648572135004749</v>
      </c>
      <c r="N41" s="6">
        <f t="shared" si="0"/>
        <v>0.38472858202507121</v>
      </c>
      <c r="O41">
        <f>MAX(I48:I156)/O45</f>
        <v>0.4488500123625831</v>
      </c>
      <c r="U41">
        <v>0</v>
      </c>
      <c r="V41" t="s">
        <v>204</v>
      </c>
      <c r="W41">
        <v>2.16</v>
      </c>
      <c r="X41">
        <v>12</v>
      </c>
      <c r="Y41" s="6">
        <v>0.47727272727272724</v>
      </c>
      <c r="Z41">
        <v>2</v>
      </c>
      <c r="AA41">
        <f>W41/Y41</f>
        <v>4.5257142857142867</v>
      </c>
      <c r="AB41">
        <v>0</v>
      </c>
    </row>
    <row r="42" spans="1:28" x14ac:dyDescent="0.15">
      <c r="L42" t="s">
        <v>154</v>
      </c>
      <c r="M42" t="s">
        <v>155</v>
      </c>
      <c r="N42" t="s">
        <v>156</v>
      </c>
      <c r="O42" t="s">
        <v>161</v>
      </c>
      <c r="P42" t="s">
        <v>201</v>
      </c>
      <c r="Q42" t="s">
        <v>202</v>
      </c>
      <c r="U42">
        <v>1</v>
      </c>
      <c r="V42" t="s">
        <v>205</v>
      </c>
      <c r="W42">
        <v>3.24</v>
      </c>
      <c r="X42">
        <v>16</v>
      </c>
      <c r="Y42" s="6">
        <v>0.60303030303030314</v>
      </c>
      <c r="Z42">
        <v>3</v>
      </c>
      <c r="AA42" s="6">
        <f t="shared" ref="AA42:AA43" si="1">W42/Y42</f>
        <v>5.3728643216080396</v>
      </c>
      <c r="AB42">
        <v>0</v>
      </c>
    </row>
    <row r="43" spans="1:28" x14ac:dyDescent="0.15">
      <c r="L43">
        <f>MAX(G48:G148)</f>
        <v>16</v>
      </c>
      <c r="M43">
        <f>COUNTIF(A48:A134,2)</f>
        <v>4</v>
      </c>
      <c r="N43">
        <f>COUNTIF(A48:A134,1)</f>
        <v>6</v>
      </c>
      <c r="O43">
        <f>MAX(E48:E134)</f>
        <v>3</v>
      </c>
      <c r="P43">
        <f>MAX(F48:F126)</f>
        <v>0</v>
      </c>
      <c r="Q43">
        <f>COUNTIF(A48:A155,2)</f>
        <v>4</v>
      </c>
      <c r="U43">
        <v>2</v>
      </c>
      <c r="V43" t="s">
        <v>206</v>
      </c>
      <c r="W43">
        <v>4.88</v>
      </c>
      <c r="X43">
        <v>30</v>
      </c>
      <c r="Y43" s="6">
        <v>0.65378787878787881</v>
      </c>
      <c r="Z43">
        <v>4</v>
      </c>
      <c r="AA43" s="6">
        <f t="shared" si="1"/>
        <v>7.4641946697566626</v>
      </c>
      <c r="AB43">
        <v>0</v>
      </c>
    </row>
    <row r="44" spans="1:28" x14ac:dyDescent="0.15">
      <c r="M44">
        <f>M45/O45</f>
        <v>7.080288337868061</v>
      </c>
      <c r="N44">
        <f>N45/O45</f>
        <v>57.90165159477322</v>
      </c>
      <c r="P44" s="6"/>
      <c r="U44">
        <v>3</v>
      </c>
      <c r="V44" t="s">
        <v>142</v>
      </c>
      <c r="W44">
        <v>3</v>
      </c>
      <c r="X44">
        <v>10</v>
      </c>
      <c r="Y44">
        <v>0.4587155963302752</v>
      </c>
      <c r="Z44">
        <v>1</v>
      </c>
      <c r="AA44" s="6">
        <f>W44/Y44</f>
        <v>6.54</v>
      </c>
      <c r="AB44">
        <f>1.5/Y44</f>
        <v>3.27</v>
      </c>
    </row>
    <row r="45" spans="1:28" x14ac:dyDescent="0.15">
      <c r="L45" t="s">
        <v>195</v>
      </c>
      <c r="M45">
        <f>SUM(M48:M153)+3*O43</f>
        <v>110.42</v>
      </c>
      <c r="N45" s="6">
        <f t="shared" ref="N45" si="2">SUM(N48:N153)</f>
        <v>903</v>
      </c>
      <c r="O45" s="6">
        <f>SUM(O48:O153)</f>
        <v>15.595410063942179</v>
      </c>
      <c r="P45" s="6"/>
      <c r="U45">
        <v>4</v>
      </c>
      <c r="V45" t="s">
        <v>207</v>
      </c>
      <c r="W45">
        <v>1.0900000000000001</v>
      </c>
      <c r="X45">
        <v>5</v>
      </c>
      <c r="Y45">
        <v>0.53944954128440359</v>
      </c>
      <c r="Z45">
        <v>1</v>
      </c>
      <c r="AA45" s="6">
        <f>W45/Y45</f>
        <v>2.0205782312925176</v>
      </c>
      <c r="AB45">
        <f>0.5/Y45</f>
        <v>0.92687074829931981</v>
      </c>
    </row>
    <row r="46" spans="1:28" x14ac:dyDescent="0.15">
      <c r="P46" s="6"/>
      <c r="R46" t="s">
        <v>162</v>
      </c>
      <c r="U46">
        <v>5</v>
      </c>
      <c r="V46" t="s">
        <v>208</v>
      </c>
      <c r="W46">
        <v>1.1399999999999999</v>
      </c>
      <c r="X46" s="6">
        <v>5</v>
      </c>
      <c r="Y46">
        <v>0.46146788990825682</v>
      </c>
      <c r="Z46">
        <v>1</v>
      </c>
      <c r="AA46" s="6">
        <f t="shared" ref="AA46:AA49" si="3">W46/Y46</f>
        <v>2.4703777335984096</v>
      </c>
      <c r="AB46" s="6">
        <f t="shared" ref="AB46:AB48" si="4">0.5/Y46</f>
        <v>1.0834990059642149</v>
      </c>
    </row>
    <row r="47" spans="1:28" x14ac:dyDescent="0.15">
      <c r="B47" t="s">
        <v>157</v>
      </c>
      <c r="C47" t="s">
        <v>158</v>
      </c>
      <c r="D47" t="s">
        <v>196</v>
      </c>
      <c r="E47" t="s">
        <v>197</v>
      </c>
      <c r="F47" t="s">
        <v>198</v>
      </c>
      <c r="G47" t="s">
        <v>199</v>
      </c>
      <c r="H47" t="s">
        <v>200</v>
      </c>
      <c r="I47" t="s">
        <v>256</v>
      </c>
      <c r="M47" s="6" t="s">
        <v>48</v>
      </c>
      <c r="N47" s="6" t="s">
        <v>15</v>
      </c>
      <c r="O47" s="6" t="s">
        <v>22</v>
      </c>
      <c r="P47" s="11" t="s">
        <v>2</v>
      </c>
      <c r="Q47" s="12">
        <v>700</v>
      </c>
      <c r="U47">
        <v>6</v>
      </c>
      <c r="V47" t="s">
        <v>209</v>
      </c>
      <c r="W47">
        <v>1.18</v>
      </c>
      <c r="X47" s="6">
        <v>5</v>
      </c>
      <c r="Y47">
        <v>0.52110091743119258</v>
      </c>
      <c r="Z47">
        <v>1</v>
      </c>
      <c r="AA47" s="6">
        <f t="shared" si="3"/>
        <v>2.2644366197183099</v>
      </c>
      <c r="AB47" s="6">
        <f t="shared" si="4"/>
        <v>0.95950704225352124</v>
      </c>
    </row>
    <row r="48" spans="1:28" x14ac:dyDescent="0.15">
      <c r="A48" cm="1">
        <f t="array" ref="A48:I73">tj_attackloop(Q47,Q48,Q49,Q50,Q51,Q52,Q53,Q54,Q55,Q56,Q57,Q59,Q60,Q61,Q62)</f>
        <v>0</v>
      </c>
      <c r="B48">
        <v>6</v>
      </c>
      <c r="C48">
        <v>5</v>
      </c>
      <c r="D48">
        <v>0</v>
      </c>
      <c r="E48">
        <v>0</v>
      </c>
      <c r="F48">
        <v>0</v>
      </c>
      <c r="G48">
        <v>0</v>
      </c>
      <c r="H48">
        <v>0</v>
      </c>
      <c r="I48">
        <v>0</v>
      </c>
      <c r="L48" t="str">
        <f>_xlfn.XLOOKUP(A48,$U$41:$U$50,$V$41:$V$50,0)</f>
        <v>重击1</v>
      </c>
      <c r="M48" s="6">
        <f>_xlfn.XLOOKUP(A48,$U$41:$U$50,$W$41:$W$50,0)</f>
        <v>2.16</v>
      </c>
      <c r="N48" s="6">
        <f>_xlfn.XLOOKUP(A48,$U$41:$U$50,$X$41:$X$50,0)</f>
        <v>12</v>
      </c>
      <c r="O48" s="6">
        <f>_xlfn.XLOOKUP(A48,$U$41:$U$50,$Y$41:$Y$50,0)</f>
        <v>0.47727272727272724</v>
      </c>
      <c r="P48" s="13" t="s">
        <v>143</v>
      </c>
      <c r="Q48" s="14">
        <v>6</v>
      </c>
      <c r="U48">
        <v>7</v>
      </c>
      <c r="V48" t="s">
        <v>210</v>
      </c>
      <c r="W48">
        <v>1.21</v>
      </c>
      <c r="X48" s="6">
        <v>5</v>
      </c>
      <c r="Y48">
        <v>0.52660550458715594</v>
      </c>
      <c r="Z48">
        <v>1</v>
      </c>
      <c r="AA48" s="6">
        <f t="shared" si="3"/>
        <v>2.2977351916376305</v>
      </c>
      <c r="AB48" s="6">
        <f t="shared" si="4"/>
        <v>0.94947735191637639</v>
      </c>
    </row>
    <row r="49" spans="1:28" x14ac:dyDescent="0.15">
      <c r="A49">
        <v>1</v>
      </c>
      <c r="B49">
        <v>4</v>
      </c>
      <c r="C49" s="6">
        <v>5</v>
      </c>
      <c r="D49">
        <v>40</v>
      </c>
      <c r="E49">
        <v>0</v>
      </c>
      <c r="F49">
        <v>0</v>
      </c>
      <c r="G49">
        <v>1</v>
      </c>
      <c r="H49">
        <v>0</v>
      </c>
      <c r="I49">
        <v>0</v>
      </c>
      <c r="L49" s="6" t="str">
        <f t="shared" ref="L49:L112" si="5">_xlfn.XLOOKUP(A49,$U$41:$U$50,$V$41:$V$50,0)</f>
        <v>重击2</v>
      </c>
      <c r="M49" s="6">
        <f t="shared" ref="M49:M112" si="6">_xlfn.XLOOKUP(A49,$U$41:$U$50,$W$41:$W$50,0)</f>
        <v>3.24</v>
      </c>
      <c r="N49" s="6">
        <f t="shared" ref="N49:N112" si="7">_xlfn.XLOOKUP(A49,$U$41:$U$50,$X$41:$X$50,0)</f>
        <v>16</v>
      </c>
      <c r="O49" s="6">
        <f t="shared" ref="O49:O112" si="8">_xlfn.XLOOKUP(A49,$U$41:$U$50,$Y$41:$Y$50,0)</f>
        <v>0.60303030303030314</v>
      </c>
      <c r="P49" s="13" t="s">
        <v>132</v>
      </c>
      <c r="Q49" s="14">
        <v>5</v>
      </c>
      <c r="U49">
        <v>8</v>
      </c>
      <c r="V49" t="s">
        <v>211</v>
      </c>
      <c r="W49">
        <v>1.28</v>
      </c>
      <c r="X49" s="6">
        <v>5</v>
      </c>
      <c r="Y49">
        <v>0.56238532110091732</v>
      </c>
      <c r="Z49">
        <v>1</v>
      </c>
      <c r="AA49" s="6">
        <f t="shared" si="3"/>
        <v>2.2760195758564441</v>
      </c>
      <c r="AB49" s="6">
        <f>1/Y49</f>
        <v>1.778140293637847</v>
      </c>
    </row>
    <row r="50" spans="1:28" x14ac:dyDescent="0.15">
      <c r="A50">
        <v>2</v>
      </c>
      <c r="B50">
        <v>2</v>
      </c>
      <c r="C50">
        <v>5</v>
      </c>
      <c r="D50">
        <v>80</v>
      </c>
      <c r="E50">
        <v>0</v>
      </c>
      <c r="F50">
        <v>0</v>
      </c>
      <c r="G50">
        <v>2</v>
      </c>
      <c r="H50">
        <v>0</v>
      </c>
      <c r="I50">
        <v>0</v>
      </c>
      <c r="L50" s="6" t="str">
        <f t="shared" si="5"/>
        <v>重击3</v>
      </c>
      <c r="M50" s="6">
        <f t="shared" si="6"/>
        <v>4.88</v>
      </c>
      <c r="N50" s="6">
        <f t="shared" si="7"/>
        <v>30</v>
      </c>
      <c r="O50" s="6">
        <f t="shared" si="8"/>
        <v>0.65378787878787881</v>
      </c>
      <c r="P50" s="13" t="s">
        <v>145</v>
      </c>
      <c r="Q50" s="14">
        <v>2</v>
      </c>
      <c r="U50">
        <v>9</v>
      </c>
      <c r="V50" t="s">
        <v>107</v>
      </c>
      <c r="W50" s="6">
        <v>22.5</v>
      </c>
      <c r="X50" s="6">
        <v>525</v>
      </c>
      <c r="Y50" s="6">
        <v>2.37</v>
      </c>
      <c r="AA50" s="6">
        <f>W50/Y50</f>
        <v>9.4936708860759484</v>
      </c>
      <c r="AB50">
        <f>Q48/Y50</f>
        <v>2.5316455696202529</v>
      </c>
    </row>
    <row r="51" spans="1:28" x14ac:dyDescent="0.15">
      <c r="A51">
        <v>3</v>
      </c>
      <c r="B51">
        <v>0</v>
      </c>
      <c r="C51">
        <v>5</v>
      </c>
      <c r="D51">
        <v>120</v>
      </c>
      <c r="E51">
        <v>0</v>
      </c>
      <c r="F51">
        <v>0</v>
      </c>
      <c r="G51">
        <v>3</v>
      </c>
      <c r="H51">
        <v>0</v>
      </c>
      <c r="I51">
        <v>1</v>
      </c>
      <c r="L51" s="6" t="str">
        <f t="shared" si="5"/>
        <v>拔刀斩</v>
      </c>
      <c r="M51" s="6">
        <f t="shared" si="6"/>
        <v>3</v>
      </c>
      <c r="N51" s="6">
        <f t="shared" si="7"/>
        <v>10</v>
      </c>
      <c r="O51" s="6">
        <f t="shared" si="8"/>
        <v>0.4587155963302752</v>
      </c>
      <c r="P51" s="13" t="s">
        <v>144</v>
      </c>
      <c r="Q51" s="14">
        <v>1</v>
      </c>
    </row>
    <row r="52" spans="1:28" x14ac:dyDescent="0.15">
      <c r="A52">
        <v>3</v>
      </c>
      <c r="B52">
        <v>2</v>
      </c>
      <c r="C52">
        <v>4</v>
      </c>
      <c r="D52">
        <v>130</v>
      </c>
      <c r="E52">
        <v>0</v>
      </c>
      <c r="F52">
        <v>0</v>
      </c>
      <c r="G52">
        <v>3</v>
      </c>
      <c r="H52">
        <v>1</v>
      </c>
      <c r="I52">
        <v>1</v>
      </c>
      <c r="L52" s="6" t="str">
        <f t="shared" si="5"/>
        <v>拔刀斩</v>
      </c>
      <c r="M52" s="6">
        <f t="shared" si="6"/>
        <v>3</v>
      </c>
      <c r="N52" s="6">
        <f t="shared" si="7"/>
        <v>10</v>
      </c>
      <c r="O52" s="6">
        <f t="shared" si="8"/>
        <v>0.4587155963302752</v>
      </c>
      <c r="P52" s="13" t="s">
        <v>146</v>
      </c>
      <c r="Q52" s="14">
        <v>2</v>
      </c>
    </row>
    <row r="53" spans="1:28" x14ac:dyDescent="0.15">
      <c r="A53">
        <v>3</v>
      </c>
      <c r="B53">
        <v>4</v>
      </c>
      <c r="C53">
        <v>3</v>
      </c>
      <c r="D53">
        <v>140</v>
      </c>
      <c r="E53">
        <v>0</v>
      </c>
      <c r="F53">
        <v>0</v>
      </c>
      <c r="G53">
        <v>3</v>
      </c>
      <c r="H53">
        <v>2</v>
      </c>
      <c r="I53">
        <v>1</v>
      </c>
      <c r="L53" s="6" t="str">
        <f t="shared" si="5"/>
        <v>拔刀斩</v>
      </c>
      <c r="M53" s="6">
        <f t="shared" si="6"/>
        <v>3</v>
      </c>
      <c r="N53" s="6">
        <f t="shared" si="7"/>
        <v>10</v>
      </c>
      <c r="O53" s="6">
        <f t="shared" si="8"/>
        <v>0.4587155963302752</v>
      </c>
      <c r="P53" s="13" t="s">
        <v>147</v>
      </c>
      <c r="Q53" s="14">
        <v>10</v>
      </c>
    </row>
    <row r="54" spans="1:28" x14ac:dyDescent="0.15">
      <c r="A54">
        <v>0</v>
      </c>
      <c r="B54">
        <v>6</v>
      </c>
      <c r="C54">
        <v>2</v>
      </c>
      <c r="D54">
        <v>150</v>
      </c>
      <c r="E54">
        <v>0</v>
      </c>
      <c r="F54">
        <v>0</v>
      </c>
      <c r="G54">
        <v>3</v>
      </c>
      <c r="H54">
        <v>3</v>
      </c>
      <c r="I54">
        <v>2</v>
      </c>
      <c r="L54" s="6" t="str">
        <f t="shared" si="5"/>
        <v>重击1</v>
      </c>
      <c r="M54" s="6">
        <f t="shared" si="6"/>
        <v>2.16</v>
      </c>
      <c r="N54" s="6">
        <f t="shared" si="7"/>
        <v>12</v>
      </c>
      <c r="O54" s="6">
        <f t="shared" si="8"/>
        <v>0.47727272727272724</v>
      </c>
      <c r="P54" s="13" t="s">
        <v>148</v>
      </c>
      <c r="Q54" s="14">
        <v>5</v>
      </c>
    </row>
    <row r="55" spans="1:28" x14ac:dyDescent="0.15">
      <c r="A55">
        <v>1</v>
      </c>
      <c r="B55">
        <v>4</v>
      </c>
      <c r="C55">
        <v>2</v>
      </c>
      <c r="D55">
        <v>190</v>
      </c>
      <c r="E55">
        <v>0</v>
      </c>
      <c r="F55">
        <v>0</v>
      </c>
      <c r="G55">
        <v>4</v>
      </c>
      <c r="H55">
        <v>3</v>
      </c>
      <c r="I55">
        <v>2</v>
      </c>
      <c r="L55" s="6" t="str">
        <f t="shared" si="5"/>
        <v>重击2</v>
      </c>
      <c r="M55" s="6">
        <f t="shared" si="6"/>
        <v>3.24</v>
      </c>
      <c r="N55" s="6">
        <f t="shared" si="7"/>
        <v>16</v>
      </c>
      <c r="O55" s="6">
        <f t="shared" si="8"/>
        <v>0.60303030303030314</v>
      </c>
      <c r="P55" s="13" t="s">
        <v>149</v>
      </c>
      <c r="Q55" s="14">
        <v>40</v>
      </c>
      <c r="Y55" s="6">
        <v>0.63</v>
      </c>
      <c r="Z55">
        <f>1/Y55</f>
        <v>1.5873015873015872</v>
      </c>
      <c r="AA55">
        <f>Z55*(1+Y36)</f>
        <v>2.0952380952380953</v>
      </c>
      <c r="AB55">
        <f>1/AA55</f>
        <v>0.47727272727272724</v>
      </c>
    </row>
    <row r="56" spans="1:28" x14ac:dyDescent="0.15">
      <c r="A56">
        <v>2</v>
      </c>
      <c r="B56">
        <v>6</v>
      </c>
      <c r="C56">
        <v>2</v>
      </c>
      <c r="D56">
        <v>230</v>
      </c>
      <c r="E56">
        <v>1</v>
      </c>
      <c r="F56">
        <v>0</v>
      </c>
      <c r="G56">
        <v>5</v>
      </c>
      <c r="H56">
        <v>3</v>
      </c>
      <c r="I56">
        <v>2</v>
      </c>
      <c r="L56" s="6" t="str">
        <f t="shared" si="5"/>
        <v>重击3</v>
      </c>
      <c r="M56" s="6">
        <f t="shared" si="6"/>
        <v>4.88</v>
      </c>
      <c r="N56" s="6">
        <f t="shared" si="7"/>
        <v>30</v>
      </c>
      <c r="O56" s="6">
        <f t="shared" si="8"/>
        <v>0.65378787878787881</v>
      </c>
      <c r="P56" s="13" t="s">
        <v>150</v>
      </c>
      <c r="Q56" s="14">
        <v>10</v>
      </c>
      <c r="Y56" s="6">
        <v>0.79600000000000004</v>
      </c>
      <c r="Z56" s="6">
        <f t="shared" ref="Z56:Z64" si="9">1/Y56</f>
        <v>1.2562814070351758</v>
      </c>
      <c r="AA56" s="6">
        <f>Z56*(1+Y36)</f>
        <v>1.658291457286432</v>
      </c>
      <c r="AB56" s="6">
        <f t="shared" ref="AB56:AB57" si="10">1/AA56</f>
        <v>0.60303030303030314</v>
      </c>
    </row>
    <row r="57" spans="1:28" x14ac:dyDescent="0.15">
      <c r="A57">
        <v>0</v>
      </c>
      <c r="B57">
        <v>4</v>
      </c>
      <c r="C57">
        <v>3</v>
      </c>
      <c r="D57">
        <v>270</v>
      </c>
      <c r="E57">
        <v>1</v>
      </c>
      <c r="F57">
        <v>0</v>
      </c>
      <c r="G57">
        <v>6</v>
      </c>
      <c r="H57">
        <v>3</v>
      </c>
      <c r="I57">
        <v>2</v>
      </c>
      <c r="L57" s="6" t="str">
        <f t="shared" si="5"/>
        <v>重击1</v>
      </c>
      <c r="M57" s="6">
        <f t="shared" si="6"/>
        <v>2.16</v>
      </c>
      <c r="N57" s="6">
        <f t="shared" si="7"/>
        <v>12</v>
      </c>
      <c r="O57" s="6">
        <f t="shared" si="8"/>
        <v>0.47727272727272724</v>
      </c>
      <c r="P57" s="13" t="s">
        <v>151</v>
      </c>
      <c r="Q57" s="14">
        <v>3</v>
      </c>
      <c r="Y57" s="6">
        <v>0.86299999999999999</v>
      </c>
      <c r="Z57" s="6">
        <f t="shared" si="9"/>
        <v>1.1587485515643106</v>
      </c>
      <c r="AA57" s="6">
        <f>Z57*(1+Y36)</f>
        <v>1.52954808806489</v>
      </c>
      <c r="AB57" s="6">
        <f t="shared" si="10"/>
        <v>0.65378787878787881</v>
      </c>
    </row>
    <row r="58" spans="1:28" x14ac:dyDescent="0.15">
      <c r="A58">
        <v>1</v>
      </c>
      <c r="B58">
        <v>2</v>
      </c>
      <c r="C58">
        <v>3</v>
      </c>
      <c r="D58">
        <v>310</v>
      </c>
      <c r="E58">
        <v>1</v>
      </c>
      <c r="F58">
        <v>0</v>
      </c>
      <c r="G58">
        <v>7</v>
      </c>
      <c r="H58">
        <v>3</v>
      </c>
      <c r="I58">
        <v>2</v>
      </c>
      <c r="L58" s="6" t="str">
        <f t="shared" si="5"/>
        <v>重击2</v>
      </c>
      <c r="M58" s="6">
        <f t="shared" si="6"/>
        <v>3.24</v>
      </c>
      <c r="N58" s="6">
        <f t="shared" si="7"/>
        <v>16</v>
      </c>
      <c r="O58" s="6">
        <f t="shared" si="8"/>
        <v>0.60303030303030314</v>
      </c>
      <c r="P58" s="15" t="s">
        <v>203</v>
      </c>
      <c r="Q58" s="16">
        <v>3</v>
      </c>
      <c r="Y58" s="6">
        <v>0.5</v>
      </c>
      <c r="Z58" s="6">
        <f t="shared" si="9"/>
        <v>2</v>
      </c>
      <c r="AA58" s="6">
        <f>Z58*(1+$Y$37)</f>
        <v>2.1800000000000002</v>
      </c>
      <c r="AB58">
        <f>1/AA58</f>
        <v>0.4587155963302752</v>
      </c>
    </row>
    <row r="59" spans="1:28" x14ac:dyDescent="0.15">
      <c r="A59">
        <v>3</v>
      </c>
      <c r="B59">
        <v>0</v>
      </c>
      <c r="C59">
        <v>3</v>
      </c>
      <c r="D59">
        <v>350</v>
      </c>
      <c r="E59">
        <v>1</v>
      </c>
      <c r="F59">
        <v>0</v>
      </c>
      <c r="G59">
        <v>8</v>
      </c>
      <c r="H59">
        <v>3</v>
      </c>
      <c r="I59">
        <v>3</v>
      </c>
      <c r="L59" s="6" t="str">
        <f t="shared" si="5"/>
        <v>拔刀斩</v>
      </c>
      <c r="M59" s="6">
        <f t="shared" si="6"/>
        <v>3</v>
      </c>
      <c r="N59" s="6">
        <f t="shared" si="7"/>
        <v>10</v>
      </c>
      <c r="O59" s="6">
        <f t="shared" si="8"/>
        <v>0.4587155963302752</v>
      </c>
      <c r="P59" s="13" t="s">
        <v>152</v>
      </c>
      <c r="Q59" s="14">
        <v>4</v>
      </c>
      <c r="Y59" s="6">
        <v>0.58799999999999997</v>
      </c>
      <c r="Z59" s="6">
        <f t="shared" si="9"/>
        <v>1.7006802721088436</v>
      </c>
      <c r="AA59" s="6">
        <f t="shared" ref="AA59:AA62" si="11">Z59*(1+$Y$37)</f>
        <v>1.8537414965986396</v>
      </c>
      <c r="AB59" s="6">
        <f t="shared" ref="AB59:AB63" si="12">1/AA59</f>
        <v>0.53944954128440359</v>
      </c>
    </row>
    <row r="60" spans="1:28" x14ac:dyDescent="0.15">
      <c r="A60">
        <v>3</v>
      </c>
      <c r="B60">
        <v>2</v>
      </c>
      <c r="C60">
        <v>4</v>
      </c>
      <c r="D60">
        <v>360</v>
      </c>
      <c r="E60">
        <v>1</v>
      </c>
      <c r="F60">
        <v>0</v>
      </c>
      <c r="G60">
        <v>8</v>
      </c>
      <c r="H60">
        <v>4</v>
      </c>
      <c r="I60">
        <v>3</v>
      </c>
      <c r="L60" s="6" t="str">
        <f t="shared" si="5"/>
        <v>拔刀斩</v>
      </c>
      <c r="M60" s="6">
        <f t="shared" si="6"/>
        <v>3</v>
      </c>
      <c r="N60" s="6">
        <f t="shared" si="7"/>
        <v>10</v>
      </c>
      <c r="O60" s="6">
        <f t="shared" si="8"/>
        <v>0.4587155963302752</v>
      </c>
      <c r="P60" s="13" t="s">
        <v>153</v>
      </c>
      <c r="Q60" s="14">
        <v>2</v>
      </c>
      <c r="Y60" s="6">
        <v>0.503</v>
      </c>
      <c r="Z60" s="6">
        <f t="shared" si="9"/>
        <v>1.9880715705765408</v>
      </c>
      <c r="AA60" s="6">
        <f t="shared" si="11"/>
        <v>2.1669980119284298</v>
      </c>
      <c r="AB60" s="6">
        <f t="shared" si="12"/>
        <v>0.46146788990825682</v>
      </c>
    </row>
    <row r="61" spans="1:28" x14ac:dyDescent="0.15">
      <c r="A61">
        <v>3</v>
      </c>
      <c r="B61">
        <v>4</v>
      </c>
      <c r="C61">
        <v>3</v>
      </c>
      <c r="D61">
        <v>370</v>
      </c>
      <c r="E61">
        <v>1</v>
      </c>
      <c r="F61">
        <v>0</v>
      </c>
      <c r="G61">
        <v>8</v>
      </c>
      <c r="H61">
        <v>5</v>
      </c>
      <c r="I61">
        <v>3</v>
      </c>
      <c r="L61" s="6" t="str">
        <f t="shared" si="5"/>
        <v>拔刀斩</v>
      </c>
      <c r="M61" s="6">
        <f t="shared" si="6"/>
        <v>3</v>
      </c>
      <c r="N61" s="6">
        <f t="shared" si="7"/>
        <v>10</v>
      </c>
      <c r="O61" s="6">
        <f t="shared" si="8"/>
        <v>0.4587155963302752</v>
      </c>
      <c r="P61" s="15" t="s">
        <v>273</v>
      </c>
      <c r="Q61" s="16">
        <v>1</v>
      </c>
      <c r="Y61" s="6">
        <v>0.56799999999999995</v>
      </c>
      <c r="Z61" s="6">
        <f t="shared" si="9"/>
        <v>1.7605633802816902</v>
      </c>
      <c r="AA61" s="6">
        <f t="shared" si="11"/>
        <v>1.9190140845070425</v>
      </c>
      <c r="AB61" s="6">
        <f t="shared" si="12"/>
        <v>0.52110091743119258</v>
      </c>
    </row>
    <row r="62" spans="1:28" x14ac:dyDescent="0.15">
      <c r="A62">
        <v>0</v>
      </c>
      <c r="B62">
        <v>6</v>
      </c>
      <c r="C62">
        <v>2</v>
      </c>
      <c r="D62">
        <v>380</v>
      </c>
      <c r="E62">
        <v>1</v>
      </c>
      <c r="F62">
        <v>0</v>
      </c>
      <c r="G62">
        <v>8</v>
      </c>
      <c r="H62">
        <v>6</v>
      </c>
      <c r="I62">
        <v>4</v>
      </c>
      <c r="L62" s="6" t="str">
        <f t="shared" si="5"/>
        <v>重击1</v>
      </c>
      <c r="M62" s="6">
        <f t="shared" si="6"/>
        <v>2.16</v>
      </c>
      <c r="N62" s="6">
        <f t="shared" si="7"/>
        <v>12</v>
      </c>
      <c r="O62" s="6">
        <f t="shared" si="8"/>
        <v>0.47727272727272724</v>
      </c>
      <c r="P62" s="17" t="s">
        <v>274</v>
      </c>
      <c r="Q62" s="18">
        <v>1</v>
      </c>
      <c r="Y62" s="6">
        <v>0.57399999999999995</v>
      </c>
      <c r="Z62" s="6">
        <f t="shared" si="9"/>
        <v>1.7421602787456447</v>
      </c>
      <c r="AA62" s="6">
        <f t="shared" si="11"/>
        <v>1.8989547038327528</v>
      </c>
      <c r="AB62" s="6">
        <f t="shared" si="12"/>
        <v>0.52660550458715594</v>
      </c>
    </row>
    <row r="63" spans="1:28" x14ac:dyDescent="0.15">
      <c r="A63">
        <v>1</v>
      </c>
      <c r="B63">
        <v>4</v>
      </c>
      <c r="C63">
        <v>2</v>
      </c>
      <c r="D63">
        <v>420</v>
      </c>
      <c r="E63">
        <v>1</v>
      </c>
      <c r="F63">
        <v>0</v>
      </c>
      <c r="G63">
        <v>9</v>
      </c>
      <c r="H63">
        <v>6</v>
      </c>
      <c r="I63">
        <v>4</v>
      </c>
      <c r="L63" s="6" t="str">
        <f t="shared" si="5"/>
        <v>重击2</v>
      </c>
      <c r="M63" s="6">
        <f t="shared" si="6"/>
        <v>3.24</v>
      </c>
      <c r="N63" s="6">
        <f t="shared" si="7"/>
        <v>16</v>
      </c>
      <c r="O63" s="6">
        <f t="shared" si="8"/>
        <v>0.60303030303030314</v>
      </c>
      <c r="P63" s="15" t="s">
        <v>163</v>
      </c>
      <c r="Y63" s="6">
        <v>0.61299999999999999</v>
      </c>
      <c r="Z63" s="6">
        <f t="shared" si="9"/>
        <v>1.6313213703099512</v>
      </c>
      <c r="AA63" s="6">
        <f>Z63*(1+$Y$37)</f>
        <v>1.778140293637847</v>
      </c>
      <c r="AB63" s="6">
        <f t="shared" si="12"/>
        <v>0.56238532110091732</v>
      </c>
    </row>
    <row r="64" spans="1:28" x14ac:dyDescent="0.15">
      <c r="A64">
        <v>2</v>
      </c>
      <c r="B64">
        <v>6</v>
      </c>
      <c r="C64">
        <v>2</v>
      </c>
      <c r="D64">
        <v>460</v>
      </c>
      <c r="E64">
        <v>2</v>
      </c>
      <c r="F64">
        <v>0</v>
      </c>
      <c r="G64">
        <v>10</v>
      </c>
      <c r="H64">
        <v>6</v>
      </c>
      <c r="I64">
        <v>4</v>
      </c>
      <c r="L64" s="6" t="str">
        <f t="shared" si="5"/>
        <v>重击3</v>
      </c>
      <c r="M64" s="6">
        <f t="shared" si="6"/>
        <v>4.88</v>
      </c>
      <c r="N64" s="6">
        <f t="shared" si="7"/>
        <v>30</v>
      </c>
      <c r="O64" s="6">
        <f t="shared" si="8"/>
        <v>0.65378787878787881</v>
      </c>
      <c r="P64" s="15" t="s">
        <v>164</v>
      </c>
      <c r="R64" t="s">
        <v>123</v>
      </c>
      <c r="S64">
        <v>1</v>
      </c>
      <c r="T64" t="s">
        <v>139</v>
      </c>
      <c r="Y64" s="6">
        <v>2.37</v>
      </c>
      <c r="Z64" s="6">
        <f t="shared" si="9"/>
        <v>0.42194092827004215</v>
      </c>
    </row>
    <row r="65" spans="1:20" x14ac:dyDescent="0.15">
      <c r="A65">
        <v>0</v>
      </c>
      <c r="B65">
        <v>4</v>
      </c>
      <c r="C65">
        <v>3</v>
      </c>
      <c r="D65">
        <v>500</v>
      </c>
      <c r="E65">
        <v>2</v>
      </c>
      <c r="F65">
        <v>0</v>
      </c>
      <c r="G65">
        <v>11</v>
      </c>
      <c r="H65">
        <v>6</v>
      </c>
      <c r="I65">
        <v>4</v>
      </c>
      <c r="L65" s="6" t="str">
        <f t="shared" si="5"/>
        <v>重击1</v>
      </c>
      <c r="M65" s="6">
        <f t="shared" si="6"/>
        <v>2.16</v>
      </c>
      <c r="N65" s="6">
        <f t="shared" si="7"/>
        <v>12</v>
      </c>
      <c r="O65" s="6">
        <f t="shared" si="8"/>
        <v>0.47727272727272724</v>
      </c>
      <c r="P65" s="15" t="s">
        <v>165</v>
      </c>
      <c r="S65">
        <v>7</v>
      </c>
      <c r="T65" t="s">
        <v>124</v>
      </c>
    </row>
    <row r="66" spans="1:20" x14ac:dyDescent="0.15">
      <c r="A66">
        <v>1</v>
      </c>
      <c r="B66">
        <v>2</v>
      </c>
      <c r="C66">
        <v>3</v>
      </c>
      <c r="D66">
        <v>540</v>
      </c>
      <c r="E66">
        <v>2</v>
      </c>
      <c r="F66">
        <v>0</v>
      </c>
      <c r="G66">
        <v>12</v>
      </c>
      <c r="H66">
        <v>6</v>
      </c>
      <c r="I66">
        <v>4</v>
      </c>
      <c r="L66" s="6" t="str">
        <f t="shared" si="5"/>
        <v>重击2</v>
      </c>
      <c r="M66" s="6">
        <f t="shared" si="6"/>
        <v>3.24</v>
      </c>
      <c r="N66" s="6">
        <f t="shared" si="7"/>
        <v>16</v>
      </c>
      <c r="O66" s="6">
        <f t="shared" si="8"/>
        <v>0.60303030303030314</v>
      </c>
      <c r="P66" s="15" t="s">
        <v>166</v>
      </c>
      <c r="S66">
        <v>4</v>
      </c>
      <c r="T66" t="s">
        <v>138</v>
      </c>
    </row>
    <row r="67" spans="1:20" x14ac:dyDescent="0.15">
      <c r="A67">
        <v>3</v>
      </c>
      <c r="B67">
        <v>0</v>
      </c>
      <c r="C67">
        <v>3</v>
      </c>
      <c r="D67">
        <v>580</v>
      </c>
      <c r="E67">
        <v>2</v>
      </c>
      <c r="F67">
        <v>0</v>
      </c>
      <c r="G67">
        <v>13</v>
      </c>
      <c r="H67">
        <v>6</v>
      </c>
      <c r="I67">
        <v>5</v>
      </c>
      <c r="L67" s="6" t="str">
        <f t="shared" si="5"/>
        <v>拔刀斩</v>
      </c>
      <c r="M67" s="6">
        <f t="shared" si="6"/>
        <v>3</v>
      </c>
      <c r="N67" s="6">
        <f t="shared" si="7"/>
        <v>10</v>
      </c>
      <c r="O67" s="6">
        <f t="shared" si="8"/>
        <v>0.4587155963302752</v>
      </c>
      <c r="P67" s="15" t="s">
        <v>167</v>
      </c>
    </row>
    <row r="68" spans="1:20" x14ac:dyDescent="0.15">
      <c r="A68">
        <v>3</v>
      </c>
      <c r="B68">
        <v>2</v>
      </c>
      <c r="C68">
        <v>2</v>
      </c>
      <c r="D68">
        <v>590</v>
      </c>
      <c r="E68">
        <v>2</v>
      </c>
      <c r="F68">
        <v>0</v>
      </c>
      <c r="G68">
        <v>13</v>
      </c>
      <c r="H68">
        <v>7</v>
      </c>
      <c r="I68">
        <v>5</v>
      </c>
      <c r="L68" s="6" t="str">
        <f t="shared" si="5"/>
        <v>拔刀斩</v>
      </c>
      <c r="M68" s="6">
        <f t="shared" si="6"/>
        <v>3</v>
      </c>
      <c r="N68" s="6">
        <f t="shared" si="7"/>
        <v>10</v>
      </c>
      <c r="O68" s="6">
        <f t="shared" si="8"/>
        <v>0.4587155963302752</v>
      </c>
      <c r="P68" s="15" t="s">
        <v>168</v>
      </c>
    </row>
    <row r="69" spans="1:20" x14ac:dyDescent="0.15">
      <c r="A69">
        <v>3</v>
      </c>
      <c r="B69">
        <v>4</v>
      </c>
      <c r="C69">
        <v>3</v>
      </c>
      <c r="D69">
        <v>600</v>
      </c>
      <c r="E69">
        <v>2</v>
      </c>
      <c r="F69">
        <v>0</v>
      </c>
      <c r="G69">
        <v>13</v>
      </c>
      <c r="H69">
        <v>8</v>
      </c>
      <c r="I69">
        <v>5</v>
      </c>
      <c r="L69" s="6" t="str">
        <f t="shared" si="5"/>
        <v>拔刀斩</v>
      </c>
      <c r="M69" s="6">
        <f t="shared" si="6"/>
        <v>3</v>
      </c>
      <c r="N69" s="6">
        <f t="shared" si="7"/>
        <v>10</v>
      </c>
      <c r="O69" s="6">
        <f t="shared" si="8"/>
        <v>0.4587155963302752</v>
      </c>
      <c r="P69" s="15" t="s">
        <v>27</v>
      </c>
    </row>
    <row r="70" spans="1:20" x14ac:dyDescent="0.15">
      <c r="A70">
        <v>0</v>
      </c>
      <c r="B70">
        <v>6</v>
      </c>
      <c r="C70">
        <v>2</v>
      </c>
      <c r="D70">
        <v>610</v>
      </c>
      <c r="E70">
        <v>2</v>
      </c>
      <c r="F70">
        <v>0</v>
      </c>
      <c r="G70">
        <v>13</v>
      </c>
      <c r="H70">
        <v>9</v>
      </c>
      <c r="I70">
        <v>6</v>
      </c>
      <c r="L70" s="6" t="str">
        <f t="shared" si="5"/>
        <v>重击1</v>
      </c>
      <c r="M70" s="6">
        <f t="shared" si="6"/>
        <v>2.16</v>
      </c>
      <c r="N70" s="6">
        <f t="shared" si="7"/>
        <v>12</v>
      </c>
      <c r="O70" s="6">
        <f t="shared" si="8"/>
        <v>0.47727272727272724</v>
      </c>
      <c r="P70" s="15" t="s">
        <v>28</v>
      </c>
    </row>
    <row r="71" spans="1:20" x14ac:dyDescent="0.15">
      <c r="A71">
        <v>1</v>
      </c>
      <c r="B71">
        <v>4</v>
      </c>
      <c r="C71">
        <v>2</v>
      </c>
      <c r="D71">
        <v>650</v>
      </c>
      <c r="E71">
        <v>2</v>
      </c>
      <c r="F71">
        <v>0</v>
      </c>
      <c r="G71">
        <v>14</v>
      </c>
      <c r="H71">
        <v>9</v>
      </c>
      <c r="I71">
        <v>6</v>
      </c>
      <c r="L71" s="6" t="str">
        <f t="shared" si="5"/>
        <v>重击2</v>
      </c>
      <c r="M71" s="6">
        <f t="shared" si="6"/>
        <v>3.24</v>
      </c>
      <c r="N71" s="6">
        <f t="shared" si="7"/>
        <v>16</v>
      </c>
      <c r="O71" s="6">
        <f t="shared" si="8"/>
        <v>0.60303030303030314</v>
      </c>
      <c r="P71" s="15" t="s">
        <v>169</v>
      </c>
    </row>
    <row r="72" spans="1:20" x14ac:dyDescent="0.15">
      <c r="A72">
        <v>2</v>
      </c>
      <c r="B72">
        <v>6</v>
      </c>
      <c r="C72">
        <v>2</v>
      </c>
      <c r="D72">
        <v>690</v>
      </c>
      <c r="E72">
        <v>3</v>
      </c>
      <c r="F72">
        <v>0</v>
      </c>
      <c r="G72">
        <v>15</v>
      </c>
      <c r="H72">
        <v>9</v>
      </c>
      <c r="I72">
        <v>6</v>
      </c>
      <c r="L72" s="6" t="str">
        <f t="shared" si="5"/>
        <v>重击3</v>
      </c>
      <c r="M72" s="6">
        <f t="shared" si="6"/>
        <v>4.88</v>
      </c>
      <c r="N72" s="6">
        <f t="shared" si="7"/>
        <v>30</v>
      </c>
      <c r="O72" s="6">
        <f t="shared" si="8"/>
        <v>0.65378787878787881</v>
      </c>
      <c r="P72" s="15" t="s">
        <v>170</v>
      </c>
    </row>
    <row r="73" spans="1:20" x14ac:dyDescent="0.15">
      <c r="A73">
        <v>9</v>
      </c>
      <c r="B73">
        <v>4</v>
      </c>
      <c r="C73">
        <v>3</v>
      </c>
      <c r="D73">
        <v>730</v>
      </c>
      <c r="E73">
        <v>3</v>
      </c>
      <c r="F73">
        <v>0</v>
      </c>
      <c r="G73">
        <v>16</v>
      </c>
      <c r="H73">
        <v>9</v>
      </c>
      <c r="I73">
        <v>7</v>
      </c>
      <c r="L73" s="6" t="str">
        <f t="shared" si="5"/>
        <v>大招</v>
      </c>
      <c r="M73" s="6">
        <f t="shared" si="6"/>
        <v>22.5</v>
      </c>
      <c r="N73" s="6">
        <f t="shared" si="7"/>
        <v>525</v>
      </c>
      <c r="O73" s="6">
        <f t="shared" si="8"/>
        <v>2.37</v>
      </c>
      <c r="P73" s="15" t="s">
        <v>171</v>
      </c>
    </row>
    <row r="74" spans="1:20" x14ac:dyDescent="0.15">
      <c r="L74" s="6">
        <f t="shared" si="5"/>
        <v>0</v>
      </c>
      <c r="M74" s="6">
        <f t="shared" si="6"/>
        <v>0</v>
      </c>
      <c r="N74" s="6">
        <f t="shared" si="7"/>
        <v>0</v>
      </c>
      <c r="O74" s="6">
        <f t="shared" si="8"/>
        <v>0</v>
      </c>
      <c r="P74" s="15" t="s">
        <v>172</v>
      </c>
    </row>
    <row r="75" spans="1:20" x14ac:dyDescent="0.15">
      <c r="L75" s="6">
        <f t="shared" si="5"/>
        <v>0</v>
      </c>
      <c r="M75" s="6">
        <f t="shared" si="6"/>
        <v>0</v>
      </c>
      <c r="N75" s="6">
        <f t="shared" si="7"/>
        <v>0</v>
      </c>
      <c r="O75" s="6">
        <f t="shared" si="8"/>
        <v>0</v>
      </c>
    </row>
    <row r="76" spans="1:20" x14ac:dyDescent="0.15">
      <c r="L76" s="6">
        <f t="shared" si="5"/>
        <v>0</v>
      </c>
      <c r="M76" s="6">
        <f t="shared" si="6"/>
        <v>0</v>
      </c>
      <c r="N76" s="6">
        <f t="shared" si="7"/>
        <v>0</v>
      </c>
      <c r="O76" s="6">
        <f t="shared" si="8"/>
        <v>0</v>
      </c>
    </row>
    <row r="77" spans="1:20" x14ac:dyDescent="0.15">
      <c r="L77" s="6">
        <f t="shared" si="5"/>
        <v>0</v>
      </c>
      <c r="M77" s="6">
        <f t="shared" si="6"/>
        <v>0</v>
      </c>
      <c r="N77" s="6">
        <f t="shared" si="7"/>
        <v>0</v>
      </c>
      <c r="O77" s="6">
        <f t="shared" si="8"/>
        <v>0</v>
      </c>
    </row>
    <row r="78" spans="1:20" x14ac:dyDescent="0.15">
      <c r="L78" s="6">
        <f t="shared" si="5"/>
        <v>0</v>
      </c>
      <c r="M78" s="6">
        <f t="shared" si="6"/>
        <v>0</v>
      </c>
      <c r="N78" s="6">
        <f t="shared" si="7"/>
        <v>0</v>
      </c>
      <c r="O78" s="6">
        <f t="shared" si="8"/>
        <v>0</v>
      </c>
    </row>
    <row r="79" spans="1:20" x14ac:dyDescent="0.15">
      <c r="L79" s="6">
        <f t="shared" si="5"/>
        <v>0</v>
      </c>
      <c r="M79" s="6">
        <f t="shared" si="6"/>
        <v>0</v>
      </c>
      <c r="N79" s="6">
        <f t="shared" si="7"/>
        <v>0</v>
      </c>
      <c r="O79" s="6">
        <f t="shared" si="8"/>
        <v>0</v>
      </c>
    </row>
    <row r="80" spans="1:20" x14ac:dyDescent="0.15">
      <c r="L80" s="6">
        <f t="shared" si="5"/>
        <v>0</v>
      </c>
      <c r="M80" s="6">
        <f t="shared" si="6"/>
        <v>0</v>
      </c>
      <c r="N80" s="6">
        <f t="shared" si="7"/>
        <v>0</v>
      </c>
      <c r="O80" s="6">
        <f t="shared" si="8"/>
        <v>0</v>
      </c>
    </row>
    <row r="81" spans="12:15" x14ac:dyDescent="0.15">
      <c r="L81" s="6">
        <f t="shared" si="5"/>
        <v>0</v>
      </c>
      <c r="M81" s="6">
        <f t="shared" si="6"/>
        <v>0</v>
      </c>
      <c r="N81" s="6">
        <f t="shared" si="7"/>
        <v>0</v>
      </c>
      <c r="O81" s="6">
        <f t="shared" si="8"/>
        <v>0</v>
      </c>
    </row>
    <row r="82" spans="12:15" x14ac:dyDescent="0.15">
      <c r="L82" s="6">
        <f t="shared" si="5"/>
        <v>0</v>
      </c>
      <c r="M82" s="6">
        <f t="shared" si="6"/>
        <v>0</v>
      </c>
      <c r="N82" s="6">
        <f t="shared" si="7"/>
        <v>0</v>
      </c>
      <c r="O82" s="6">
        <f t="shared" si="8"/>
        <v>0</v>
      </c>
    </row>
    <row r="83" spans="12:15" x14ac:dyDescent="0.15">
      <c r="L83" s="6">
        <f t="shared" si="5"/>
        <v>0</v>
      </c>
      <c r="M83" s="6">
        <f t="shared" si="6"/>
        <v>0</v>
      </c>
      <c r="N83" s="6">
        <f t="shared" si="7"/>
        <v>0</v>
      </c>
      <c r="O83" s="6">
        <f t="shared" si="8"/>
        <v>0</v>
      </c>
    </row>
    <row r="84" spans="12:15" x14ac:dyDescent="0.15">
      <c r="L84" s="6">
        <f t="shared" si="5"/>
        <v>0</v>
      </c>
      <c r="M84" s="6">
        <f t="shared" si="6"/>
        <v>0</v>
      </c>
      <c r="N84" s="6">
        <f t="shared" si="7"/>
        <v>0</v>
      </c>
      <c r="O84" s="6">
        <f t="shared" si="8"/>
        <v>0</v>
      </c>
    </row>
    <row r="85" spans="12:15" x14ac:dyDescent="0.15">
      <c r="L85" s="6">
        <f t="shared" si="5"/>
        <v>0</v>
      </c>
      <c r="M85" s="6">
        <f t="shared" si="6"/>
        <v>0</v>
      </c>
      <c r="N85" s="6">
        <f t="shared" si="7"/>
        <v>0</v>
      </c>
      <c r="O85" s="6">
        <f t="shared" si="8"/>
        <v>0</v>
      </c>
    </row>
    <row r="86" spans="12:15" x14ac:dyDescent="0.15">
      <c r="L86" s="6">
        <f t="shared" si="5"/>
        <v>0</v>
      </c>
      <c r="M86" s="6">
        <f t="shared" si="6"/>
        <v>0</v>
      </c>
      <c r="N86" s="6">
        <f t="shared" si="7"/>
        <v>0</v>
      </c>
      <c r="O86" s="6">
        <f t="shared" si="8"/>
        <v>0</v>
      </c>
    </row>
    <row r="87" spans="12:15" x14ac:dyDescent="0.15">
      <c r="L87" s="6">
        <f t="shared" si="5"/>
        <v>0</v>
      </c>
      <c r="M87" s="6">
        <f t="shared" si="6"/>
        <v>0</v>
      </c>
      <c r="N87" s="6">
        <f t="shared" si="7"/>
        <v>0</v>
      </c>
      <c r="O87" s="6">
        <f t="shared" si="8"/>
        <v>0</v>
      </c>
    </row>
    <row r="88" spans="12:15" x14ac:dyDescent="0.15">
      <c r="L88" s="6">
        <f t="shared" si="5"/>
        <v>0</v>
      </c>
      <c r="M88" s="6">
        <f t="shared" si="6"/>
        <v>0</v>
      </c>
      <c r="N88" s="6">
        <f t="shared" si="7"/>
        <v>0</v>
      </c>
      <c r="O88" s="6">
        <f t="shared" si="8"/>
        <v>0</v>
      </c>
    </row>
    <row r="89" spans="12:15" x14ac:dyDescent="0.15">
      <c r="L89" s="6">
        <f t="shared" si="5"/>
        <v>0</v>
      </c>
      <c r="M89" s="6">
        <f t="shared" si="6"/>
        <v>0</v>
      </c>
      <c r="N89" s="6">
        <f t="shared" si="7"/>
        <v>0</v>
      </c>
      <c r="O89" s="6">
        <f t="shared" si="8"/>
        <v>0</v>
      </c>
    </row>
    <row r="90" spans="12:15" x14ac:dyDescent="0.15">
      <c r="L90" s="6">
        <f t="shared" si="5"/>
        <v>0</v>
      </c>
      <c r="M90" s="6">
        <f t="shared" si="6"/>
        <v>0</v>
      </c>
      <c r="N90" s="6">
        <f t="shared" si="7"/>
        <v>0</v>
      </c>
      <c r="O90" s="6">
        <f t="shared" si="8"/>
        <v>0</v>
      </c>
    </row>
    <row r="91" spans="12:15" x14ac:dyDescent="0.15">
      <c r="L91" s="6">
        <f t="shared" si="5"/>
        <v>0</v>
      </c>
      <c r="M91" s="6">
        <f t="shared" si="6"/>
        <v>0</v>
      </c>
      <c r="N91" s="6">
        <f t="shared" si="7"/>
        <v>0</v>
      </c>
      <c r="O91" s="6">
        <f t="shared" si="8"/>
        <v>0</v>
      </c>
    </row>
    <row r="92" spans="12:15" x14ac:dyDescent="0.15">
      <c r="L92" s="6">
        <f t="shared" si="5"/>
        <v>0</v>
      </c>
      <c r="M92" s="6">
        <f t="shared" si="6"/>
        <v>0</v>
      </c>
      <c r="N92" s="6">
        <f t="shared" si="7"/>
        <v>0</v>
      </c>
      <c r="O92" s="6">
        <f t="shared" si="8"/>
        <v>0</v>
      </c>
    </row>
    <row r="93" spans="12:15" x14ac:dyDescent="0.15">
      <c r="L93" s="6">
        <f t="shared" si="5"/>
        <v>0</v>
      </c>
      <c r="M93" s="6">
        <f t="shared" si="6"/>
        <v>0</v>
      </c>
      <c r="N93" s="6">
        <f t="shared" si="7"/>
        <v>0</v>
      </c>
      <c r="O93" s="6">
        <f t="shared" si="8"/>
        <v>0</v>
      </c>
    </row>
    <row r="94" spans="12:15" x14ac:dyDescent="0.15">
      <c r="L94" s="6">
        <f t="shared" si="5"/>
        <v>0</v>
      </c>
      <c r="M94" s="6">
        <f t="shared" si="6"/>
        <v>0</v>
      </c>
      <c r="N94" s="6">
        <f t="shared" si="7"/>
        <v>0</v>
      </c>
      <c r="O94" s="6">
        <f t="shared" si="8"/>
        <v>0</v>
      </c>
    </row>
    <row r="95" spans="12:15" x14ac:dyDescent="0.15">
      <c r="L95" s="6">
        <f t="shared" si="5"/>
        <v>0</v>
      </c>
      <c r="M95" s="6">
        <f t="shared" si="6"/>
        <v>0</v>
      </c>
      <c r="N95" s="6">
        <f t="shared" si="7"/>
        <v>0</v>
      </c>
      <c r="O95" s="6">
        <f t="shared" si="8"/>
        <v>0</v>
      </c>
    </row>
    <row r="96" spans="12:15" x14ac:dyDescent="0.15">
      <c r="L96" s="6">
        <f t="shared" si="5"/>
        <v>0</v>
      </c>
      <c r="M96" s="6">
        <f t="shared" si="6"/>
        <v>0</v>
      </c>
      <c r="N96" s="6">
        <f t="shared" si="7"/>
        <v>0</v>
      </c>
      <c r="O96" s="6">
        <f t="shared" si="8"/>
        <v>0</v>
      </c>
    </row>
    <row r="97" spans="12:15" x14ac:dyDescent="0.15">
      <c r="L97" s="6">
        <f t="shared" si="5"/>
        <v>0</v>
      </c>
      <c r="M97" s="6">
        <f t="shared" si="6"/>
        <v>0</v>
      </c>
      <c r="N97" s="6">
        <f t="shared" si="7"/>
        <v>0</v>
      </c>
      <c r="O97" s="6">
        <f t="shared" si="8"/>
        <v>0</v>
      </c>
    </row>
    <row r="98" spans="12:15" x14ac:dyDescent="0.15">
      <c r="L98" s="6">
        <f t="shared" si="5"/>
        <v>0</v>
      </c>
      <c r="M98" s="6">
        <f t="shared" si="6"/>
        <v>0</v>
      </c>
      <c r="N98" s="6">
        <f t="shared" si="7"/>
        <v>0</v>
      </c>
      <c r="O98" s="6">
        <f t="shared" si="8"/>
        <v>0</v>
      </c>
    </row>
    <row r="99" spans="12:15" x14ac:dyDescent="0.15">
      <c r="L99" s="6">
        <f t="shared" si="5"/>
        <v>0</v>
      </c>
      <c r="M99" s="6">
        <f t="shared" si="6"/>
        <v>0</v>
      </c>
      <c r="N99" s="6">
        <f t="shared" si="7"/>
        <v>0</v>
      </c>
      <c r="O99" s="6">
        <f t="shared" si="8"/>
        <v>0</v>
      </c>
    </row>
    <row r="100" spans="12:15" x14ac:dyDescent="0.15">
      <c r="L100" s="6">
        <f t="shared" si="5"/>
        <v>0</v>
      </c>
      <c r="M100" s="6">
        <f t="shared" si="6"/>
        <v>0</v>
      </c>
      <c r="N100" s="6">
        <f t="shared" si="7"/>
        <v>0</v>
      </c>
      <c r="O100" s="6">
        <f t="shared" si="8"/>
        <v>0</v>
      </c>
    </row>
    <row r="101" spans="12:15" x14ac:dyDescent="0.15">
      <c r="L101" s="6">
        <f t="shared" si="5"/>
        <v>0</v>
      </c>
      <c r="M101" s="6">
        <f t="shared" si="6"/>
        <v>0</v>
      </c>
      <c r="N101" s="6">
        <f t="shared" si="7"/>
        <v>0</v>
      </c>
      <c r="O101" s="6">
        <f t="shared" si="8"/>
        <v>0</v>
      </c>
    </row>
    <row r="102" spans="12:15" x14ac:dyDescent="0.15">
      <c r="L102" s="6">
        <f t="shared" si="5"/>
        <v>0</v>
      </c>
      <c r="M102" s="6">
        <f t="shared" si="6"/>
        <v>0</v>
      </c>
      <c r="N102" s="6">
        <f t="shared" si="7"/>
        <v>0</v>
      </c>
      <c r="O102" s="6">
        <f t="shared" si="8"/>
        <v>0</v>
      </c>
    </row>
    <row r="103" spans="12:15" x14ac:dyDescent="0.15">
      <c r="L103" s="6">
        <f t="shared" si="5"/>
        <v>0</v>
      </c>
      <c r="M103" s="6">
        <f t="shared" si="6"/>
        <v>0</v>
      </c>
      <c r="N103" s="6">
        <f t="shared" si="7"/>
        <v>0</v>
      </c>
      <c r="O103" s="6">
        <f t="shared" si="8"/>
        <v>0</v>
      </c>
    </row>
    <row r="104" spans="12:15" x14ac:dyDescent="0.15">
      <c r="L104" s="6">
        <f t="shared" si="5"/>
        <v>0</v>
      </c>
      <c r="M104" s="6">
        <f t="shared" si="6"/>
        <v>0</v>
      </c>
      <c r="N104" s="6">
        <f t="shared" si="7"/>
        <v>0</v>
      </c>
      <c r="O104" s="6">
        <f t="shared" si="8"/>
        <v>0</v>
      </c>
    </row>
    <row r="105" spans="12:15" x14ac:dyDescent="0.15">
      <c r="L105" s="6">
        <f t="shared" si="5"/>
        <v>0</v>
      </c>
      <c r="M105" s="6">
        <f t="shared" si="6"/>
        <v>0</v>
      </c>
      <c r="N105" s="6">
        <f t="shared" si="7"/>
        <v>0</v>
      </c>
      <c r="O105" s="6">
        <f t="shared" si="8"/>
        <v>0</v>
      </c>
    </row>
    <row r="106" spans="12:15" x14ac:dyDescent="0.15">
      <c r="L106" s="6">
        <f t="shared" si="5"/>
        <v>0</v>
      </c>
      <c r="M106" s="6">
        <f t="shared" si="6"/>
        <v>0</v>
      </c>
      <c r="N106" s="6">
        <f t="shared" si="7"/>
        <v>0</v>
      </c>
      <c r="O106" s="6">
        <f t="shared" si="8"/>
        <v>0</v>
      </c>
    </row>
    <row r="107" spans="12:15" x14ac:dyDescent="0.15">
      <c r="L107" s="6">
        <f t="shared" si="5"/>
        <v>0</v>
      </c>
      <c r="M107" s="6">
        <f t="shared" si="6"/>
        <v>0</v>
      </c>
      <c r="N107" s="6">
        <f t="shared" si="7"/>
        <v>0</v>
      </c>
      <c r="O107" s="6">
        <f t="shared" si="8"/>
        <v>0</v>
      </c>
    </row>
    <row r="108" spans="12:15" x14ac:dyDescent="0.15">
      <c r="L108" s="6">
        <f t="shared" si="5"/>
        <v>0</v>
      </c>
      <c r="M108" s="6">
        <f t="shared" si="6"/>
        <v>0</v>
      </c>
      <c r="N108" s="6">
        <f t="shared" si="7"/>
        <v>0</v>
      </c>
      <c r="O108" s="6">
        <f t="shared" si="8"/>
        <v>0</v>
      </c>
    </row>
    <row r="109" spans="12:15" x14ac:dyDescent="0.15">
      <c r="L109" s="6">
        <f t="shared" si="5"/>
        <v>0</v>
      </c>
      <c r="M109" s="6">
        <f t="shared" si="6"/>
        <v>0</v>
      </c>
      <c r="N109" s="6">
        <f t="shared" si="7"/>
        <v>0</v>
      </c>
      <c r="O109" s="6">
        <f t="shared" si="8"/>
        <v>0</v>
      </c>
    </row>
    <row r="110" spans="12:15" x14ac:dyDescent="0.15">
      <c r="L110" s="6">
        <f t="shared" si="5"/>
        <v>0</v>
      </c>
      <c r="M110" s="6">
        <f t="shared" si="6"/>
        <v>0</v>
      </c>
      <c r="N110" s="6">
        <f t="shared" si="7"/>
        <v>0</v>
      </c>
      <c r="O110" s="6">
        <f t="shared" si="8"/>
        <v>0</v>
      </c>
    </row>
    <row r="111" spans="12:15" x14ac:dyDescent="0.15">
      <c r="L111" s="6">
        <f t="shared" si="5"/>
        <v>0</v>
      </c>
      <c r="M111" s="6">
        <f t="shared" si="6"/>
        <v>0</v>
      </c>
      <c r="N111" s="6">
        <f t="shared" si="7"/>
        <v>0</v>
      </c>
      <c r="O111" s="6">
        <f t="shared" si="8"/>
        <v>0</v>
      </c>
    </row>
    <row r="112" spans="12:15" x14ac:dyDescent="0.15">
      <c r="L112" s="6">
        <f t="shared" si="5"/>
        <v>0</v>
      </c>
      <c r="M112" s="6">
        <f t="shared" si="6"/>
        <v>0</v>
      </c>
      <c r="N112" s="6">
        <f t="shared" si="7"/>
        <v>0</v>
      </c>
      <c r="O112" s="6">
        <f t="shared" si="8"/>
        <v>0</v>
      </c>
    </row>
    <row r="113" spans="12:15" x14ac:dyDescent="0.15">
      <c r="L113" s="6">
        <f t="shared" ref="L113:L134" si="13">_xlfn.XLOOKUP(A113,$U$41:$U$50,$V$41:$V$50,0)</f>
        <v>0</v>
      </c>
      <c r="M113" s="6">
        <f t="shared" ref="M113:M144" si="14">_xlfn.XLOOKUP(A113,$U$41:$U$50,$W$41:$W$50,0)</f>
        <v>0</v>
      </c>
      <c r="N113" s="6">
        <f t="shared" ref="N113:N144" si="15">_xlfn.XLOOKUP(A113,$U$41:$U$50,$X$41:$X$50,0)</f>
        <v>0</v>
      </c>
      <c r="O113" s="6">
        <f t="shared" ref="O113:O144" si="16">_xlfn.XLOOKUP(A113,$U$41:$U$50,$Y$41:$Y$50,0)</f>
        <v>0</v>
      </c>
    </row>
    <row r="114" spans="12:15" x14ac:dyDescent="0.15">
      <c r="L114" s="6">
        <f t="shared" si="13"/>
        <v>0</v>
      </c>
      <c r="M114" s="6">
        <f t="shared" si="14"/>
        <v>0</v>
      </c>
      <c r="N114" s="6">
        <f t="shared" si="15"/>
        <v>0</v>
      </c>
      <c r="O114" s="6">
        <f t="shared" si="16"/>
        <v>0</v>
      </c>
    </row>
    <row r="115" spans="12:15" x14ac:dyDescent="0.15">
      <c r="L115" s="6">
        <f t="shared" si="13"/>
        <v>0</v>
      </c>
      <c r="M115" s="6">
        <f t="shared" si="14"/>
        <v>0</v>
      </c>
      <c r="N115" s="6">
        <f t="shared" si="15"/>
        <v>0</v>
      </c>
      <c r="O115" s="6">
        <f t="shared" si="16"/>
        <v>0</v>
      </c>
    </row>
    <row r="116" spans="12:15" x14ac:dyDescent="0.15">
      <c r="L116" s="6">
        <f t="shared" si="13"/>
        <v>0</v>
      </c>
      <c r="M116" s="6">
        <f t="shared" si="14"/>
        <v>0</v>
      </c>
      <c r="N116" s="6">
        <f t="shared" si="15"/>
        <v>0</v>
      </c>
      <c r="O116" s="6">
        <f t="shared" si="16"/>
        <v>0</v>
      </c>
    </row>
    <row r="117" spans="12:15" x14ac:dyDescent="0.15">
      <c r="L117" s="6">
        <f t="shared" si="13"/>
        <v>0</v>
      </c>
      <c r="M117" s="6">
        <f t="shared" si="14"/>
        <v>0</v>
      </c>
      <c r="N117" s="6">
        <f t="shared" si="15"/>
        <v>0</v>
      </c>
      <c r="O117" s="6">
        <f t="shared" si="16"/>
        <v>0</v>
      </c>
    </row>
    <row r="118" spans="12:15" x14ac:dyDescent="0.15">
      <c r="L118" s="6">
        <f t="shared" si="13"/>
        <v>0</v>
      </c>
      <c r="M118" s="6">
        <f t="shared" si="14"/>
        <v>0</v>
      </c>
      <c r="N118" s="6">
        <f t="shared" si="15"/>
        <v>0</v>
      </c>
      <c r="O118" s="6">
        <f t="shared" si="16"/>
        <v>0</v>
      </c>
    </row>
    <row r="119" spans="12:15" x14ac:dyDescent="0.15">
      <c r="L119" s="6">
        <f t="shared" si="13"/>
        <v>0</v>
      </c>
      <c r="M119" s="6">
        <f t="shared" si="14"/>
        <v>0</v>
      </c>
      <c r="N119" s="6">
        <f t="shared" si="15"/>
        <v>0</v>
      </c>
      <c r="O119" s="6">
        <f t="shared" si="16"/>
        <v>0</v>
      </c>
    </row>
    <row r="120" spans="12:15" x14ac:dyDescent="0.15">
      <c r="L120" s="6">
        <f t="shared" si="13"/>
        <v>0</v>
      </c>
      <c r="M120" s="6">
        <f t="shared" si="14"/>
        <v>0</v>
      </c>
      <c r="N120" s="6">
        <f t="shared" si="15"/>
        <v>0</v>
      </c>
      <c r="O120" s="6">
        <f t="shared" si="16"/>
        <v>0</v>
      </c>
    </row>
    <row r="121" spans="12:15" x14ac:dyDescent="0.15">
      <c r="L121" s="6">
        <f t="shared" si="13"/>
        <v>0</v>
      </c>
      <c r="M121" s="6">
        <f t="shared" si="14"/>
        <v>0</v>
      </c>
      <c r="N121" s="6">
        <f t="shared" si="15"/>
        <v>0</v>
      </c>
      <c r="O121" s="6">
        <f t="shared" si="16"/>
        <v>0</v>
      </c>
    </row>
    <row r="122" spans="12:15" x14ac:dyDescent="0.15">
      <c r="L122" s="6">
        <f t="shared" si="13"/>
        <v>0</v>
      </c>
      <c r="M122" s="6">
        <f t="shared" si="14"/>
        <v>0</v>
      </c>
      <c r="N122" s="6">
        <f t="shared" si="15"/>
        <v>0</v>
      </c>
      <c r="O122" s="6">
        <f t="shared" si="16"/>
        <v>0</v>
      </c>
    </row>
    <row r="123" spans="12:15" x14ac:dyDescent="0.15">
      <c r="L123" s="6">
        <f t="shared" si="13"/>
        <v>0</v>
      </c>
      <c r="M123" s="6">
        <f t="shared" si="14"/>
        <v>0</v>
      </c>
      <c r="N123" s="6">
        <f t="shared" si="15"/>
        <v>0</v>
      </c>
      <c r="O123" s="6">
        <f t="shared" si="16"/>
        <v>0</v>
      </c>
    </row>
    <row r="124" spans="12:15" x14ac:dyDescent="0.15">
      <c r="L124" s="6">
        <f t="shared" si="13"/>
        <v>0</v>
      </c>
      <c r="M124" s="6">
        <f t="shared" si="14"/>
        <v>0</v>
      </c>
      <c r="N124" s="6">
        <f t="shared" si="15"/>
        <v>0</v>
      </c>
      <c r="O124" s="6">
        <f t="shared" si="16"/>
        <v>0</v>
      </c>
    </row>
    <row r="125" spans="12:15" x14ac:dyDescent="0.15">
      <c r="L125" s="6">
        <f t="shared" si="13"/>
        <v>0</v>
      </c>
      <c r="M125" s="6">
        <f t="shared" si="14"/>
        <v>0</v>
      </c>
      <c r="N125" s="6">
        <f t="shared" si="15"/>
        <v>0</v>
      </c>
      <c r="O125" s="6">
        <f t="shared" si="16"/>
        <v>0</v>
      </c>
    </row>
    <row r="126" spans="12:15" x14ac:dyDescent="0.15">
      <c r="L126" s="6">
        <f t="shared" si="13"/>
        <v>0</v>
      </c>
      <c r="M126" s="6">
        <f t="shared" si="14"/>
        <v>0</v>
      </c>
      <c r="N126" s="6">
        <f t="shared" si="15"/>
        <v>0</v>
      </c>
      <c r="O126" s="6">
        <f t="shared" si="16"/>
        <v>0</v>
      </c>
    </row>
    <row r="127" spans="12:15" x14ac:dyDescent="0.15">
      <c r="L127" s="6">
        <f t="shared" si="13"/>
        <v>0</v>
      </c>
      <c r="M127" s="6">
        <f t="shared" si="14"/>
        <v>0</v>
      </c>
      <c r="N127" s="6">
        <f t="shared" si="15"/>
        <v>0</v>
      </c>
      <c r="O127" s="6">
        <f t="shared" si="16"/>
        <v>0</v>
      </c>
    </row>
    <row r="128" spans="12:15" x14ac:dyDescent="0.15">
      <c r="L128" s="6">
        <f t="shared" si="13"/>
        <v>0</v>
      </c>
      <c r="M128" s="6">
        <f t="shared" si="14"/>
        <v>0</v>
      </c>
      <c r="N128" s="6">
        <f t="shared" si="15"/>
        <v>0</v>
      </c>
      <c r="O128" s="6">
        <f t="shared" si="16"/>
        <v>0</v>
      </c>
    </row>
    <row r="129" spans="12:15" x14ac:dyDescent="0.15">
      <c r="L129" s="6">
        <f t="shared" si="13"/>
        <v>0</v>
      </c>
      <c r="M129" s="6">
        <f t="shared" si="14"/>
        <v>0</v>
      </c>
      <c r="N129" s="6">
        <f t="shared" si="15"/>
        <v>0</v>
      </c>
      <c r="O129" s="6">
        <f t="shared" si="16"/>
        <v>0</v>
      </c>
    </row>
    <row r="130" spans="12:15" x14ac:dyDescent="0.15">
      <c r="L130" s="6">
        <f t="shared" si="13"/>
        <v>0</v>
      </c>
      <c r="M130" s="6">
        <f t="shared" si="14"/>
        <v>0</v>
      </c>
      <c r="N130" s="6">
        <f t="shared" si="15"/>
        <v>0</v>
      </c>
      <c r="O130" s="6">
        <f t="shared" si="16"/>
        <v>0</v>
      </c>
    </row>
    <row r="131" spans="12:15" x14ac:dyDescent="0.15">
      <c r="L131" s="6">
        <f t="shared" si="13"/>
        <v>0</v>
      </c>
      <c r="M131" s="6">
        <f t="shared" si="14"/>
        <v>0</v>
      </c>
      <c r="N131" s="6">
        <f t="shared" si="15"/>
        <v>0</v>
      </c>
      <c r="O131" s="6">
        <f t="shared" si="16"/>
        <v>0</v>
      </c>
    </row>
    <row r="132" spans="12:15" x14ac:dyDescent="0.15">
      <c r="L132" s="6">
        <f t="shared" si="13"/>
        <v>0</v>
      </c>
      <c r="M132" s="6">
        <f t="shared" si="14"/>
        <v>0</v>
      </c>
      <c r="N132" s="6">
        <f t="shared" si="15"/>
        <v>0</v>
      </c>
      <c r="O132" s="6">
        <f t="shared" si="16"/>
        <v>0</v>
      </c>
    </row>
    <row r="133" spans="12:15" x14ac:dyDescent="0.15">
      <c r="L133" s="6">
        <f t="shared" si="13"/>
        <v>0</v>
      </c>
      <c r="M133" s="6">
        <f t="shared" si="14"/>
        <v>0</v>
      </c>
      <c r="N133" s="6">
        <f t="shared" si="15"/>
        <v>0</v>
      </c>
      <c r="O133" s="6">
        <f t="shared" si="16"/>
        <v>0</v>
      </c>
    </row>
    <row r="134" spans="12:15" x14ac:dyDescent="0.15">
      <c r="L134" s="6">
        <f t="shared" si="13"/>
        <v>0</v>
      </c>
      <c r="M134" s="6">
        <f t="shared" si="14"/>
        <v>0</v>
      </c>
      <c r="N134" s="6">
        <f t="shared" si="15"/>
        <v>0</v>
      </c>
      <c r="O134" s="6">
        <f t="shared" si="16"/>
        <v>0</v>
      </c>
    </row>
    <row r="135" spans="12:15" x14ac:dyDescent="0.15">
      <c r="L135" s="6">
        <f t="shared" ref="L135:L144" si="17">_xlfn.XLOOKUP(A135,$U$41:$U$50,$V$41:$V$50,0)</f>
        <v>0</v>
      </c>
      <c r="M135" s="6">
        <f t="shared" si="14"/>
        <v>0</v>
      </c>
      <c r="N135" s="6">
        <f t="shared" si="15"/>
        <v>0</v>
      </c>
      <c r="O135" s="6">
        <f t="shared" si="16"/>
        <v>0</v>
      </c>
    </row>
    <row r="136" spans="12:15" x14ac:dyDescent="0.15">
      <c r="L136" s="6">
        <f t="shared" si="17"/>
        <v>0</v>
      </c>
      <c r="M136" s="6">
        <f t="shared" si="14"/>
        <v>0</v>
      </c>
      <c r="N136" s="6">
        <f t="shared" si="15"/>
        <v>0</v>
      </c>
      <c r="O136" s="6">
        <f t="shared" si="16"/>
        <v>0</v>
      </c>
    </row>
    <row r="137" spans="12:15" x14ac:dyDescent="0.15">
      <c r="L137" s="6">
        <f t="shared" si="17"/>
        <v>0</v>
      </c>
      <c r="M137" s="6">
        <f t="shared" si="14"/>
        <v>0</v>
      </c>
      <c r="N137" s="6">
        <f t="shared" si="15"/>
        <v>0</v>
      </c>
      <c r="O137" s="6">
        <f t="shared" si="16"/>
        <v>0</v>
      </c>
    </row>
    <row r="138" spans="12:15" x14ac:dyDescent="0.15">
      <c r="L138" s="6">
        <f t="shared" si="17"/>
        <v>0</v>
      </c>
      <c r="M138" s="6">
        <f t="shared" si="14"/>
        <v>0</v>
      </c>
      <c r="N138" s="6">
        <f t="shared" si="15"/>
        <v>0</v>
      </c>
      <c r="O138" s="6">
        <f t="shared" si="16"/>
        <v>0</v>
      </c>
    </row>
    <row r="139" spans="12:15" x14ac:dyDescent="0.15">
      <c r="L139" s="6">
        <f t="shared" si="17"/>
        <v>0</v>
      </c>
      <c r="M139" s="6">
        <f t="shared" si="14"/>
        <v>0</v>
      </c>
      <c r="N139" s="6">
        <f t="shared" si="15"/>
        <v>0</v>
      </c>
      <c r="O139" s="6">
        <f t="shared" si="16"/>
        <v>0</v>
      </c>
    </row>
    <row r="140" spans="12:15" x14ac:dyDescent="0.15">
      <c r="L140" s="6">
        <f t="shared" si="17"/>
        <v>0</v>
      </c>
      <c r="M140" s="6">
        <f t="shared" si="14"/>
        <v>0</v>
      </c>
      <c r="N140" s="6">
        <f t="shared" si="15"/>
        <v>0</v>
      </c>
      <c r="O140" s="6">
        <f t="shared" si="16"/>
        <v>0</v>
      </c>
    </row>
    <row r="141" spans="12:15" x14ac:dyDescent="0.15">
      <c r="L141" s="6">
        <f t="shared" si="17"/>
        <v>0</v>
      </c>
      <c r="M141" s="6">
        <f t="shared" si="14"/>
        <v>0</v>
      </c>
      <c r="N141" s="6">
        <f t="shared" si="15"/>
        <v>0</v>
      </c>
      <c r="O141" s="6">
        <f t="shared" si="16"/>
        <v>0</v>
      </c>
    </row>
    <row r="142" spans="12:15" x14ac:dyDescent="0.15">
      <c r="L142" s="6">
        <f t="shared" si="17"/>
        <v>0</v>
      </c>
      <c r="M142" s="6">
        <f t="shared" si="14"/>
        <v>0</v>
      </c>
      <c r="N142" s="6">
        <f t="shared" si="15"/>
        <v>0</v>
      </c>
      <c r="O142" s="6">
        <f t="shared" si="16"/>
        <v>0</v>
      </c>
    </row>
    <row r="143" spans="12:15" x14ac:dyDescent="0.15">
      <c r="L143" s="6">
        <f t="shared" si="17"/>
        <v>0</v>
      </c>
      <c r="M143" s="6">
        <f t="shared" si="14"/>
        <v>0</v>
      </c>
      <c r="N143" s="6">
        <f t="shared" si="15"/>
        <v>0</v>
      </c>
      <c r="O143" s="6">
        <f t="shared" si="16"/>
        <v>0</v>
      </c>
    </row>
    <row r="144" spans="12:15" x14ac:dyDescent="0.15">
      <c r="L144" s="6">
        <f t="shared" si="17"/>
        <v>0</v>
      </c>
      <c r="M144" s="6">
        <f t="shared" si="14"/>
        <v>0</v>
      </c>
      <c r="N144" s="6">
        <f t="shared" si="15"/>
        <v>0</v>
      </c>
      <c r="O144" s="6">
        <f t="shared" si="16"/>
        <v>0</v>
      </c>
    </row>
  </sheetData>
  <phoneticPr fontId="1"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AF73D-9FF0-4D14-AF81-C409E06CB3C6}">
  <sheetPr codeName="Sheet7"/>
  <dimension ref="A1:V213"/>
  <sheetViews>
    <sheetView topLeftCell="A109" workbookViewId="0">
      <selection activeCell="F106" sqref="F106"/>
    </sheetView>
  </sheetViews>
  <sheetFormatPr defaultRowHeight="14.25" x14ac:dyDescent="0.15"/>
  <cols>
    <col min="1" max="1" width="31.25" customWidth="1"/>
    <col min="2" max="2" width="18.875" customWidth="1"/>
    <col min="16" max="16" width="18.5" customWidth="1"/>
  </cols>
  <sheetData>
    <row r="1" spans="1:21" x14ac:dyDescent="0.15">
      <c r="A1" t="s">
        <v>215</v>
      </c>
      <c r="G1" t="s">
        <v>217</v>
      </c>
      <c r="I1" t="s">
        <v>221</v>
      </c>
    </row>
    <row r="2" spans="1:21" x14ac:dyDescent="0.15">
      <c r="A2" t="s">
        <v>214</v>
      </c>
      <c r="G2" t="s">
        <v>218</v>
      </c>
    </row>
    <row r="3" spans="1:21" x14ac:dyDescent="0.15">
      <c r="A3" t="s">
        <v>216</v>
      </c>
      <c r="B3" t="s">
        <v>289</v>
      </c>
      <c r="G3" t="s">
        <v>214</v>
      </c>
    </row>
    <row r="4" spans="1:21" x14ac:dyDescent="0.15">
      <c r="A4" t="s">
        <v>220</v>
      </c>
      <c r="B4" t="s">
        <v>270</v>
      </c>
      <c r="G4" t="s">
        <v>219</v>
      </c>
    </row>
    <row r="5" spans="1:21" x14ac:dyDescent="0.15">
      <c r="A5" t="s">
        <v>290</v>
      </c>
      <c r="B5" t="s">
        <v>291</v>
      </c>
    </row>
    <row r="12" spans="1:21" x14ac:dyDescent="0.15">
      <c r="U12">
        <f>3*3*2</f>
        <v>18</v>
      </c>
    </row>
    <row r="13" spans="1:21" x14ac:dyDescent="0.15">
      <c r="A13">
        <v>1</v>
      </c>
      <c r="B13">
        <v>1</v>
      </c>
      <c r="C13">
        <v>1</v>
      </c>
      <c r="D13" t="s">
        <v>227</v>
      </c>
      <c r="U13">
        <f>U12^4</f>
        <v>104976</v>
      </c>
    </row>
    <row r="14" spans="1:21" x14ac:dyDescent="0.15">
      <c r="A14">
        <v>1</v>
      </c>
      <c r="B14">
        <v>1</v>
      </c>
      <c r="C14">
        <v>2</v>
      </c>
      <c r="D14" t="s">
        <v>228</v>
      </c>
    </row>
    <row r="15" spans="1:21" x14ac:dyDescent="0.15">
      <c r="A15">
        <v>1</v>
      </c>
      <c r="B15">
        <v>1</v>
      </c>
      <c r="C15">
        <v>3</v>
      </c>
      <c r="D15" t="s">
        <v>187</v>
      </c>
    </row>
    <row r="16" spans="1:21" x14ac:dyDescent="0.15">
      <c r="A16">
        <v>1</v>
      </c>
      <c r="B16">
        <v>2</v>
      </c>
      <c r="C16">
        <v>1</v>
      </c>
      <c r="D16" t="s">
        <v>229</v>
      </c>
    </row>
    <row r="17" spans="1:19" x14ac:dyDescent="0.15">
      <c r="A17">
        <v>1</v>
      </c>
      <c r="B17">
        <v>2</v>
      </c>
      <c r="C17">
        <v>2</v>
      </c>
      <c r="D17" t="s">
        <v>230</v>
      </c>
    </row>
    <row r="18" spans="1:19" x14ac:dyDescent="0.15">
      <c r="A18">
        <v>1</v>
      </c>
      <c r="B18">
        <v>2</v>
      </c>
      <c r="C18">
        <v>3</v>
      </c>
      <c r="D18" t="s">
        <v>231</v>
      </c>
    </row>
    <row r="19" spans="1:19" x14ac:dyDescent="0.15">
      <c r="A19">
        <v>1</v>
      </c>
      <c r="B19">
        <v>3</v>
      </c>
      <c r="C19">
        <v>1</v>
      </c>
      <c r="D19" t="s">
        <v>232</v>
      </c>
    </row>
    <row r="20" spans="1:19" x14ac:dyDescent="0.15">
      <c r="A20">
        <v>1</v>
      </c>
      <c r="B20">
        <v>3</v>
      </c>
      <c r="C20">
        <v>2</v>
      </c>
      <c r="D20" t="s">
        <v>233</v>
      </c>
    </row>
    <row r="21" spans="1:19" x14ac:dyDescent="0.15">
      <c r="A21">
        <v>2</v>
      </c>
      <c r="B21" s="6">
        <v>1</v>
      </c>
      <c r="C21" s="6">
        <v>1</v>
      </c>
      <c r="D21" t="s">
        <v>234</v>
      </c>
    </row>
    <row r="22" spans="1:19" x14ac:dyDescent="0.15">
      <c r="A22">
        <v>2</v>
      </c>
      <c r="B22" s="6">
        <v>1</v>
      </c>
      <c r="C22" s="6">
        <v>2</v>
      </c>
      <c r="D22" t="s">
        <v>235</v>
      </c>
    </row>
    <row r="23" spans="1:19" x14ac:dyDescent="0.15">
      <c r="A23">
        <v>2</v>
      </c>
      <c r="B23" s="6">
        <v>1</v>
      </c>
      <c r="C23" s="6">
        <v>3</v>
      </c>
      <c r="D23" t="s">
        <v>236</v>
      </c>
    </row>
    <row r="24" spans="1:19" x14ac:dyDescent="0.15">
      <c r="A24">
        <v>2</v>
      </c>
      <c r="B24" s="6">
        <v>2</v>
      </c>
      <c r="C24" s="6">
        <v>1</v>
      </c>
      <c r="D24" t="s">
        <v>237</v>
      </c>
    </row>
    <row r="25" spans="1:19" x14ac:dyDescent="0.15">
      <c r="A25">
        <v>2</v>
      </c>
      <c r="B25" s="6">
        <v>2</v>
      </c>
      <c r="C25" s="6">
        <v>2</v>
      </c>
      <c r="D25" t="s">
        <v>238</v>
      </c>
    </row>
    <row r="26" spans="1:19" x14ac:dyDescent="0.15">
      <c r="A26">
        <v>2</v>
      </c>
      <c r="B26" s="6">
        <v>2</v>
      </c>
      <c r="C26" s="6">
        <v>3</v>
      </c>
      <c r="D26" t="s">
        <v>239</v>
      </c>
      <c r="S26" t="s">
        <v>151</v>
      </c>
    </row>
    <row r="27" spans="1:19" x14ac:dyDescent="0.15">
      <c r="A27">
        <v>2</v>
      </c>
      <c r="B27" s="6">
        <v>3</v>
      </c>
      <c r="C27" s="6">
        <v>1</v>
      </c>
      <c r="D27" t="s">
        <v>240</v>
      </c>
    </row>
    <row r="28" spans="1:19" x14ac:dyDescent="0.15">
      <c r="A28">
        <v>2</v>
      </c>
      <c r="B28" s="6">
        <v>3</v>
      </c>
      <c r="C28" s="6">
        <v>2</v>
      </c>
      <c r="D28" t="s">
        <v>241</v>
      </c>
      <c r="S28" t="s">
        <v>279</v>
      </c>
    </row>
    <row r="29" spans="1:19" x14ac:dyDescent="0.15">
      <c r="A29">
        <v>3</v>
      </c>
      <c r="B29" s="6">
        <v>1</v>
      </c>
      <c r="C29" s="6">
        <v>1</v>
      </c>
      <c r="D29" t="s">
        <v>242</v>
      </c>
      <c r="S29" t="s">
        <v>278</v>
      </c>
    </row>
    <row r="30" spans="1:19" x14ac:dyDescent="0.15">
      <c r="A30">
        <v>3</v>
      </c>
      <c r="B30" s="6">
        <v>1</v>
      </c>
      <c r="C30" s="6">
        <v>2</v>
      </c>
      <c r="D30" t="s">
        <v>243</v>
      </c>
    </row>
    <row r="31" spans="1:19" x14ac:dyDescent="0.15">
      <c r="A31">
        <v>3</v>
      </c>
      <c r="B31" s="6">
        <v>1</v>
      </c>
      <c r="C31" s="6">
        <v>3</v>
      </c>
      <c r="D31" t="s">
        <v>244</v>
      </c>
    </row>
    <row r="32" spans="1:19" x14ac:dyDescent="0.15">
      <c r="A32">
        <v>3</v>
      </c>
      <c r="B32" s="6">
        <v>2</v>
      </c>
      <c r="C32" s="6">
        <v>1</v>
      </c>
      <c r="D32" t="s">
        <v>246</v>
      </c>
      <c r="O32" t="s">
        <v>295</v>
      </c>
    </row>
    <row r="33" spans="1:15" x14ac:dyDescent="0.15">
      <c r="A33">
        <v>3</v>
      </c>
      <c r="B33" s="6">
        <v>2</v>
      </c>
      <c r="C33" s="6">
        <v>2</v>
      </c>
      <c r="D33" t="s">
        <v>247</v>
      </c>
      <c r="O33" t="s">
        <v>296</v>
      </c>
    </row>
    <row r="34" spans="1:15" x14ac:dyDescent="0.15">
      <c r="A34">
        <v>3</v>
      </c>
      <c r="B34" s="6">
        <v>2</v>
      </c>
      <c r="C34" s="6">
        <v>3</v>
      </c>
      <c r="D34" t="s">
        <v>248</v>
      </c>
      <c r="O34" t="s">
        <v>297</v>
      </c>
    </row>
    <row r="35" spans="1:15" x14ac:dyDescent="0.15">
      <c r="A35">
        <v>3</v>
      </c>
      <c r="B35" s="6">
        <v>3</v>
      </c>
      <c r="C35" s="6">
        <v>1</v>
      </c>
      <c r="D35" t="s">
        <v>249</v>
      </c>
      <c r="O35" t="s">
        <v>300</v>
      </c>
    </row>
    <row r="36" spans="1:15" x14ac:dyDescent="0.15">
      <c r="A36">
        <v>3</v>
      </c>
      <c r="B36" s="6">
        <v>3</v>
      </c>
      <c r="C36" s="6">
        <v>2</v>
      </c>
      <c r="D36" t="s">
        <v>250</v>
      </c>
      <c r="O36" t="s">
        <v>301</v>
      </c>
    </row>
    <row r="37" spans="1:15" x14ac:dyDescent="0.15">
      <c r="A37">
        <v>4</v>
      </c>
      <c r="B37" s="6">
        <v>1</v>
      </c>
      <c r="C37" s="6">
        <v>1</v>
      </c>
      <c r="D37" t="s">
        <v>251</v>
      </c>
      <c r="O37" t="s">
        <v>302</v>
      </c>
    </row>
    <row r="38" spans="1:15" x14ac:dyDescent="0.15">
      <c r="A38">
        <v>4</v>
      </c>
      <c r="B38" s="6">
        <v>1</v>
      </c>
      <c r="C38" s="6">
        <v>2</v>
      </c>
      <c r="D38" t="s">
        <v>258</v>
      </c>
    </row>
    <row r="39" spans="1:15" x14ac:dyDescent="0.15">
      <c r="A39">
        <v>4</v>
      </c>
      <c r="B39" s="6">
        <v>1</v>
      </c>
      <c r="C39" s="6">
        <v>3</v>
      </c>
      <c r="D39" t="s">
        <v>252</v>
      </c>
    </row>
    <row r="40" spans="1:15" x14ac:dyDescent="0.15">
      <c r="A40">
        <v>4</v>
      </c>
      <c r="B40" s="6">
        <v>2</v>
      </c>
      <c r="C40" s="6">
        <v>1</v>
      </c>
      <c r="D40" t="s">
        <v>253</v>
      </c>
    </row>
    <row r="41" spans="1:15" x14ac:dyDescent="0.15">
      <c r="A41">
        <v>4</v>
      </c>
      <c r="B41" s="6">
        <v>2</v>
      </c>
      <c r="C41" s="6">
        <v>2</v>
      </c>
      <c r="D41" t="s">
        <v>254</v>
      </c>
    </row>
    <row r="42" spans="1:15" x14ac:dyDescent="0.15">
      <c r="A42">
        <v>4</v>
      </c>
      <c r="B42" s="6">
        <v>2</v>
      </c>
      <c r="C42" s="6">
        <v>3</v>
      </c>
      <c r="D42" t="s">
        <v>255</v>
      </c>
    </row>
    <row r="43" spans="1:15" x14ac:dyDescent="0.15">
      <c r="A43">
        <v>4</v>
      </c>
      <c r="B43" s="6">
        <v>3</v>
      </c>
      <c r="C43" s="6">
        <v>1</v>
      </c>
      <c r="D43" t="s">
        <v>259</v>
      </c>
    </row>
    <row r="44" spans="1:15" x14ac:dyDescent="0.15">
      <c r="A44">
        <v>4</v>
      </c>
      <c r="B44" s="6">
        <v>3</v>
      </c>
      <c r="C44" s="6">
        <v>2</v>
      </c>
      <c r="D44" t="s">
        <v>260</v>
      </c>
    </row>
    <row r="47" spans="1:15" x14ac:dyDescent="0.15">
      <c r="A47" t="s">
        <v>108</v>
      </c>
    </row>
    <row r="48" spans="1:15" x14ac:dyDescent="0.15">
      <c r="A48" t="s">
        <v>109</v>
      </c>
    </row>
    <row r="49" spans="1:22" x14ac:dyDescent="0.15">
      <c r="A49" t="s">
        <v>110</v>
      </c>
    </row>
    <row r="50" spans="1:22" x14ac:dyDescent="0.15">
      <c r="A50" t="s">
        <v>111</v>
      </c>
    </row>
    <row r="51" spans="1:22" x14ac:dyDescent="0.15">
      <c r="A51" t="s">
        <v>112</v>
      </c>
    </row>
    <row r="52" spans="1:22" x14ac:dyDescent="0.15">
      <c r="A52" t="s">
        <v>113</v>
      </c>
    </row>
    <row r="53" spans="1:22" x14ac:dyDescent="0.15">
      <c r="A53" t="s">
        <v>114</v>
      </c>
    </row>
    <row r="54" spans="1:22" x14ac:dyDescent="0.15">
      <c r="Q54" t="s">
        <v>47</v>
      </c>
      <c r="R54" t="s">
        <v>22</v>
      </c>
      <c r="S54" t="s">
        <v>268</v>
      </c>
      <c r="T54" t="s">
        <v>17</v>
      </c>
      <c r="U54" t="s">
        <v>269</v>
      </c>
      <c r="V54" t="s">
        <v>56</v>
      </c>
    </row>
    <row r="55" spans="1:22" x14ac:dyDescent="0.15">
      <c r="A55" t="s">
        <v>304</v>
      </c>
      <c r="P55" t="s">
        <v>3</v>
      </c>
      <c r="Q55">
        <v>1</v>
      </c>
      <c r="R55">
        <v>0.53300000000000003</v>
      </c>
      <c r="S55">
        <v>1</v>
      </c>
      <c r="T55">
        <v>0.8</v>
      </c>
      <c r="U55">
        <v>-15</v>
      </c>
      <c r="V55">
        <v>15</v>
      </c>
    </row>
    <row r="56" spans="1:22" x14ac:dyDescent="0.15">
      <c r="P56" t="s">
        <v>4</v>
      </c>
      <c r="Q56">
        <v>2</v>
      </c>
      <c r="R56">
        <v>0.76100000000000001</v>
      </c>
      <c r="S56">
        <v>1</v>
      </c>
      <c r="T56">
        <v>0.82</v>
      </c>
      <c r="U56">
        <v>-15</v>
      </c>
      <c r="V56">
        <v>15</v>
      </c>
    </row>
    <row r="57" spans="1:22" x14ac:dyDescent="0.15">
      <c r="A57">
        <v>0</v>
      </c>
      <c r="B57" t="s">
        <v>245</v>
      </c>
      <c r="C57">
        <v>12</v>
      </c>
      <c r="D57" t="s">
        <v>293</v>
      </c>
      <c r="P57" t="s">
        <v>5</v>
      </c>
      <c r="Q57">
        <v>3</v>
      </c>
      <c r="R57">
        <v>0.624</v>
      </c>
      <c r="S57">
        <v>1</v>
      </c>
      <c r="T57">
        <v>0.81</v>
      </c>
      <c r="U57">
        <v>-15</v>
      </c>
      <c r="V57">
        <v>15</v>
      </c>
    </row>
    <row r="58" spans="1:22" x14ac:dyDescent="0.15">
      <c r="A58">
        <v>1</v>
      </c>
      <c r="B58" t="s">
        <v>222</v>
      </c>
      <c r="C58">
        <v>8</v>
      </c>
      <c r="P58" t="s">
        <v>6</v>
      </c>
      <c r="Q58">
        <v>4</v>
      </c>
      <c r="R58">
        <v>0.63300000000000001</v>
      </c>
      <c r="S58">
        <v>1</v>
      </c>
      <c r="T58">
        <v>0.83</v>
      </c>
      <c r="U58">
        <v>-15</v>
      </c>
      <c r="V58">
        <v>15</v>
      </c>
    </row>
    <row r="59" spans="1:22" x14ac:dyDescent="0.15">
      <c r="A59">
        <v>2</v>
      </c>
      <c r="B59" t="s">
        <v>223</v>
      </c>
      <c r="C59">
        <v>1</v>
      </c>
      <c r="P59" t="s">
        <v>261</v>
      </c>
      <c r="Q59">
        <v>5</v>
      </c>
      <c r="R59">
        <v>1</v>
      </c>
      <c r="S59">
        <v>1</v>
      </c>
      <c r="T59">
        <v>1</v>
      </c>
      <c r="U59">
        <v>-15</v>
      </c>
      <c r="V59">
        <v>15</v>
      </c>
    </row>
    <row r="60" spans="1:22" x14ac:dyDescent="0.15">
      <c r="A60" s="6">
        <v>3</v>
      </c>
      <c r="B60" t="s">
        <v>224</v>
      </c>
      <c r="C60">
        <v>1</v>
      </c>
      <c r="P60" t="s">
        <v>262</v>
      </c>
      <c r="Q60">
        <v>6</v>
      </c>
      <c r="R60">
        <v>0.73299999999999998</v>
      </c>
      <c r="S60">
        <v>4</v>
      </c>
      <c r="T60">
        <v>0.5</v>
      </c>
      <c r="U60">
        <v>5</v>
      </c>
      <c r="V60">
        <v>3</v>
      </c>
    </row>
    <row r="61" spans="1:22" x14ac:dyDescent="0.15">
      <c r="A61" s="6">
        <v>4</v>
      </c>
      <c r="B61" t="s">
        <v>225</v>
      </c>
      <c r="C61">
        <v>1</v>
      </c>
      <c r="P61" t="s">
        <v>263</v>
      </c>
      <c r="Q61">
        <v>7</v>
      </c>
      <c r="R61">
        <v>1.833</v>
      </c>
      <c r="S61">
        <v>3</v>
      </c>
      <c r="T61">
        <v>6.2</v>
      </c>
      <c r="U61">
        <v>-45</v>
      </c>
      <c r="V61">
        <v>0</v>
      </c>
    </row>
    <row r="62" spans="1:22" x14ac:dyDescent="0.15">
      <c r="A62" s="6">
        <v>5</v>
      </c>
      <c r="B62" t="s">
        <v>226</v>
      </c>
      <c r="C62">
        <v>40</v>
      </c>
      <c r="P62" t="s">
        <v>264</v>
      </c>
      <c r="Q62">
        <v>8</v>
      </c>
      <c r="R62">
        <v>1.5</v>
      </c>
      <c r="S62">
        <v>1</v>
      </c>
      <c r="T62">
        <v>4</v>
      </c>
      <c r="U62">
        <v>-15</v>
      </c>
      <c r="V62">
        <v>0</v>
      </c>
    </row>
    <row r="63" spans="1:22" x14ac:dyDescent="0.15">
      <c r="A63" s="6">
        <v>6</v>
      </c>
      <c r="B63" t="s">
        <v>271</v>
      </c>
      <c r="C63">
        <v>5</v>
      </c>
      <c r="P63" t="s">
        <v>265</v>
      </c>
      <c r="Q63">
        <v>9</v>
      </c>
      <c r="R63">
        <v>1.5</v>
      </c>
      <c r="S63">
        <v>3</v>
      </c>
      <c r="T63">
        <v>2.5499999999999998</v>
      </c>
      <c r="U63">
        <v>-45</v>
      </c>
      <c r="V63">
        <v>0</v>
      </c>
    </row>
    <row r="64" spans="1:22" x14ac:dyDescent="0.15">
      <c r="A64" s="6">
        <v>7</v>
      </c>
      <c r="B64" t="s">
        <v>272</v>
      </c>
      <c r="C64">
        <v>5</v>
      </c>
      <c r="P64" t="s">
        <v>266</v>
      </c>
      <c r="Q64">
        <v>10</v>
      </c>
      <c r="R64">
        <v>1.5</v>
      </c>
      <c r="S64">
        <v>1</v>
      </c>
      <c r="T64">
        <v>4</v>
      </c>
      <c r="U64">
        <v>-15</v>
      </c>
      <c r="V64">
        <v>0</v>
      </c>
    </row>
    <row r="65" spans="1:20" x14ac:dyDescent="0.15">
      <c r="A65" s="6">
        <v>8</v>
      </c>
      <c r="B65" t="s">
        <v>292</v>
      </c>
      <c r="C65">
        <v>3</v>
      </c>
      <c r="P65" t="s">
        <v>267</v>
      </c>
      <c r="Q65">
        <v>11</v>
      </c>
      <c r="R65">
        <v>1.5</v>
      </c>
      <c r="S65">
        <v>1</v>
      </c>
      <c r="T65">
        <v>0</v>
      </c>
    </row>
    <row r="66" spans="1:20" x14ac:dyDescent="0.15">
      <c r="A66" s="6">
        <v>9</v>
      </c>
      <c r="B66" t="s">
        <v>275</v>
      </c>
      <c r="C66">
        <v>5</v>
      </c>
      <c r="P66" t="s">
        <v>303</v>
      </c>
      <c r="Q66">
        <v>12</v>
      </c>
      <c r="R66">
        <v>0.3</v>
      </c>
      <c r="S66">
        <v>0</v>
      </c>
      <c r="T66">
        <v>0</v>
      </c>
    </row>
    <row r="67" spans="1:20" x14ac:dyDescent="0.15">
      <c r="A67" s="6">
        <v>10</v>
      </c>
      <c r="B67" t="s">
        <v>276</v>
      </c>
      <c r="C67">
        <v>0.2</v>
      </c>
      <c r="P67" t="s">
        <v>299</v>
      </c>
      <c r="Q67">
        <v>0.5</v>
      </c>
      <c r="R67">
        <v>12</v>
      </c>
      <c r="S67">
        <f>R67*Q67</f>
        <v>6</v>
      </c>
    </row>
    <row r="68" spans="1:20" x14ac:dyDescent="0.15">
      <c r="A68" s="6">
        <v>11</v>
      </c>
      <c r="B68" t="s">
        <v>277</v>
      </c>
      <c r="C68">
        <v>4</v>
      </c>
    </row>
    <row r="69" spans="1:20" x14ac:dyDescent="0.15">
      <c r="A69" s="6">
        <v>12</v>
      </c>
      <c r="B69" t="s">
        <v>280</v>
      </c>
      <c r="C69">
        <v>18</v>
      </c>
    </row>
    <row r="70" spans="1:20" x14ac:dyDescent="0.15">
      <c r="A70" s="6">
        <v>13</v>
      </c>
      <c r="B70" t="s">
        <v>281</v>
      </c>
      <c r="C70">
        <v>0.5</v>
      </c>
    </row>
    <row r="71" spans="1:20" x14ac:dyDescent="0.15">
      <c r="A71" s="6">
        <v>14</v>
      </c>
      <c r="B71" t="s">
        <v>288</v>
      </c>
      <c r="C71">
        <v>12</v>
      </c>
    </row>
    <row r="72" spans="1:20" x14ac:dyDescent="0.15">
      <c r="A72" s="6">
        <v>15</v>
      </c>
      <c r="B72" t="s">
        <v>282</v>
      </c>
      <c r="C72">
        <v>20</v>
      </c>
    </row>
    <row r="73" spans="1:20" x14ac:dyDescent="0.15">
      <c r="A73" s="6">
        <v>16</v>
      </c>
      <c r="B73" t="s">
        <v>283</v>
      </c>
      <c r="C73">
        <v>6</v>
      </c>
    </row>
    <row r="74" spans="1:20" x14ac:dyDescent="0.15">
      <c r="A74" s="6">
        <v>17</v>
      </c>
      <c r="B74" t="s">
        <v>284</v>
      </c>
      <c r="C74">
        <v>0.6</v>
      </c>
    </row>
    <row r="75" spans="1:20" x14ac:dyDescent="0.15">
      <c r="A75" s="6">
        <v>18</v>
      </c>
      <c r="B75" t="s">
        <v>285</v>
      </c>
      <c r="C75">
        <v>3</v>
      </c>
    </row>
    <row r="76" spans="1:20" x14ac:dyDescent="0.15">
      <c r="A76" s="6">
        <v>19</v>
      </c>
      <c r="B76" t="s">
        <v>286</v>
      </c>
      <c r="C76">
        <v>3</v>
      </c>
    </row>
    <row r="77" spans="1:20" x14ac:dyDescent="0.15">
      <c r="A77" s="6">
        <v>20</v>
      </c>
      <c r="B77" t="s">
        <v>287</v>
      </c>
      <c r="C77">
        <v>12</v>
      </c>
      <c r="L77" t="s">
        <v>312</v>
      </c>
      <c r="O77" t="s">
        <v>312</v>
      </c>
    </row>
    <row r="78" spans="1:20" x14ac:dyDescent="0.15">
      <c r="A78" s="6">
        <v>21</v>
      </c>
      <c r="B78" t="s">
        <v>294</v>
      </c>
      <c r="C78">
        <v>5</v>
      </c>
      <c r="K78" t="s">
        <v>311</v>
      </c>
      <c r="L78" t="s">
        <v>313</v>
      </c>
      <c r="N78" t="s">
        <v>314</v>
      </c>
    </row>
    <row r="79" spans="1:20" x14ac:dyDescent="0.15">
      <c r="A79">
        <v>22</v>
      </c>
      <c r="B79" t="s">
        <v>151</v>
      </c>
      <c r="C79">
        <v>4</v>
      </c>
    </row>
    <row r="80" spans="1:20" x14ac:dyDescent="0.15">
      <c r="A80">
        <v>23</v>
      </c>
      <c r="B80" t="s">
        <v>306</v>
      </c>
      <c r="C80">
        <v>6</v>
      </c>
    </row>
    <row r="81" spans="1:18" x14ac:dyDescent="0.15">
      <c r="A81">
        <v>24</v>
      </c>
      <c r="B81" t="s">
        <v>307</v>
      </c>
      <c r="C81">
        <v>2</v>
      </c>
    </row>
    <row r="82" spans="1:18" x14ac:dyDescent="0.15">
      <c r="A82">
        <v>25</v>
      </c>
      <c r="B82" t="s">
        <v>308</v>
      </c>
      <c r="C82">
        <v>60</v>
      </c>
    </row>
    <row r="83" spans="1:18" x14ac:dyDescent="0.15">
      <c r="A83">
        <v>26</v>
      </c>
      <c r="B83" t="s">
        <v>2</v>
      </c>
      <c r="C83">
        <v>1000</v>
      </c>
    </row>
    <row r="84" spans="1:18" x14ac:dyDescent="0.15">
      <c r="A84">
        <v>27</v>
      </c>
      <c r="B84" t="s">
        <v>309</v>
      </c>
      <c r="C84">
        <v>12</v>
      </c>
    </row>
    <row r="85" spans="1:18" x14ac:dyDescent="0.15">
      <c r="A85">
        <v>28</v>
      </c>
      <c r="B85" t="s">
        <v>310</v>
      </c>
      <c r="C85">
        <v>0.4</v>
      </c>
    </row>
    <row r="86" spans="1:18" x14ac:dyDescent="0.15">
      <c r="A86">
        <v>29</v>
      </c>
      <c r="B86" t="s">
        <v>334</v>
      </c>
      <c r="C86">
        <v>0.05</v>
      </c>
    </row>
    <row r="87" spans="1:18" x14ac:dyDescent="0.15">
      <c r="A87">
        <v>30</v>
      </c>
      <c r="B87" t="s">
        <v>335</v>
      </c>
      <c r="C87">
        <v>1</v>
      </c>
    </row>
    <row r="91" spans="1:18" x14ac:dyDescent="0.15">
      <c r="A91" t="s">
        <v>305</v>
      </c>
    </row>
    <row r="92" spans="1:18" x14ac:dyDescent="0.15">
      <c r="A92" t="s">
        <v>315</v>
      </c>
      <c r="B92" t="s">
        <v>316</v>
      </c>
      <c r="C92" t="s">
        <v>22</v>
      </c>
      <c r="D92" t="s">
        <v>317</v>
      </c>
      <c r="E92" t="s">
        <v>318</v>
      </c>
      <c r="F92" t="s">
        <v>319</v>
      </c>
      <c r="G92" t="s">
        <v>320</v>
      </c>
      <c r="H92" t="s">
        <v>321</v>
      </c>
      <c r="I92" t="s">
        <v>322</v>
      </c>
    </row>
    <row r="93" spans="1:18" x14ac:dyDescent="0.15">
      <c r="A93" cm="1">
        <f t="array" ref="A93:I213">as_attackloop(1000,C57:C87,Q55:V64)</f>
        <v>1</v>
      </c>
      <c r="B93">
        <v>0</v>
      </c>
      <c r="C93">
        <v>0.53300000000000003</v>
      </c>
      <c r="D93">
        <v>1</v>
      </c>
      <c r="E93">
        <v>0</v>
      </c>
      <c r="F93">
        <v>0</v>
      </c>
      <c r="G93">
        <v>0</v>
      </c>
      <c r="H93">
        <v>15</v>
      </c>
      <c r="I93">
        <v>-15</v>
      </c>
      <c r="O93" t="s">
        <v>327</v>
      </c>
      <c r="R93" t="s">
        <v>328</v>
      </c>
    </row>
    <row r="94" spans="1:18" x14ac:dyDescent="0.15">
      <c r="A94">
        <v>2</v>
      </c>
      <c r="B94">
        <v>0</v>
      </c>
      <c r="C94">
        <v>1.294</v>
      </c>
      <c r="D94">
        <v>2</v>
      </c>
      <c r="E94">
        <v>0</v>
      </c>
      <c r="F94">
        <v>0</v>
      </c>
      <c r="G94">
        <v>0</v>
      </c>
      <c r="H94">
        <v>30</v>
      </c>
      <c r="I94">
        <v>-30</v>
      </c>
      <c r="O94" t="s">
        <v>323</v>
      </c>
      <c r="R94" t="s">
        <v>329</v>
      </c>
    </row>
    <row r="95" spans="1:18" x14ac:dyDescent="0.15">
      <c r="A95">
        <v>3</v>
      </c>
      <c r="B95">
        <v>0</v>
      </c>
      <c r="C95">
        <v>1.9180000000000001</v>
      </c>
      <c r="D95">
        <v>3</v>
      </c>
      <c r="E95">
        <v>0</v>
      </c>
      <c r="F95">
        <v>0</v>
      </c>
      <c r="G95">
        <v>0</v>
      </c>
      <c r="H95">
        <v>45</v>
      </c>
      <c r="I95">
        <v>-45</v>
      </c>
      <c r="O95" t="s">
        <v>324</v>
      </c>
      <c r="R95" t="s">
        <v>330</v>
      </c>
    </row>
    <row r="96" spans="1:18" x14ac:dyDescent="0.15">
      <c r="A96">
        <v>4</v>
      </c>
      <c r="B96">
        <v>0</v>
      </c>
      <c r="C96">
        <v>2.5510000000000002</v>
      </c>
      <c r="D96">
        <v>4</v>
      </c>
      <c r="E96">
        <v>0</v>
      </c>
      <c r="F96">
        <v>0</v>
      </c>
      <c r="G96">
        <v>0</v>
      </c>
      <c r="H96">
        <v>60</v>
      </c>
      <c r="I96">
        <v>-60</v>
      </c>
      <c r="O96" t="s">
        <v>325</v>
      </c>
      <c r="R96" t="s">
        <v>331</v>
      </c>
    </row>
    <row r="97" spans="1:15" x14ac:dyDescent="0.15">
      <c r="A97">
        <v>1</v>
      </c>
      <c r="B97">
        <v>4</v>
      </c>
      <c r="C97">
        <v>3.0840000000000001</v>
      </c>
      <c r="D97">
        <v>5</v>
      </c>
      <c r="E97">
        <v>1</v>
      </c>
      <c r="F97">
        <v>0</v>
      </c>
      <c r="G97">
        <v>0</v>
      </c>
      <c r="H97">
        <v>75</v>
      </c>
      <c r="I97">
        <v>-75</v>
      </c>
      <c r="O97" t="s">
        <v>326</v>
      </c>
    </row>
    <row r="98" spans="1:15" x14ac:dyDescent="0.15">
      <c r="A98">
        <v>2</v>
      </c>
      <c r="B98">
        <v>4</v>
      </c>
      <c r="C98">
        <v>3.8450000000000002</v>
      </c>
      <c r="D98">
        <v>6</v>
      </c>
      <c r="E98">
        <v>1</v>
      </c>
      <c r="F98">
        <v>0</v>
      </c>
      <c r="G98">
        <v>0</v>
      </c>
      <c r="H98">
        <v>90</v>
      </c>
      <c r="I98">
        <v>-90</v>
      </c>
      <c r="O98" t="s">
        <v>332</v>
      </c>
    </row>
    <row r="99" spans="1:15" x14ac:dyDescent="0.15">
      <c r="A99">
        <v>3</v>
      </c>
      <c r="B99">
        <v>4</v>
      </c>
      <c r="C99">
        <v>4.4690000000000003</v>
      </c>
      <c r="D99">
        <v>7</v>
      </c>
      <c r="E99">
        <v>1</v>
      </c>
      <c r="F99">
        <v>0</v>
      </c>
      <c r="G99">
        <v>0</v>
      </c>
      <c r="H99">
        <v>105</v>
      </c>
      <c r="I99">
        <v>-105</v>
      </c>
      <c r="O99" t="s">
        <v>333</v>
      </c>
    </row>
    <row r="100" spans="1:15" x14ac:dyDescent="0.15">
      <c r="A100">
        <v>4</v>
      </c>
      <c r="B100">
        <v>4</v>
      </c>
      <c r="C100">
        <v>5.1020000000000003</v>
      </c>
      <c r="D100">
        <v>8</v>
      </c>
      <c r="E100">
        <v>1</v>
      </c>
      <c r="F100">
        <v>0</v>
      </c>
      <c r="G100">
        <v>0</v>
      </c>
      <c r="H100">
        <v>120</v>
      </c>
      <c r="I100">
        <v>-120</v>
      </c>
    </row>
    <row r="101" spans="1:15" x14ac:dyDescent="0.15">
      <c r="A101">
        <v>1</v>
      </c>
      <c r="B101">
        <v>8</v>
      </c>
      <c r="C101">
        <v>5.6350000000000007</v>
      </c>
      <c r="D101">
        <v>9</v>
      </c>
      <c r="E101">
        <v>2</v>
      </c>
      <c r="F101">
        <v>0</v>
      </c>
      <c r="G101">
        <v>0</v>
      </c>
      <c r="H101">
        <v>135</v>
      </c>
      <c r="I101">
        <v>-135</v>
      </c>
    </row>
    <row r="102" spans="1:15" x14ac:dyDescent="0.15">
      <c r="A102">
        <v>2</v>
      </c>
      <c r="B102">
        <v>8</v>
      </c>
      <c r="C102">
        <v>6.3960000000000008</v>
      </c>
      <c r="D102">
        <v>10</v>
      </c>
      <c r="E102">
        <v>2</v>
      </c>
      <c r="F102">
        <v>0</v>
      </c>
      <c r="G102">
        <v>0</v>
      </c>
      <c r="H102">
        <v>150</v>
      </c>
      <c r="I102">
        <v>-150</v>
      </c>
    </row>
    <row r="103" spans="1:15" x14ac:dyDescent="0.15">
      <c r="A103">
        <v>3</v>
      </c>
      <c r="B103">
        <v>8</v>
      </c>
      <c r="C103">
        <v>7.0200000000000005</v>
      </c>
      <c r="D103">
        <v>11</v>
      </c>
      <c r="E103">
        <v>2</v>
      </c>
      <c r="F103">
        <v>0</v>
      </c>
      <c r="G103">
        <v>0</v>
      </c>
      <c r="H103">
        <v>165</v>
      </c>
      <c r="I103">
        <v>-165</v>
      </c>
    </row>
    <row r="104" spans="1:15" x14ac:dyDescent="0.15">
      <c r="A104">
        <v>4</v>
      </c>
      <c r="B104">
        <v>8</v>
      </c>
      <c r="C104">
        <v>7.6530000000000005</v>
      </c>
      <c r="D104">
        <v>12</v>
      </c>
      <c r="E104">
        <v>2</v>
      </c>
      <c r="F104">
        <v>0</v>
      </c>
      <c r="G104">
        <v>0</v>
      </c>
      <c r="H104">
        <v>180</v>
      </c>
      <c r="I104">
        <v>-180</v>
      </c>
    </row>
    <row r="105" spans="1:15" x14ac:dyDescent="0.15">
      <c r="A105">
        <v>6</v>
      </c>
      <c r="B105">
        <v>12</v>
      </c>
      <c r="C105">
        <v>8.6859999999999999</v>
      </c>
      <c r="D105">
        <v>0</v>
      </c>
      <c r="E105">
        <v>4</v>
      </c>
      <c r="F105">
        <v>1</v>
      </c>
      <c r="G105">
        <v>0</v>
      </c>
      <c r="H105">
        <v>240</v>
      </c>
      <c r="I105">
        <v>0</v>
      </c>
    </row>
    <row r="106" spans="1:15" x14ac:dyDescent="0.15">
      <c r="A106">
        <v>6</v>
      </c>
      <c r="B106">
        <v>32</v>
      </c>
      <c r="C106">
        <v>10.019000000000002</v>
      </c>
      <c r="D106">
        <v>0</v>
      </c>
      <c r="E106">
        <v>4.8</v>
      </c>
      <c r="F106">
        <v>3</v>
      </c>
      <c r="G106">
        <v>0</v>
      </c>
      <c r="H106">
        <v>288</v>
      </c>
      <c r="I106">
        <v>0</v>
      </c>
    </row>
    <row r="107" spans="1:15" x14ac:dyDescent="0.15">
      <c r="A107">
        <v>5</v>
      </c>
      <c r="B107">
        <v>52</v>
      </c>
      <c r="C107">
        <v>11.619000000000003</v>
      </c>
      <c r="D107">
        <v>16</v>
      </c>
      <c r="E107">
        <v>4.8</v>
      </c>
      <c r="F107">
        <v>5</v>
      </c>
      <c r="G107">
        <v>0</v>
      </c>
      <c r="H107">
        <v>348</v>
      </c>
      <c r="I107">
        <v>0</v>
      </c>
    </row>
    <row r="108" spans="1:15" x14ac:dyDescent="0.15">
      <c r="A108">
        <v>5</v>
      </c>
      <c r="B108">
        <v>56</v>
      </c>
      <c r="C108">
        <v>12.619000000000003</v>
      </c>
      <c r="D108">
        <v>16</v>
      </c>
      <c r="E108">
        <v>4.8</v>
      </c>
      <c r="F108">
        <v>5</v>
      </c>
      <c r="G108">
        <v>0</v>
      </c>
      <c r="H108">
        <v>408</v>
      </c>
      <c r="I108">
        <v>0</v>
      </c>
    </row>
    <row r="109" spans="1:15" x14ac:dyDescent="0.15">
      <c r="A109">
        <v>13</v>
      </c>
      <c r="B109">
        <v>60</v>
      </c>
      <c r="C109">
        <v>13.619000000000003</v>
      </c>
      <c r="D109">
        <v>16</v>
      </c>
      <c r="E109">
        <v>4.8</v>
      </c>
      <c r="F109">
        <v>5</v>
      </c>
      <c r="G109">
        <v>0</v>
      </c>
      <c r="H109">
        <v>482.4</v>
      </c>
      <c r="I109">
        <v>0</v>
      </c>
    </row>
    <row r="110" spans="1:15" x14ac:dyDescent="0.15">
      <c r="A110">
        <v>5</v>
      </c>
      <c r="B110">
        <v>0</v>
      </c>
      <c r="C110">
        <v>13.619000000000003</v>
      </c>
      <c r="D110">
        <v>16</v>
      </c>
      <c r="E110">
        <v>4.8</v>
      </c>
      <c r="F110">
        <v>5</v>
      </c>
      <c r="G110">
        <v>0</v>
      </c>
      <c r="H110">
        <v>482.4</v>
      </c>
      <c r="I110">
        <v>0</v>
      </c>
    </row>
    <row r="111" spans="1:15" x14ac:dyDescent="0.15">
      <c r="A111">
        <v>5</v>
      </c>
      <c r="B111">
        <v>4</v>
      </c>
      <c r="C111">
        <v>14.619000000000003</v>
      </c>
      <c r="D111">
        <v>16</v>
      </c>
      <c r="E111">
        <v>4.8</v>
      </c>
      <c r="F111">
        <v>5</v>
      </c>
      <c r="G111">
        <v>0</v>
      </c>
      <c r="H111">
        <v>542.4</v>
      </c>
      <c r="I111">
        <v>0</v>
      </c>
    </row>
    <row r="112" spans="1:15" x14ac:dyDescent="0.15">
      <c r="A112">
        <v>5</v>
      </c>
      <c r="B112">
        <v>8</v>
      </c>
      <c r="C112">
        <v>15.619000000000003</v>
      </c>
      <c r="D112">
        <v>16</v>
      </c>
      <c r="E112">
        <v>6.8</v>
      </c>
      <c r="F112">
        <v>5</v>
      </c>
      <c r="G112">
        <v>0</v>
      </c>
      <c r="H112">
        <v>602.4</v>
      </c>
      <c r="I112">
        <v>0</v>
      </c>
    </row>
    <row r="113" spans="1:9" x14ac:dyDescent="0.15">
      <c r="A113">
        <v>6</v>
      </c>
      <c r="B113">
        <v>8</v>
      </c>
      <c r="C113">
        <v>16.352000000000004</v>
      </c>
      <c r="D113">
        <v>0</v>
      </c>
      <c r="E113">
        <v>7.6</v>
      </c>
      <c r="F113">
        <v>0</v>
      </c>
      <c r="G113">
        <v>0</v>
      </c>
      <c r="H113">
        <v>650.4</v>
      </c>
      <c r="I113">
        <v>0</v>
      </c>
    </row>
    <row r="114" spans="1:9" x14ac:dyDescent="0.15">
      <c r="A114">
        <v>6</v>
      </c>
      <c r="B114">
        <v>24</v>
      </c>
      <c r="C114">
        <v>17.985000000000003</v>
      </c>
      <c r="D114">
        <v>4</v>
      </c>
      <c r="E114">
        <v>5.6</v>
      </c>
      <c r="F114">
        <v>3</v>
      </c>
      <c r="G114">
        <v>0</v>
      </c>
      <c r="H114">
        <v>710.4</v>
      </c>
      <c r="I114">
        <v>0</v>
      </c>
    </row>
    <row r="115" spans="1:9" x14ac:dyDescent="0.15">
      <c r="A115">
        <v>6</v>
      </c>
      <c r="B115">
        <v>44</v>
      </c>
      <c r="C115">
        <v>19.918000000000003</v>
      </c>
      <c r="D115">
        <v>16</v>
      </c>
      <c r="E115">
        <v>3.5999999999999996</v>
      </c>
      <c r="F115">
        <v>6</v>
      </c>
      <c r="G115">
        <v>0</v>
      </c>
      <c r="H115">
        <v>770.4</v>
      </c>
      <c r="I115">
        <v>0</v>
      </c>
    </row>
    <row r="116" spans="1:9" x14ac:dyDescent="0.15">
      <c r="A116">
        <v>13</v>
      </c>
      <c r="B116">
        <v>64</v>
      </c>
      <c r="C116">
        <v>19.918000000000003</v>
      </c>
      <c r="D116">
        <v>16</v>
      </c>
      <c r="E116">
        <v>3.5999999999999996</v>
      </c>
      <c r="F116">
        <v>6</v>
      </c>
      <c r="G116">
        <v>0</v>
      </c>
      <c r="H116">
        <v>784.8</v>
      </c>
      <c r="I116">
        <v>0</v>
      </c>
    </row>
    <row r="117" spans="1:9" x14ac:dyDescent="0.15">
      <c r="A117">
        <v>6</v>
      </c>
      <c r="B117">
        <v>0</v>
      </c>
      <c r="C117">
        <v>20.951000000000004</v>
      </c>
      <c r="D117">
        <v>4</v>
      </c>
      <c r="E117">
        <v>4.5999999999999996</v>
      </c>
      <c r="F117">
        <v>7</v>
      </c>
      <c r="G117">
        <v>0</v>
      </c>
      <c r="H117">
        <v>844.8</v>
      </c>
      <c r="I117">
        <v>0</v>
      </c>
    </row>
    <row r="118" spans="1:9" x14ac:dyDescent="0.15">
      <c r="A118">
        <v>6</v>
      </c>
      <c r="B118">
        <v>20</v>
      </c>
      <c r="C118">
        <v>21.984000000000005</v>
      </c>
      <c r="D118">
        <v>0</v>
      </c>
      <c r="E118">
        <v>5.1999999999999993</v>
      </c>
      <c r="F118">
        <v>8</v>
      </c>
      <c r="G118">
        <v>0</v>
      </c>
      <c r="H118">
        <v>880.8</v>
      </c>
      <c r="I118">
        <v>0</v>
      </c>
    </row>
    <row r="119" spans="1:9" x14ac:dyDescent="0.15">
      <c r="A119">
        <v>6</v>
      </c>
      <c r="B119">
        <v>32</v>
      </c>
      <c r="C119">
        <v>23.617000000000004</v>
      </c>
      <c r="D119">
        <v>4</v>
      </c>
      <c r="E119">
        <v>3.1999999999999993</v>
      </c>
      <c r="F119">
        <v>5</v>
      </c>
      <c r="G119">
        <v>0</v>
      </c>
      <c r="H119">
        <v>940.8</v>
      </c>
      <c r="I119">
        <v>0</v>
      </c>
    </row>
    <row r="120" spans="1:9" x14ac:dyDescent="0.15">
      <c r="A120">
        <v>6</v>
      </c>
      <c r="B120">
        <v>52</v>
      </c>
      <c r="C120">
        <v>24.650000000000006</v>
      </c>
      <c r="D120">
        <v>0</v>
      </c>
      <c r="E120">
        <v>3.7999999999999994</v>
      </c>
      <c r="F120">
        <v>6</v>
      </c>
      <c r="G120">
        <v>0</v>
      </c>
      <c r="H120">
        <v>976.8</v>
      </c>
      <c r="I120">
        <v>0</v>
      </c>
    </row>
    <row r="121" spans="1:9" x14ac:dyDescent="0.15">
      <c r="A121">
        <v>13</v>
      </c>
      <c r="B121">
        <v>64</v>
      </c>
      <c r="C121">
        <v>24.650000000000006</v>
      </c>
      <c r="D121">
        <v>0</v>
      </c>
      <c r="E121">
        <v>3.7999999999999994</v>
      </c>
      <c r="F121">
        <v>6</v>
      </c>
      <c r="G121">
        <v>0</v>
      </c>
      <c r="H121">
        <v>991.19999999999993</v>
      </c>
      <c r="I121">
        <v>0</v>
      </c>
    </row>
    <row r="122" spans="1:9" x14ac:dyDescent="0.15">
      <c r="A122">
        <v>6</v>
      </c>
      <c r="B122">
        <v>0</v>
      </c>
      <c r="C122">
        <v>25.983000000000008</v>
      </c>
      <c r="D122">
        <v>0</v>
      </c>
      <c r="E122">
        <v>4.5999999999999996</v>
      </c>
      <c r="F122">
        <v>8</v>
      </c>
      <c r="G122">
        <v>0</v>
      </c>
      <c r="H122">
        <v>1039.1999999999998</v>
      </c>
      <c r="I122">
        <v>0</v>
      </c>
    </row>
    <row r="123" spans="1:9" x14ac:dyDescent="0.15">
      <c r="A123">
        <v>8</v>
      </c>
      <c r="B123">
        <v>16</v>
      </c>
      <c r="C123">
        <v>27.383000000000006</v>
      </c>
      <c r="D123">
        <v>40</v>
      </c>
      <c r="E123">
        <v>5.6</v>
      </c>
      <c r="F123">
        <v>5</v>
      </c>
      <c r="G123">
        <v>3</v>
      </c>
      <c r="H123">
        <v>0</v>
      </c>
      <c r="I123">
        <v>0</v>
      </c>
    </row>
    <row r="124" spans="1:9" x14ac:dyDescent="0.15">
      <c r="A124">
        <v>6</v>
      </c>
      <c r="B124">
        <v>16</v>
      </c>
      <c r="C124">
        <v>28.116000000000007</v>
      </c>
      <c r="D124">
        <v>20</v>
      </c>
      <c r="E124">
        <v>6.6</v>
      </c>
      <c r="F124">
        <v>5</v>
      </c>
      <c r="G124">
        <v>3</v>
      </c>
      <c r="H124">
        <v>60</v>
      </c>
      <c r="I124">
        <v>0</v>
      </c>
    </row>
    <row r="125" spans="1:9" x14ac:dyDescent="0.15">
      <c r="A125">
        <v>6</v>
      </c>
      <c r="B125">
        <v>36</v>
      </c>
      <c r="C125">
        <v>28.849000000000007</v>
      </c>
      <c r="D125">
        <v>0</v>
      </c>
      <c r="E125">
        <v>7.6</v>
      </c>
      <c r="F125">
        <v>5</v>
      </c>
      <c r="G125">
        <v>3</v>
      </c>
      <c r="H125">
        <v>120</v>
      </c>
      <c r="I125">
        <v>0</v>
      </c>
    </row>
    <row r="126" spans="1:9" x14ac:dyDescent="0.15">
      <c r="A126">
        <v>6</v>
      </c>
      <c r="B126">
        <v>56</v>
      </c>
      <c r="C126">
        <v>30.482000000000006</v>
      </c>
      <c r="D126">
        <v>4</v>
      </c>
      <c r="E126">
        <v>5.6</v>
      </c>
      <c r="F126">
        <v>5</v>
      </c>
      <c r="G126">
        <v>3</v>
      </c>
      <c r="H126">
        <v>180</v>
      </c>
      <c r="I126">
        <v>0</v>
      </c>
    </row>
    <row r="127" spans="1:9" x14ac:dyDescent="0.15">
      <c r="A127">
        <v>13</v>
      </c>
      <c r="B127">
        <v>76</v>
      </c>
      <c r="C127">
        <v>30.482000000000006</v>
      </c>
      <c r="D127">
        <v>4</v>
      </c>
      <c r="E127">
        <v>5.6</v>
      </c>
      <c r="F127">
        <v>5</v>
      </c>
      <c r="G127">
        <v>3</v>
      </c>
      <c r="H127">
        <v>194.4</v>
      </c>
      <c r="I127">
        <v>0</v>
      </c>
    </row>
    <row r="128" spans="1:9" x14ac:dyDescent="0.15">
      <c r="A128">
        <v>6</v>
      </c>
      <c r="B128">
        <v>0</v>
      </c>
      <c r="C128">
        <v>32.415000000000006</v>
      </c>
      <c r="D128">
        <v>16</v>
      </c>
      <c r="E128">
        <v>3.5999999999999996</v>
      </c>
      <c r="F128">
        <v>6</v>
      </c>
      <c r="G128">
        <v>3</v>
      </c>
      <c r="H128">
        <v>254.4</v>
      </c>
      <c r="I128">
        <v>0</v>
      </c>
    </row>
    <row r="129" spans="1:9" x14ac:dyDescent="0.15">
      <c r="A129">
        <v>6</v>
      </c>
      <c r="B129">
        <v>20</v>
      </c>
      <c r="C129">
        <v>33.448</v>
      </c>
      <c r="D129">
        <v>4</v>
      </c>
      <c r="E129">
        <v>4.5999999999999996</v>
      </c>
      <c r="F129">
        <v>7</v>
      </c>
      <c r="G129">
        <v>3</v>
      </c>
      <c r="H129">
        <v>314.39999999999998</v>
      </c>
      <c r="I129">
        <v>0</v>
      </c>
    </row>
    <row r="130" spans="1:9" x14ac:dyDescent="0.15">
      <c r="A130">
        <v>6</v>
      </c>
      <c r="B130">
        <v>40</v>
      </c>
      <c r="C130">
        <v>34.480999999999995</v>
      </c>
      <c r="D130">
        <v>0</v>
      </c>
      <c r="E130">
        <v>5.1999999999999993</v>
      </c>
      <c r="F130">
        <v>8</v>
      </c>
      <c r="G130">
        <v>3</v>
      </c>
      <c r="H130">
        <v>350.4</v>
      </c>
      <c r="I130">
        <v>0</v>
      </c>
    </row>
    <row r="131" spans="1:9" x14ac:dyDescent="0.15">
      <c r="A131">
        <v>6</v>
      </c>
      <c r="B131">
        <v>52</v>
      </c>
      <c r="C131">
        <v>36.413999999999987</v>
      </c>
      <c r="D131">
        <v>12</v>
      </c>
      <c r="E131">
        <v>3.1999999999999993</v>
      </c>
      <c r="F131">
        <v>6</v>
      </c>
      <c r="G131">
        <v>3</v>
      </c>
      <c r="H131">
        <v>410.4</v>
      </c>
      <c r="I131">
        <v>0</v>
      </c>
    </row>
    <row r="132" spans="1:9" x14ac:dyDescent="0.15">
      <c r="A132">
        <v>13</v>
      </c>
      <c r="B132">
        <v>72</v>
      </c>
      <c r="C132">
        <v>36.413999999999987</v>
      </c>
      <c r="D132">
        <v>12</v>
      </c>
      <c r="E132">
        <v>3.1999999999999993</v>
      </c>
      <c r="F132">
        <v>6</v>
      </c>
      <c r="G132">
        <v>3</v>
      </c>
      <c r="H132">
        <v>424.79999999999995</v>
      </c>
      <c r="I132">
        <v>0</v>
      </c>
    </row>
    <row r="133" spans="1:9" x14ac:dyDescent="0.15">
      <c r="A133">
        <v>6</v>
      </c>
      <c r="B133">
        <v>0</v>
      </c>
      <c r="C133">
        <v>37.446999999999981</v>
      </c>
      <c r="D133">
        <v>0</v>
      </c>
      <c r="E133">
        <v>4.1999999999999993</v>
      </c>
      <c r="F133">
        <v>7</v>
      </c>
      <c r="G133">
        <v>3</v>
      </c>
      <c r="H133">
        <v>484.79999999999995</v>
      </c>
      <c r="I133">
        <v>0</v>
      </c>
    </row>
    <row r="134" spans="1:9" x14ac:dyDescent="0.15">
      <c r="A134">
        <v>6</v>
      </c>
      <c r="B134">
        <v>20</v>
      </c>
      <c r="C134">
        <v>38.779999999999973</v>
      </c>
      <c r="D134">
        <v>0</v>
      </c>
      <c r="E134">
        <v>4.9999999999999991</v>
      </c>
      <c r="F134">
        <v>9</v>
      </c>
      <c r="G134">
        <v>3</v>
      </c>
      <c r="H134">
        <v>532.79999999999995</v>
      </c>
      <c r="I134">
        <v>0</v>
      </c>
    </row>
    <row r="135" spans="1:9" x14ac:dyDescent="0.15">
      <c r="A135">
        <v>6</v>
      </c>
      <c r="B135">
        <v>36</v>
      </c>
      <c r="C135">
        <v>40.112999999999964</v>
      </c>
      <c r="D135">
        <v>0</v>
      </c>
      <c r="E135">
        <v>5.7999999999999989</v>
      </c>
      <c r="F135">
        <v>11</v>
      </c>
      <c r="G135">
        <v>3</v>
      </c>
      <c r="H135">
        <v>580.79999999999995</v>
      </c>
      <c r="I135">
        <v>0</v>
      </c>
    </row>
    <row r="136" spans="1:9" x14ac:dyDescent="0.15">
      <c r="A136">
        <v>6</v>
      </c>
      <c r="B136">
        <v>52</v>
      </c>
      <c r="C136">
        <v>42.045999999999957</v>
      </c>
      <c r="D136">
        <v>12</v>
      </c>
      <c r="E136">
        <v>3.7999999999999989</v>
      </c>
      <c r="F136">
        <v>6</v>
      </c>
      <c r="G136">
        <v>3</v>
      </c>
      <c r="H136">
        <v>640.79999999999995</v>
      </c>
      <c r="I136">
        <v>0</v>
      </c>
    </row>
    <row r="137" spans="1:9" x14ac:dyDescent="0.15">
      <c r="A137">
        <v>13</v>
      </c>
      <c r="B137">
        <v>72</v>
      </c>
      <c r="C137">
        <v>42.045999999999957</v>
      </c>
      <c r="D137">
        <v>12</v>
      </c>
      <c r="E137">
        <v>3.7999999999999989</v>
      </c>
      <c r="F137">
        <v>6</v>
      </c>
      <c r="G137">
        <v>3</v>
      </c>
      <c r="H137">
        <v>655.19999999999993</v>
      </c>
      <c r="I137">
        <v>0</v>
      </c>
    </row>
    <row r="138" spans="1:9" x14ac:dyDescent="0.15">
      <c r="A138">
        <v>6</v>
      </c>
      <c r="B138">
        <v>0</v>
      </c>
      <c r="C138">
        <v>43.078999999999951</v>
      </c>
      <c r="D138">
        <v>0</v>
      </c>
      <c r="E138">
        <v>4.7999999999999989</v>
      </c>
      <c r="F138">
        <v>7</v>
      </c>
      <c r="G138">
        <v>3</v>
      </c>
      <c r="H138">
        <v>715.19999999999993</v>
      </c>
      <c r="I138">
        <v>0</v>
      </c>
    </row>
    <row r="139" spans="1:9" x14ac:dyDescent="0.15">
      <c r="A139">
        <v>6</v>
      </c>
      <c r="B139">
        <v>20</v>
      </c>
      <c r="C139">
        <v>44.411999999999942</v>
      </c>
      <c r="D139">
        <v>0</v>
      </c>
      <c r="E139">
        <v>5.5999999999999988</v>
      </c>
      <c r="F139">
        <v>9</v>
      </c>
      <c r="G139">
        <v>3</v>
      </c>
      <c r="H139">
        <v>763.19999999999993</v>
      </c>
      <c r="I139">
        <v>0</v>
      </c>
    </row>
    <row r="140" spans="1:9" x14ac:dyDescent="0.15">
      <c r="A140">
        <v>6</v>
      </c>
      <c r="B140">
        <v>36</v>
      </c>
      <c r="C140">
        <v>46.344999999999935</v>
      </c>
      <c r="D140">
        <v>12</v>
      </c>
      <c r="E140">
        <v>3.5999999999999988</v>
      </c>
      <c r="F140">
        <v>6</v>
      </c>
      <c r="G140">
        <v>3</v>
      </c>
      <c r="H140">
        <v>823.19999999999993</v>
      </c>
      <c r="I140">
        <v>0</v>
      </c>
    </row>
    <row r="141" spans="1:9" x14ac:dyDescent="0.15">
      <c r="A141">
        <v>6</v>
      </c>
      <c r="B141">
        <v>56</v>
      </c>
      <c r="C141">
        <v>47.377999999999929</v>
      </c>
      <c r="D141">
        <v>0</v>
      </c>
      <c r="E141">
        <v>4.5999999999999988</v>
      </c>
      <c r="F141">
        <v>7</v>
      </c>
      <c r="G141">
        <v>3</v>
      </c>
      <c r="H141">
        <v>883.19999999999993</v>
      </c>
      <c r="I141">
        <v>0</v>
      </c>
    </row>
    <row r="142" spans="1:9" x14ac:dyDescent="0.15">
      <c r="A142">
        <v>13</v>
      </c>
      <c r="B142">
        <v>76</v>
      </c>
      <c r="C142">
        <v>47.377999999999929</v>
      </c>
      <c r="D142">
        <v>0</v>
      </c>
      <c r="E142">
        <v>4.5999999999999988</v>
      </c>
      <c r="F142">
        <v>7</v>
      </c>
      <c r="G142">
        <v>3</v>
      </c>
      <c r="H142">
        <v>897.59999999999991</v>
      </c>
      <c r="I142">
        <v>0</v>
      </c>
    </row>
    <row r="143" spans="1:9" x14ac:dyDescent="0.15">
      <c r="A143">
        <v>6</v>
      </c>
      <c r="B143">
        <v>0</v>
      </c>
      <c r="C143">
        <v>48.71099999999992</v>
      </c>
      <c r="D143">
        <v>0</v>
      </c>
      <c r="E143">
        <v>5.3999999999999986</v>
      </c>
      <c r="F143">
        <v>9</v>
      </c>
      <c r="G143">
        <v>3</v>
      </c>
      <c r="H143">
        <v>945.59999999999991</v>
      </c>
      <c r="I143">
        <v>0</v>
      </c>
    </row>
    <row r="144" spans="1:9" x14ac:dyDescent="0.15">
      <c r="A144">
        <v>6</v>
      </c>
      <c r="B144">
        <v>16</v>
      </c>
      <c r="C144">
        <v>50.343999999999916</v>
      </c>
      <c r="D144">
        <v>4</v>
      </c>
      <c r="E144">
        <v>3.3999999999999986</v>
      </c>
      <c r="F144">
        <v>5</v>
      </c>
      <c r="G144">
        <v>3</v>
      </c>
      <c r="H144">
        <v>1005.5999999999999</v>
      </c>
      <c r="I144">
        <v>0</v>
      </c>
    </row>
    <row r="145" spans="1:9" x14ac:dyDescent="0.15">
      <c r="A145">
        <v>8</v>
      </c>
      <c r="B145">
        <v>36</v>
      </c>
      <c r="C145">
        <v>51.393999999999913</v>
      </c>
      <c r="D145">
        <v>40</v>
      </c>
      <c r="E145">
        <v>5.3999999999999986</v>
      </c>
      <c r="F145">
        <v>5</v>
      </c>
      <c r="G145">
        <v>3</v>
      </c>
      <c r="H145">
        <v>0</v>
      </c>
      <c r="I145">
        <v>0</v>
      </c>
    </row>
    <row r="146" spans="1:9" x14ac:dyDescent="0.15">
      <c r="A146">
        <v>6</v>
      </c>
      <c r="B146">
        <v>36</v>
      </c>
      <c r="C146">
        <v>52.12699999999991</v>
      </c>
      <c r="D146">
        <v>20</v>
      </c>
      <c r="E146">
        <v>6.3999999999999986</v>
      </c>
      <c r="F146">
        <v>5</v>
      </c>
      <c r="G146">
        <v>3</v>
      </c>
      <c r="H146">
        <v>60</v>
      </c>
      <c r="I146">
        <v>0</v>
      </c>
    </row>
    <row r="147" spans="1:9" x14ac:dyDescent="0.15">
      <c r="A147">
        <v>6</v>
      </c>
      <c r="B147">
        <v>56</v>
      </c>
      <c r="C147">
        <v>52.859999999999907</v>
      </c>
      <c r="D147">
        <v>0</v>
      </c>
      <c r="E147">
        <v>7.3999999999999986</v>
      </c>
      <c r="F147">
        <v>5</v>
      </c>
      <c r="G147">
        <v>3</v>
      </c>
      <c r="H147">
        <v>120</v>
      </c>
      <c r="I147">
        <v>0</v>
      </c>
    </row>
    <row r="148" spans="1:9" x14ac:dyDescent="0.15">
      <c r="A148">
        <v>13</v>
      </c>
      <c r="B148">
        <v>76</v>
      </c>
      <c r="C148">
        <v>52.859999999999907</v>
      </c>
      <c r="D148">
        <v>0</v>
      </c>
      <c r="E148">
        <v>7.3999999999999986</v>
      </c>
      <c r="F148">
        <v>5</v>
      </c>
      <c r="G148">
        <v>3</v>
      </c>
      <c r="H148">
        <v>134.4</v>
      </c>
      <c r="I148">
        <v>0</v>
      </c>
    </row>
    <row r="149" spans="1:9" x14ac:dyDescent="0.15">
      <c r="A149">
        <v>6</v>
      </c>
      <c r="B149">
        <v>0</v>
      </c>
      <c r="C149">
        <v>54.492999999999903</v>
      </c>
      <c r="D149">
        <v>4</v>
      </c>
      <c r="E149">
        <v>5.3999999999999986</v>
      </c>
      <c r="F149">
        <v>5</v>
      </c>
      <c r="G149">
        <v>3</v>
      </c>
      <c r="H149">
        <v>194.4</v>
      </c>
      <c r="I149">
        <v>0</v>
      </c>
    </row>
    <row r="150" spans="1:9" x14ac:dyDescent="0.15">
      <c r="A150">
        <v>6</v>
      </c>
      <c r="B150">
        <v>20</v>
      </c>
      <c r="C150">
        <v>56.425999999999895</v>
      </c>
      <c r="D150">
        <v>16</v>
      </c>
      <c r="E150">
        <v>3.3999999999999986</v>
      </c>
      <c r="F150">
        <v>6</v>
      </c>
      <c r="G150">
        <v>3</v>
      </c>
      <c r="H150">
        <v>254.4</v>
      </c>
      <c r="I150">
        <v>0</v>
      </c>
    </row>
    <row r="151" spans="1:9" x14ac:dyDescent="0.15">
      <c r="A151">
        <v>6</v>
      </c>
      <c r="B151">
        <v>40</v>
      </c>
      <c r="C151">
        <v>57.458999999999889</v>
      </c>
      <c r="D151">
        <v>4</v>
      </c>
      <c r="E151">
        <v>4.3999999999999986</v>
      </c>
      <c r="F151">
        <v>7</v>
      </c>
      <c r="G151">
        <v>3</v>
      </c>
      <c r="H151">
        <v>314.39999999999998</v>
      </c>
      <c r="I151">
        <v>0</v>
      </c>
    </row>
    <row r="152" spans="1:9" x14ac:dyDescent="0.15">
      <c r="A152">
        <v>13</v>
      </c>
      <c r="B152">
        <v>60</v>
      </c>
      <c r="C152">
        <v>57.458999999999889</v>
      </c>
      <c r="D152">
        <v>4</v>
      </c>
      <c r="E152">
        <v>4.3999999999999986</v>
      </c>
      <c r="F152">
        <v>7</v>
      </c>
      <c r="G152">
        <v>3</v>
      </c>
      <c r="H152">
        <v>328.79999999999995</v>
      </c>
      <c r="I152">
        <v>0</v>
      </c>
    </row>
    <row r="153" spans="1:9" x14ac:dyDescent="0.15">
      <c r="A153">
        <v>6</v>
      </c>
      <c r="B153">
        <v>0</v>
      </c>
      <c r="C153">
        <v>58.491999999999884</v>
      </c>
      <c r="D153">
        <v>0</v>
      </c>
      <c r="E153">
        <v>4.9999999999999982</v>
      </c>
      <c r="F153">
        <v>8</v>
      </c>
      <c r="G153">
        <v>3</v>
      </c>
      <c r="H153">
        <v>364.79999999999995</v>
      </c>
      <c r="I153">
        <v>0</v>
      </c>
    </row>
    <row r="154" spans="1:9" x14ac:dyDescent="0.15">
      <c r="A154">
        <v>6</v>
      </c>
      <c r="B154">
        <v>12</v>
      </c>
      <c r="C154">
        <v>59.824999999999875</v>
      </c>
      <c r="D154">
        <v>0</v>
      </c>
      <c r="E154">
        <v>5.799999999999998</v>
      </c>
      <c r="F154">
        <v>10</v>
      </c>
      <c r="G154">
        <v>3</v>
      </c>
      <c r="H154">
        <v>412.79999999999995</v>
      </c>
      <c r="I154">
        <v>0</v>
      </c>
    </row>
    <row r="155" spans="1:9" x14ac:dyDescent="0.15">
      <c r="A155">
        <v>6</v>
      </c>
      <c r="B155">
        <v>28</v>
      </c>
      <c r="C155">
        <v>61.757999999999868</v>
      </c>
      <c r="D155">
        <v>12</v>
      </c>
      <c r="E155">
        <v>3.799999999999998</v>
      </c>
      <c r="F155">
        <v>6</v>
      </c>
      <c r="G155">
        <v>3</v>
      </c>
      <c r="H155">
        <v>472.79999999999995</v>
      </c>
      <c r="I155">
        <v>0</v>
      </c>
    </row>
    <row r="156" spans="1:9" x14ac:dyDescent="0.15">
      <c r="A156">
        <v>6</v>
      </c>
      <c r="B156">
        <v>48</v>
      </c>
      <c r="C156">
        <v>62.790999999999862</v>
      </c>
      <c r="D156">
        <v>0</v>
      </c>
      <c r="E156">
        <v>4.799999999999998</v>
      </c>
      <c r="F156">
        <v>7</v>
      </c>
      <c r="G156">
        <v>3</v>
      </c>
      <c r="H156">
        <v>532.79999999999995</v>
      </c>
      <c r="I156">
        <v>0</v>
      </c>
    </row>
    <row r="157" spans="1:9" x14ac:dyDescent="0.15">
      <c r="A157">
        <v>13</v>
      </c>
      <c r="B157">
        <v>68</v>
      </c>
      <c r="C157">
        <v>62.790999999999862</v>
      </c>
      <c r="D157">
        <v>0</v>
      </c>
      <c r="E157">
        <v>4.799999999999998</v>
      </c>
      <c r="F157">
        <v>7</v>
      </c>
      <c r="G157">
        <v>3</v>
      </c>
      <c r="H157">
        <v>547.19999999999993</v>
      </c>
      <c r="I157">
        <v>0</v>
      </c>
    </row>
    <row r="158" spans="1:9" x14ac:dyDescent="0.15">
      <c r="A158">
        <v>6</v>
      </c>
      <c r="B158">
        <v>0</v>
      </c>
      <c r="C158">
        <v>64.123999999999853</v>
      </c>
      <c r="D158">
        <v>0</v>
      </c>
      <c r="E158">
        <v>5.5999999999999979</v>
      </c>
      <c r="F158">
        <v>9</v>
      </c>
      <c r="G158">
        <v>3</v>
      </c>
      <c r="H158">
        <v>595.19999999999993</v>
      </c>
      <c r="I158">
        <v>0</v>
      </c>
    </row>
    <row r="159" spans="1:9" x14ac:dyDescent="0.15">
      <c r="A159">
        <v>6</v>
      </c>
      <c r="B159">
        <v>16</v>
      </c>
      <c r="C159">
        <v>66.05699999999986</v>
      </c>
      <c r="D159">
        <v>12</v>
      </c>
      <c r="E159">
        <v>3.5999999999999979</v>
      </c>
      <c r="F159">
        <v>6</v>
      </c>
      <c r="G159">
        <v>3</v>
      </c>
      <c r="H159">
        <v>655.19999999999993</v>
      </c>
      <c r="I159">
        <v>0</v>
      </c>
    </row>
    <row r="160" spans="1:9" x14ac:dyDescent="0.15">
      <c r="A160">
        <v>6</v>
      </c>
      <c r="B160">
        <v>36</v>
      </c>
      <c r="C160">
        <v>67.089999999999861</v>
      </c>
      <c r="D160">
        <v>0</v>
      </c>
      <c r="E160">
        <v>4.5999999999999979</v>
      </c>
      <c r="F160">
        <v>7</v>
      </c>
      <c r="G160">
        <v>3</v>
      </c>
      <c r="H160">
        <v>715.19999999999993</v>
      </c>
      <c r="I160">
        <v>0</v>
      </c>
    </row>
    <row r="161" spans="1:9" x14ac:dyDescent="0.15">
      <c r="A161">
        <v>6</v>
      </c>
      <c r="B161">
        <v>56</v>
      </c>
      <c r="C161">
        <v>68.42299999999986</v>
      </c>
      <c r="D161">
        <v>0</v>
      </c>
      <c r="E161">
        <v>5.3999999999999977</v>
      </c>
      <c r="F161">
        <v>9</v>
      </c>
      <c r="G161">
        <v>3</v>
      </c>
      <c r="H161">
        <v>763.19999999999993</v>
      </c>
      <c r="I161">
        <v>0</v>
      </c>
    </row>
    <row r="162" spans="1:9" x14ac:dyDescent="0.15">
      <c r="A162">
        <v>13</v>
      </c>
      <c r="B162">
        <v>72</v>
      </c>
      <c r="C162">
        <v>68.42299999999986</v>
      </c>
      <c r="D162">
        <v>0</v>
      </c>
      <c r="E162">
        <v>5.3999999999999977</v>
      </c>
      <c r="F162">
        <v>9</v>
      </c>
      <c r="G162">
        <v>3</v>
      </c>
      <c r="H162">
        <v>777.59999999999991</v>
      </c>
      <c r="I162">
        <v>0</v>
      </c>
    </row>
    <row r="163" spans="1:9" x14ac:dyDescent="0.15">
      <c r="A163">
        <v>6</v>
      </c>
      <c r="B163">
        <v>0</v>
      </c>
      <c r="C163">
        <v>70.355999999999867</v>
      </c>
      <c r="D163">
        <v>12</v>
      </c>
      <c r="E163">
        <v>3.3999999999999977</v>
      </c>
      <c r="F163">
        <v>6</v>
      </c>
      <c r="G163">
        <v>3</v>
      </c>
      <c r="H163">
        <v>837.59999999999991</v>
      </c>
      <c r="I163">
        <v>0</v>
      </c>
    </row>
    <row r="164" spans="1:9" x14ac:dyDescent="0.15">
      <c r="A164">
        <v>6</v>
      </c>
      <c r="B164">
        <v>20</v>
      </c>
      <c r="C164">
        <v>71.388999999999868</v>
      </c>
      <c r="D164">
        <v>0</v>
      </c>
      <c r="E164">
        <v>4.3999999999999977</v>
      </c>
      <c r="F164">
        <v>7</v>
      </c>
      <c r="G164">
        <v>3</v>
      </c>
      <c r="H164">
        <v>897.59999999999991</v>
      </c>
      <c r="I164">
        <v>0</v>
      </c>
    </row>
    <row r="165" spans="1:9" x14ac:dyDescent="0.15">
      <c r="A165">
        <v>6</v>
      </c>
      <c r="B165">
        <v>40</v>
      </c>
      <c r="C165">
        <v>72.721999999999866</v>
      </c>
      <c r="D165">
        <v>0</v>
      </c>
      <c r="E165">
        <v>5.1999999999999975</v>
      </c>
      <c r="F165">
        <v>9</v>
      </c>
      <c r="G165">
        <v>3</v>
      </c>
      <c r="H165">
        <v>945.59999999999991</v>
      </c>
      <c r="I165">
        <v>0</v>
      </c>
    </row>
    <row r="166" spans="1:9" x14ac:dyDescent="0.15">
      <c r="A166">
        <v>6</v>
      </c>
      <c r="B166">
        <v>56</v>
      </c>
      <c r="C166">
        <v>74.354999999999876</v>
      </c>
      <c r="D166">
        <v>4</v>
      </c>
      <c r="E166">
        <v>3.1999999999999975</v>
      </c>
      <c r="F166">
        <v>5</v>
      </c>
      <c r="G166">
        <v>3</v>
      </c>
      <c r="H166">
        <v>1005.5999999999999</v>
      </c>
      <c r="I166">
        <v>0</v>
      </c>
    </row>
    <row r="167" spans="1:9" x14ac:dyDescent="0.15">
      <c r="A167">
        <v>13</v>
      </c>
      <c r="B167">
        <v>76</v>
      </c>
      <c r="C167">
        <v>74.354999999999876</v>
      </c>
      <c r="D167">
        <v>4</v>
      </c>
      <c r="E167">
        <v>3.1999999999999975</v>
      </c>
      <c r="F167">
        <v>5</v>
      </c>
      <c r="G167">
        <v>3</v>
      </c>
      <c r="H167">
        <v>1019.9999999999999</v>
      </c>
      <c r="I167">
        <v>0</v>
      </c>
    </row>
    <row r="168" spans="1:9" x14ac:dyDescent="0.15">
      <c r="A168">
        <v>8</v>
      </c>
      <c r="B168">
        <v>0</v>
      </c>
      <c r="C168">
        <v>75.404999999999873</v>
      </c>
      <c r="D168">
        <v>40</v>
      </c>
      <c r="E168">
        <v>5.1999999999999975</v>
      </c>
      <c r="F168">
        <v>5</v>
      </c>
      <c r="G168">
        <v>3</v>
      </c>
      <c r="H168">
        <v>0</v>
      </c>
      <c r="I168">
        <v>0</v>
      </c>
    </row>
    <row r="169" spans="1:9" x14ac:dyDescent="0.15">
      <c r="A169">
        <v>6</v>
      </c>
      <c r="B169">
        <v>0</v>
      </c>
      <c r="C169">
        <v>76.137999999999877</v>
      </c>
      <c r="D169">
        <v>20</v>
      </c>
      <c r="E169">
        <v>6.1999999999999975</v>
      </c>
      <c r="F169">
        <v>5</v>
      </c>
      <c r="G169">
        <v>3</v>
      </c>
      <c r="H169">
        <v>60</v>
      </c>
      <c r="I169">
        <v>0</v>
      </c>
    </row>
    <row r="170" spans="1:9" x14ac:dyDescent="0.15">
      <c r="A170">
        <v>6</v>
      </c>
      <c r="B170">
        <v>20</v>
      </c>
      <c r="C170">
        <v>76.870999999999881</v>
      </c>
      <c r="D170">
        <v>0</v>
      </c>
      <c r="E170">
        <v>7.1999999999999975</v>
      </c>
      <c r="F170">
        <v>5</v>
      </c>
      <c r="G170">
        <v>3</v>
      </c>
      <c r="H170">
        <v>120</v>
      </c>
      <c r="I170">
        <v>0</v>
      </c>
    </row>
    <row r="171" spans="1:9" x14ac:dyDescent="0.15">
      <c r="A171">
        <v>6</v>
      </c>
      <c r="B171">
        <v>40</v>
      </c>
      <c r="C171">
        <v>78.503999999999891</v>
      </c>
      <c r="D171">
        <v>4</v>
      </c>
      <c r="E171">
        <v>5.1999999999999975</v>
      </c>
      <c r="F171">
        <v>5</v>
      </c>
      <c r="G171">
        <v>3</v>
      </c>
      <c r="H171">
        <v>180</v>
      </c>
      <c r="I171">
        <v>0</v>
      </c>
    </row>
    <row r="172" spans="1:9" x14ac:dyDescent="0.15">
      <c r="A172">
        <v>13</v>
      </c>
      <c r="B172">
        <v>60</v>
      </c>
      <c r="C172">
        <v>78.503999999999891</v>
      </c>
      <c r="D172">
        <v>4</v>
      </c>
      <c r="E172">
        <v>5.1999999999999975</v>
      </c>
      <c r="F172">
        <v>5</v>
      </c>
      <c r="G172">
        <v>3</v>
      </c>
      <c r="H172">
        <v>194.4</v>
      </c>
      <c r="I172">
        <v>0</v>
      </c>
    </row>
    <row r="173" spans="1:9" x14ac:dyDescent="0.15">
      <c r="A173">
        <v>6</v>
      </c>
      <c r="B173">
        <v>0</v>
      </c>
      <c r="C173">
        <v>80.436999999999898</v>
      </c>
      <c r="D173">
        <v>16</v>
      </c>
      <c r="E173">
        <v>3.1999999999999975</v>
      </c>
      <c r="F173">
        <v>6</v>
      </c>
      <c r="G173">
        <v>3</v>
      </c>
      <c r="H173">
        <v>254.4</v>
      </c>
      <c r="I173">
        <v>0</v>
      </c>
    </row>
    <row r="174" spans="1:9" x14ac:dyDescent="0.15">
      <c r="A174">
        <v>6</v>
      </c>
      <c r="B174">
        <v>20</v>
      </c>
      <c r="C174">
        <v>81.469999999999899</v>
      </c>
      <c r="D174">
        <v>4</v>
      </c>
      <c r="E174">
        <v>4.1999999999999975</v>
      </c>
      <c r="F174">
        <v>7</v>
      </c>
      <c r="G174">
        <v>3</v>
      </c>
      <c r="H174">
        <v>314.39999999999998</v>
      </c>
      <c r="I174">
        <v>0</v>
      </c>
    </row>
    <row r="175" spans="1:9" x14ac:dyDescent="0.15">
      <c r="A175">
        <v>6</v>
      </c>
      <c r="B175">
        <v>40</v>
      </c>
      <c r="C175">
        <v>82.502999999999901</v>
      </c>
      <c r="D175">
        <v>0</v>
      </c>
      <c r="E175">
        <v>4.7999999999999972</v>
      </c>
      <c r="F175">
        <v>8</v>
      </c>
      <c r="G175">
        <v>3</v>
      </c>
      <c r="H175">
        <v>350.4</v>
      </c>
      <c r="I175">
        <v>0</v>
      </c>
    </row>
    <row r="176" spans="1:9" x14ac:dyDescent="0.15">
      <c r="A176">
        <v>6</v>
      </c>
      <c r="B176">
        <v>52</v>
      </c>
      <c r="C176">
        <v>83.835999999999899</v>
      </c>
      <c r="D176">
        <v>0</v>
      </c>
      <c r="E176">
        <v>5.599999999999997</v>
      </c>
      <c r="F176">
        <v>10</v>
      </c>
      <c r="G176">
        <v>3</v>
      </c>
      <c r="H176">
        <v>398.4</v>
      </c>
      <c r="I176">
        <v>0</v>
      </c>
    </row>
    <row r="177" spans="1:9" x14ac:dyDescent="0.15">
      <c r="A177">
        <v>13</v>
      </c>
      <c r="B177">
        <v>68</v>
      </c>
      <c r="C177">
        <v>83.835999999999899</v>
      </c>
      <c r="D177">
        <v>0</v>
      </c>
      <c r="E177">
        <v>5.599999999999997</v>
      </c>
      <c r="F177">
        <v>10</v>
      </c>
      <c r="G177">
        <v>3</v>
      </c>
      <c r="H177">
        <v>412.79999999999995</v>
      </c>
      <c r="I177">
        <v>0</v>
      </c>
    </row>
    <row r="178" spans="1:9" x14ac:dyDescent="0.15">
      <c r="A178">
        <v>6</v>
      </c>
      <c r="B178">
        <v>0</v>
      </c>
      <c r="C178">
        <v>85.768999999999906</v>
      </c>
      <c r="D178">
        <v>12</v>
      </c>
      <c r="E178">
        <v>3.599999999999997</v>
      </c>
      <c r="F178">
        <v>6</v>
      </c>
      <c r="G178">
        <v>3</v>
      </c>
      <c r="H178">
        <v>472.79999999999995</v>
      </c>
      <c r="I178">
        <v>0</v>
      </c>
    </row>
    <row r="179" spans="1:9" x14ac:dyDescent="0.15">
      <c r="A179">
        <v>6</v>
      </c>
      <c r="B179">
        <v>20</v>
      </c>
      <c r="C179">
        <v>86.801999999999907</v>
      </c>
      <c r="D179">
        <v>0</v>
      </c>
      <c r="E179">
        <v>4.599999999999997</v>
      </c>
      <c r="F179">
        <v>7</v>
      </c>
      <c r="G179">
        <v>3</v>
      </c>
      <c r="H179">
        <v>532.79999999999995</v>
      </c>
      <c r="I179">
        <v>0</v>
      </c>
    </row>
    <row r="180" spans="1:9" x14ac:dyDescent="0.15">
      <c r="A180">
        <v>6</v>
      </c>
      <c r="B180">
        <v>40</v>
      </c>
      <c r="C180">
        <v>88.134999999999906</v>
      </c>
      <c r="D180">
        <v>0</v>
      </c>
      <c r="E180">
        <v>5.3999999999999968</v>
      </c>
      <c r="F180">
        <v>9</v>
      </c>
      <c r="G180">
        <v>3</v>
      </c>
      <c r="H180">
        <v>580.79999999999995</v>
      </c>
      <c r="I180">
        <v>0</v>
      </c>
    </row>
    <row r="181" spans="1:9" x14ac:dyDescent="0.15">
      <c r="A181">
        <v>6</v>
      </c>
      <c r="B181">
        <v>56</v>
      </c>
      <c r="C181">
        <v>90.067999999999913</v>
      </c>
      <c r="D181">
        <v>12</v>
      </c>
      <c r="E181">
        <v>3.3999999999999968</v>
      </c>
      <c r="F181">
        <v>6</v>
      </c>
      <c r="G181">
        <v>3</v>
      </c>
      <c r="H181">
        <v>640.79999999999995</v>
      </c>
      <c r="I181">
        <v>0</v>
      </c>
    </row>
    <row r="182" spans="1:9" x14ac:dyDescent="0.15">
      <c r="A182">
        <v>13</v>
      </c>
      <c r="B182">
        <v>76</v>
      </c>
      <c r="C182">
        <v>90.067999999999913</v>
      </c>
      <c r="D182">
        <v>12</v>
      </c>
      <c r="E182">
        <v>3.3999999999999968</v>
      </c>
      <c r="F182">
        <v>6</v>
      </c>
      <c r="G182">
        <v>3</v>
      </c>
      <c r="H182">
        <v>655.19999999999993</v>
      </c>
      <c r="I182">
        <v>0</v>
      </c>
    </row>
    <row r="183" spans="1:9" x14ac:dyDescent="0.15">
      <c r="A183">
        <v>6</v>
      </c>
      <c r="B183">
        <v>0</v>
      </c>
      <c r="C183">
        <v>91.100999999999914</v>
      </c>
      <c r="D183">
        <v>0</v>
      </c>
      <c r="E183">
        <v>4.3999999999999968</v>
      </c>
      <c r="F183">
        <v>7</v>
      </c>
      <c r="G183">
        <v>3</v>
      </c>
      <c r="H183">
        <v>715.19999999999993</v>
      </c>
      <c r="I183">
        <v>0</v>
      </c>
    </row>
    <row r="184" spans="1:9" x14ac:dyDescent="0.15">
      <c r="A184">
        <v>6</v>
      </c>
      <c r="B184">
        <v>20</v>
      </c>
      <c r="C184">
        <v>92.433999999999912</v>
      </c>
      <c r="D184">
        <v>0</v>
      </c>
      <c r="E184">
        <v>5.1999999999999966</v>
      </c>
      <c r="F184">
        <v>9</v>
      </c>
      <c r="G184">
        <v>3</v>
      </c>
      <c r="H184">
        <v>763.19999999999993</v>
      </c>
      <c r="I184">
        <v>0</v>
      </c>
    </row>
    <row r="185" spans="1:9" x14ac:dyDescent="0.15">
      <c r="A185">
        <v>6</v>
      </c>
      <c r="B185">
        <v>36</v>
      </c>
      <c r="C185">
        <v>94.366999999999919</v>
      </c>
      <c r="D185">
        <v>12</v>
      </c>
      <c r="E185">
        <v>3.1999999999999966</v>
      </c>
      <c r="F185">
        <v>6</v>
      </c>
      <c r="G185">
        <v>3</v>
      </c>
      <c r="H185">
        <v>823.19999999999993</v>
      </c>
      <c r="I185">
        <v>0</v>
      </c>
    </row>
    <row r="186" spans="1:9" x14ac:dyDescent="0.15">
      <c r="A186">
        <v>6</v>
      </c>
      <c r="B186">
        <v>56</v>
      </c>
      <c r="C186">
        <v>95.39999999999992</v>
      </c>
      <c r="D186">
        <v>0</v>
      </c>
      <c r="E186">
        <v>4.1999999999999966</v>
      </c>
      <c r="F186">
        <v>7</v>
      </c>
      <c r="G186">
        <v>3</v>
      </c>
      <c r="H186">
        <v>883.19999999999993</v>
      </c>
      <c r="I186">
        <v>0</v>
      </c>
    </row>
    <row r="187" spans="1:9" x14ac:dyDescent="0.15">
      <c r="A187">
        <v>13</v>
      </c>
      <c r="B187">
        <v>76</v>
      </c>
      <c r="C187">
        <v>95.39999999999992</v>
      </c>
      <c r="D187">
        <v>0</v>
      </c>
      <c r="E187">
        <v>4.1999999999999966</v>
      </c>
      <c r="F187">
        <v>7</v>
      </c>
      <c r="G187">
        <v>3</v>
      </c>
      <c r="H187">
        <v>897.59999999999991</v>
      </c>
      <c r="I187">
        <v>0</v>
      </c>
    </row>
    <row r="188" spans="1:9" x14ac:dyDescent="0.15">
      <c r="A188">
        <v>6</v>
      </c>
      <c r="B188">
        <v>0</v>
      </c>
      <c r="C188">
        <v>96.732999999999919</v>
      </c>
      <c r="D188">
        <v>0</v>
      </c>
      <c r="E188">
        <v>4.9999999999999964</v>
      </c>
      <c r="F188">
        <v>9</v>
      </c>
      <c r="G188">
        <v>3</v>
      </c>
      <c r="H188">
        <v>945.59999999999991</v>
      </c>
      <c r="I188">
        <v>0</v>
      </c>
    </row>
    <row r="189" spans="1:9" x14ac:dyDescent="0.15">
      <c r="A189">
        <v>6</v>
      </c>
      <c r="B189">
        <v>16</v>
      </c>
      <c r="C189">
        <v>98.065999999999917</v>
      </c>
      <c r="D189">
        <v>0</v>
      </c>
      <c r="E189">
        <v>5.7999999999999963</v>
      </c>
      <c r="F189">
        <v>11</v>
      </c>
      <c r="G189">
        <v>3</v>
      </c>
      <c r="H189">
        <v>993.59999999999991</v>
      </c>
      <c r="I189">
        <v>0</v>
      </c>
    </row>
    <row r="190" spans="1:9" x14ac:dyDescent="0.15">
      <c r="A190">
        <v>6</v>
      </c>
      <c r="B190">
        <v>32</v>
      </c>
      <c r="C190">
        <v>99.698999999999927</v>
      </c>
      <c r="D190">
        <v>4</v>
      </c>
      <c r="E190">
        <v>3.7999999999999963</v>
      </c>
      <c r="F190">
        <v>5</v>
      </c>
      <c r="G190">
        <v>3</v>
      </c>
      <c r="H190">
        <v>1053.5999999999999</v>
      </c>
      <c r="I190">
        <v>0</v>
      </c>
    </row>
    <row r="191" spans="1:9" x14ac:dyDescent="0.15">
      <c r="A191">
        <v>8</v>
      </c>
      <c r="B191">
        <v>52</v>
      </c>
      <c r="C191">
        <v>100.74899999999992</v>
      </c>
      <c r="D191">
        <v>40</v>
      </c>
      <c r="E191">
        <v>5.7999999999999963</v>
      </c>
      <c r="F191">
        <v>5</v>
      </c>
      <c r="G191">
        <v>3</v>
      </c>
      <c r="H191">
        <v>0</v>
      </c>
      <c r="I191">
        <v>0</v>
      </c>
    </row>
    <row r="192" spans="1:9" x14ac:dyDescent="0.15">
      <c r="A192">
        <v>6</v>
      </c>
      <c r="B192">
        <v>52</v>
      </c>
      <c r="C192">
        <v>101.48199999999993</v>
      </c>
      <c r="D192">
        <v>20</v>
      </c>
      <c r="E192">
        <v>6.7999999999999963</v>
      </c>
      <c r="F192">
        <v>5</v>
      </c>
      <c r="G192">
        <v>3</v>
      </c>
      <c r="H192">
        <v>60</v>
      </c>
      <c r="I192">
        <v>0</v>
      </c>
    </row>
    <row r="193" spans="1:9" x14ac:dyDescent="0.15">
      <c r="A193">
        <v>13</v>
      </c>
      <c r="B193">
        <v>72</v>
      </c>
      <c r="C193">
        <v>101.48199999999993</v>
      </c>
      <c r="D193">
        <v>20</v>
      </c>
      <c r="E193">
        <v>6.7999999999999963</v>
      </c>
      <c r="F193">
        <v>5</v>
      </c>
      <c r="G193">
        <v>3</v>
      </c>
      <c r="H193">
        <v>74.400000000000006</v>
      </c>
      <c r="I193">
        <v>0</v>
      </c>
    </row>
    <row r="194" spans="1:9" x14ac:dyDescent="0.15">
      <c r="A194">
        <v>6</v>
      </c>
      <c r="B194">
        <v>0</v>
      </c>
      <c r="C194">
        <v>102.21499999999993</v>
      </c>
      <c r="D194">
        <v>0</v>
      </c>
      <c r="E194">
        <v>7.7999999999999963</v>
      </c>
      <c r="F194">
        <v>5</v>
      </c>
      <c r="G194">
        <v>3</v>
      </c>
      <c r="H194">
        <v>134.4</v>
      </c>
      <c r="I194">
        <v>0</v>
      </c>
    </row>
    <row r="195" spans="1:9" x14ac:dyDescent="0.15">
      <c r="A195">
        <v>6</v>
      </c>
      <c r="B195">
        <v>20</v>
      </c>
      <c r="C195">
        <v>103.84799999999994</v>
      </c>
      <c r="D195">
        <v>4</v>
      </c>
      <c r="E195">
        <v>5.7999999999999963</v>
      </c>
      <c r="F195">
        <v>5</v>
      </c>
      <c r="G195">
        <v>3</v>
      </c>
      <c r="H195">
        <v>194.4</v>
      </c>
      <c r="I195">
        <v>0</v>
      </c>
    </row>
    <row r="196" spans="1:9" x14ac:dyDescent="0.15">
      <c r="A196">
        <v>6</v>
      </c>
      <c r="B196">
        <v>40</v>
      </c>
      <c r="C196">
        <v>105.78099999999995</v>
      </c>
      <c r="D196">
        <v>16</v>
      </c>
      <c r="E196">
        <v>3.7999999999999963</v>
      </c>
      <c r="F196">
        <v>6</v>
      </c>
      <c r="G196">
        <v>3</v>
      </c>
      <c r="H196">
        <v>254.4</v>
      </c>
      <c r="I196">
        <v>0</v>
      </c>
    </row>
    <row r="197" spans="1:9" x14ac:dyDescent="0.15">
      <c r="A197">
        <v>13</v>
      </c>
      <c r="B197">
        <v>60</v>
      </c>
      <c r="C197">
        <v>105.78099999999995</v>
      </c>
      <c r="D197">
        <v>16</v>
      </c>
      <c r="E197">
        <v>3.7999999999999963</v>
      </c>
      <c r="F197">
        <v>6</v>
      </c>
      <c r="G197">
        <v>3</v>
      </c>
      <c r="H197">
        <v>268.8</v>
      </c>
      <c r="I197">
        <v>0</v>
      </c>
    </row>
    <row r="198" spans="1:9" x14ac:dyDescent="0.15">
      <c r="A198">
        <v>6</v>
      </c>
      <c r="B198">
        <v>0</v>
      </c>
      <c r="C198">
        <v>106.81399999999995</v>
      </c>
      <c r="D198">
        <v>4</v>
      </c>
      <c r="E198">
        <v>4.7999999999999963</v>
      </c>
      <c r="F198">
        <v>7</v>
      </c>
      <c r="G198">
        <v>3</v>
      </c>
      <c r="H198">
        <v>328.8</v>
      </c>
      <c r="I198">
        <v>0</v>
      </c>
    </row>
    <row r="199" spans="1:9" x14ac:dyDescent="0.15">
      <c r="A199">
        <v>6</v>
      </c>
      <c r="B199">
        <v>20</v>
      </c>
      <c r="C199">
        <v>107.84699999999995</v>
      </c>
      <c r="D199">
        <v>0</v>
      </c>
      <c r="E199">
        <v>5.3999999999999968</v>
      </c>
      <c r="F199">
        <v>8</v>
      </c>
      <c r="G199">
        <v>3</v>
      </c>
      <c r="H199">
        <v>364.8</v>
      </c>
      <c r="I199">
        <v>0</v>
      </c>
    </row>
    <row r="200" spans="1:9" x14ac:dyDescent="0.15">
      <c r="A200">
        <v>6</v>
      </c>
      <c r="B200">
        <v>32</v>
      </c>
      <c r="C200">
        <v>109.77999999999996</v>
      </c>
      <c r="D200">
        <v>12</v>
      </c>
      <c r="E200">
        <v>3.3999999999999968</v>
      </c>
      <c r="F200">
        <v>6</v>
      </c>
      <c r="G200">
        <v>3</v>
      </c>
      <c r="H200">
        <v>424.8</v>
      </c>
      <c r="I200">
        <v>0</v>
      </c>
    </row>
    <row r="201" spans="1:9" x14ac:dyDescent="0.15">
      <c r="A201">
        <v>6</v>
      </c>
      <c r="B201">
        <v>52</v>
      </c>
      <c r="C201">
        <v>110.81299999999996</v>
      </c>
      <c r="D201">
        <v>0</v>
      </c>
      <c r="E201">
        <v>4.3999999999999968</v>
      </c>
      <c r="F201">
        <v>7</v>
      </c>
      <c r="G201">
        <v>3</v>
      </c>
      <c r="H201">
        <v>484.8</v>
      </c>
      <c r="I201">
        <v>0</v>
      </c>
    </row>
    <row r="202" spans="1:9" x14ac:dyDescent="0.15">
      <c r="A202">
        <v>13</v>
      </c>
      <c r="B202">
        <v>72</v>
      </c>
      <c r="C202">
        <v>110.81299999999996</v>
      </c>
      <c r="D202">
        <v>0</v>
      </c>
      <c r="E202">
        <v>4.3999999999999968</v>
      </c>
      <c r="F202">
        <v>7</v>
      </c>
      <c r="G202">
        <v>3</v>
      </c>
      <c r="H202">
        <v>499.2</v>
      </c>
      <c r="I202">
        <v>0</v>
      </c>
    </row>
    <row r="203" spans="1:9" x14ac:dyDescent="0.15">
      <c r="A203">
        <v>6</v>
      </c>
      <c r="B203">
        <v>0</v>
      </c>
      <c r="C203">
        <v>112.14599999999996</v>
      </c>
      <c r="D203">
        <v>0</v>
      </c>
      <c r="E203">
        <v>5.1999999999999966</v>
      </c>
      <c r="F203">
        <v>9</v>
      </c>
      <c r="G203">
        <v>3</v>
      </c>
      <c r="H203">
        <v>547.20000000000005</v>
      </c>
      <c r="I203">
        <v>0</v>
      </c>
    </row>
    <row r="204" spans="1:9" x14ac:dyDescent="0.15">
      <c r="A204">
        <v>6</v>
      </c>
      <c r="B204">
        <v>16</v>
      </c>
      <c r="C204">
        <v>114.07899999999997</v>
      </c>
      <c r="D204">
        <v>12</v>
      </c>
      <c r="E204">
        <v>3.1999999999999966</v>
      </c>
      <c r="F204">
        <v>6</v>
      </c>
      <c r="G204">
        <v>3</v>
      </c>
      <c r="H204">
        <v>607.20000000000005</v>
      </c>
      <c r="I204">
        <v>0</v>
      </c>
    </row>
    <row r="205" spans="1:9" x14ac:dyDescent="0.15">
      <c r="A205">
        <v>6</v>
      </c>
      <c r="B205">
        <v>36</v>
      </c>
      <c r="C205">
        <v>115.11199999999997</v>
      </c>
      <c r="D205">
        <v>0</v>
      </c>
      <c r="E205">
        <v>4.1999999999999966</v>
      </c>
      <c r="F205">
        <v>7</v>
      </c>
      <c r="G205">
        <v>3</v>
      </c>
      <c r="H205">
        <v>667.2</v>
      </c>
      <c r="I205">
        <v>0</v>
      </c>
    </row>
    <row r="206" spans="1:9" x14ac:dyDescent="0.15">
      <c r="A206">
        <v>6</v>
      </c>
      <c r="B206">
        <v>56</v>
      </c>
      <c r="C206">
        <v>116.44499999999996</v>
      </c>
      <c r="D206">
        <v>0</v>
      </c>
      <c r="E206">
        <v>4.9999999999999964</v>
      </c>
      <c r="F206">
        <v>9</v>
      </c>
      <c r="G206">
        <v>3</v>
      </c>
      <c r="H206">
        <v>715.2</v>
      </c>
      <c r="I206">
        <v>0</v>
      </c>
    </row>
    <row r="207" spans="1:9" x14ac:dyDescent="0.15">
      <c r="A207">
        <v>13</v>
      </c>
      <c r="B207">
        <v>72</v>
      </c>
      <c r="C207">
        <v>116.44499999999996</v>
      </c>
      <c r="D207">
        <v>0</v>
      </c>
      <c r="E207">
        <v>4.9999999999999964</v>
      </c>
      <c r="F207">
        <v>9</v>
      </c>
      <c r="G207">
        <v>3</v>
      </c>
      <c r="H207">
        <v>729.6</v>
      </c>
      <c r="I207">
        <v>0</v>
      </c>
    </row>
    <row r="208" spans="1:9" x14ac:dyDescent="0.15">
      <c r="A208">
        <v>6</v>
      </c>
      <c r="B208">
        <v>0</v>
      </c>
      <c r="C208">
        <v>117.77799999999996</v>
      </c>
      <c r="D208">
        <v>0</v>
      </c>
      <c r="E208">
        <v>5.7999999999999963</v>
      </c>
      <c r="F208">
        <v>11</v>
      </c>
      <c r="G208">
        <v>3</v>
      </c>
      <c r="H208">
        <v>777.6</v>
      </c>
      <c r="I208">
        <v>0</v>
      </c>
    </row>
    <row r="209" spans="1:9" x14ac:dyDescent="0.15">
      <c r="A209">
        <v>6</v>
      </c>
      <c r="B209">
        <v>16</v>
      </c>
      <c r="C209">
        <v>119.71099999999997</v>
      </c>
      <c r="D209">
        <v>12</v>
      </c>
      <c r="E209">
        <v>3.7999999999999963</v>
      </c>
      <c r="F209">
        <v>6</v>
      </c>
      <c r="G209">
        <v>3</v>
      </c>
      <c r="H209">
        <v>837.6</v>
      </c>
      <c r="I209">
        <v>0</v>
      </c>
    </row>
    <row r="210" spans="1:9" x14ac:dyDescent="0.15">
      <c r="A210">
        <v>6</v>
      </c>
      <c r="B210">
        <v>36</v>
      </c>
      <c r="C210">
        <v>120.74399999999997</v>
      </c>
      <c r="D210">
        <v>0</v>
      </c>
      <c r="E210">
        <v>4.7999999999999963</v>
      </c>
      <c r="F210">
        <v>7</v>
      </c>
      <c r="G210">
        <v>3</v>
      </c>
      <c r="H210">
        <v>897.6</v>
      </c>
      <c r="I210">
        <v>0</v>
      </c>
    </row>
    <row r="211" spans="1:9" x14ac:dyDescent="0.15">
      <c r="A211">
        <v>6</v>
      </c>
      <c r="B211">
        <v>56</v>
      </c>
      <c r="C211">
        <v>122.07699999999997</v>
      </c>
      <c r="D211">
        <v>0</v>
      </c>
      <c r="E211">
        <v>5.5999999999999961</v>
      </c>
      <c r="F211">
        <v>9</v>
      </c>
      <c r="G211">
        <v>3</v>
      </c>
      <c r="H211">
        <v>945.6</v>
      </c>
      <c r="I211">
        <v>0</v>
      </c>
    </row>
    <row r="212" spans="1:9" x14ac:dyDescent="0.15">
      <c r="A212">
        <v>13</v>
      </c>
      <c r="B212">
        <v>72</v>
      </c>
      <c r="C212">
        <v>122.07699999999997</v>
      </c>
      <c r="D212">
        <v>0</v>
      </c>
      <c r="E212">
        <v>5.5999999999999961</v>
      </c>
      <c r="F212">
        <v>9</v>
      </c>
      <c r="G212">
        <v>3</v>
      </c>
      <c r="H212">
        <v>960</v>
      </c>
      <c r="I212">
        <v>0</v>
      </c>
    </row>
    <row r="213" spans="1:9" x14ac:dyDescent="0.15">
      <c r="A213">
        <v>6</v>
      </c>
      <c r="B213">
        <v>0</v>
      </c>
      <c r="C213">
        <v>123.70999999999998</v>
      </c>
      <c r="D213">
        <v>4</v>
      </c>
      <c r="E213">
        <v>3.5999999999999961</v>
      </c>
      <c r="F213">
        <v>5</v>
      </c>
      <c r="G213">
        <v>3</v>
      </c>
      <c r="H213">
        <v>1020</v>
      </c>
      <c r="I213">
        <v>0</v>
      </c>
    </row>
  </sheetData>
  <phoneticPr fontId="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74"/>
  <sheetViews>
    <sheetView topLeftCell="A55" workbookViewId="0">
      <selection activeCell="R51" sqref="R51"/>
    </sheetView>
  </sheetViews>
  <sheetFormatPr defaultColWidth="11" defaultRowHeight="14.25" x14ac:dyDescent="0.15"/>
  <sheetData>
    <row r="1" spans="1:10" x14ac:dyDescent="0.15">
      <c r="A1" t="s">
        <v>0</v>
      </c>
      <c r="C1" t="s">
        <v>25</v>
      </c>
      <c r="D1" t="s">
        <v>141</v>
      </c>
      <c r="F1" t="s">
        <v>27</v>
      </c>
      <c r="G1">
        <v>0</v>
      </c>
      <c r="I1" t="s">
        <v>30</v>
      </c>
      <c r="J1">
        <v>2</v>
      </c>
    </row>
    <row r="2" spans="1:10" x14ac:dyDescent="0.15">
      <c r="A2">
        <v>0.4</v>
      </c>
      <c r="B2">
        <f>15</f>
        <v>15</v>
      </c>
      <c r="C2">
        <f>B5/(B2/A2)</f>
        <v>2.6666666666666665</v>
      </c>
      <c r="D2">
        <f>C2/A2</f>
        <v>6.6666666666666661</v>
      </c>
      <c r="E2">
        <f>B5/((B2-2)/A2)</f>
        <v>3.0769230769230771</v>
      </c>
      <c r="F2" t="s">
        <v>26</v>
      </c>
      <c r="G2">
        <v>0</v>
      </c>
    </row>
    <row r="3" spans="1:10" x14ac:dyDescent="0.15">
      <c r="A3" t="s">
        <v>1</v>
      </c>
      <c r="C3" t="s">
        <v>24</v>
      </c>
      <c r="D3" t="s">
        <v>140</v>
      </c>
      <c r="E3">
        <f>E2/A2</f>
        <v>7.6923076923076925</v>
      </c>
      <c r="F3" t="s">
        <v>28</v>
      </c>
      <c r="G3">
        <v>0</v>
      </c>
    </row>
    <row r="4" spans="1:10" x14ac:dyDescent="0.15">
      <c r="A4">
        <v>1</v>
      </c>
      <c r="B4">
        <f>10</f>
        <v>10</v>
      </c>
      <c r="C4">
        <f>B5/(B4/A4)</f>
        <v>10</v>
      </c>
      <c r="D4">
        <f>B5/(B4*1.25)</f>
        <v>8</v>
      </c>
      <c r="F4" t="s">
        <v>29</v>
      </c>
      <c r="G4">
        <v>0</v>
      </c>
    </row>
    <row r="5" spans="1:10" x14ac:dyDescent="0.15">
      <c r="A5" t="s">
        <v>2</v>
      </c>
      <c r="B5">
        <v>100</v>
      </c>
    </row>
    <row r="6" spans="1:10" x14ac:dyDescent="0.15">
      <c r="C6">
        <v>0</v>
      </c>
      <c r="D6">
        <v>1</v>
      </c>
      <c r="E6">
        <v>2</v>
      </c>
      <c r="F6">
        <v>3</v>
      </c>
      <c r="G6">
        <v>4</v>
      </c>
      <c r="H6">
        <v>5</v>
      </c>
      <c r="I6">
        <v>6</v>
      </c>
    </row>
    <row r="7" spans="1:10" ht="16.5" x14ac:dyDescent="0.15">
      <c r="C7" t="s">
        <v>12</v>
      </c>
      <c r="D7" t="s">
        <v>13</v>
      </c>
      <c r="E7" t="s">
        <v>14</v>
      </c>
      <c r="F7" t="s">
        <v>15</v>
      </c>
      <c r="G7" s="3" t="s">
        <v>16</v>
      </c>
      <c r="H7" t="s">
        <v>17</v>
      </c>
      <c r="I7" t="s">
        <v>18</v>
      </c>
    </row>
    <row r="8" spans="1:10" ht="16.5" x14ac:dyDescent="0.15">
      <c r="A8">
        <v>0</v>
      </c>
      <c r="B8" s="1" t="s">
        <v>3</v>
      </c>
      <c r="C8" s="1">
        <v>0.5</v>
      </c>
      <c r="D8" s="1">
        <v>1</v>
      </c>
      <c r="E8" s="1">
        <v>0.8</v>
      </c>
      <c r="F8" s="1">
        <v>-3</v>
      </c>
      <c r="G8" s="1">
        <v>8</v>
      </c>
      <c r="H8">
        <f>E8*D8</f>
        <v>0.8</v>
      </c>
      <c r="I8">
        <f>F8*D8</f>
        <v>-3</v>
      </c>
    </row>
    <row r="9" spans="1:10" ht="16.5" x14ac:dyDescent="0.15">
      <c r="A9">
        <v>1</v>
      </c>
      <c r="B9" s="1" t="s">
        <v>4</v>
      </c>
      <c r="C9" s="1">
        <v>0.48</v>
      </c>
      <c r="D9" s="1">
        <v>1</v>
      </c>
      <c r="E9" s="1">
        <v>0.81</v>
      </c>
      <c r="F9" s="1">
        <v>-3</v>
      </c>
      <c r="G9" s="1">
        <v>8</v>
      </c>
      <c r="H9">
        <f t="shared" ref="H9:H16" si="0">E9*D9</f>
        <v>0.81</v>
      </c>
      <c r="I9">
        <f t="shared" ref="I9:I16" si="1">F9*D9</f>
        <v>-3</v>
      </c>
    </row>
    <row r="10" spans="1:10" ht="16.5" x14ac:dyDescent="0.15">
      <c r="A10">
        <v>2</v>
      </c>
      <c r="B10" s="1" t="s">
        <v>5</v>
      </c>
      <c r="C10" s="1">
        <v>0.5</v>
      </c>
      <c r="D10" s="2">
        <v>1</v>
      </c>
      <c r="E10" s="1">
        <v>0.82</v>
      </c>
      <c r="F10" s="1">
        <v>-3</v>
      </c>
      <c r="G10" s="1">
        <v>8</v>
      </c>
      <c r="H10">
        <f t="shared" si="0"/>
        <v>0.82</v>
      </c>
      <c r="I10">
        <f t="shared" si="1"/>
        <v>-3</v>
      </c>
    </row>
    <row r="11" spans="1:10" ht="16.5" x14ac:dyDescent="0.15">
      <c r="A11">
        <v>3</v>
      </c>
      <c r="B11" s="1" t="s">
        <v>6</v>
      </c>
      <c r="C11" s="1">
        <v>0.39700000000000002</v>
      </c>
      <c r="D11" s="1">
        <v>1</v>
      </c>
      <c r="E11" s="1">
        <v>0.83</v>
      </c>
      <c r="F11" s="1">
        <v>-3</v>
      </c>
      <c r="G11" s="1">
        <v>8</v>
      </c>
      <c r="H11">
        <f t="shared" si="0"/>
        <v>0.83</v>
      </c>
      <c r="I11">
        <f t="shared" si="1"/>
        <v>-3</v>
      </c>
    </row>
    <row r="12" spans="1:10" ht="16.5" x14ac:dyDescent="0.15">
      <c r="A12">
        <v>4</v>
      </c>
      <c r="B12" s="1" t="s">
        <v>7</v>
      </c>
      <c r="C12" s="1">
        <v>0.78900000000000003</v>
      </c>
      <c r="D12" s="1">
        <v>2</v>
      </c>
      <c r="E12" s="1">
        <v>0.85</v>
      </c>
      <c r="F12" s="1">
        <v>-3</v>
      </c>
      <c r="G12" s="1">
        <v>8</v>
      </c>
      <c r="H12">
        <f t="shared" si="0"/>
        <v>1.7</v>
      </c>
      <c r="I12">
        <f t="shared" si="1"/>
        <v>-6</v>
      </c>
    </row>
    <row r="13" spans="1:10" ht="16.5" x14ac:dyDescent="0.15">
      <c r="A13">
        <v>5</v>
      </c>
      <c r="B13" s="1" t="s">
        <v>8</v>
      </c>
      <c r="C13" s="1">
        <v>0.4</v>
      </c>
      <c r="D13" s="1">
        <v>1</v>
      </c>
      <c r="E13" s="1">
        <v>1.1000000000000001</v>
      </c>
      <c r="F13" s="1">
        <v>-17</v>
      </c>
      <c r="G13" s="1">
        <v>40</v>
      </c>
      <c r="H13">
        <f t="shared" si="0"/>
        <v>1.1000000000000001</v>
      </c>
      <c r="I13">
        <f t="shared" si="1"/>
        <v>-17</v>
      </c>
    </row>
    <row r="14" spans="1:10" ht="16.5" x14ac:dyDescent="0.15">
      <c r="A14">
        <v>6</v>
      </c>
      <c r="B14" s="1" t="s">
        <v>9</v>
      </c>
      <c r="C14" s="1">
        <v>0.4</v>
      </c>
      <c r="D14" s="1">
        <v>1</v>
      </c>
      <c r="E14" s="1">
        <v>1.1000000000000001</v>
      </c>
      <c r="F14" s="1">
        <v>-15</v>
      </c>
      <c r="G14" s="1">
        <v>40</v>
      </c>
      <c r="H14">
        <f t="shared" si="0"/>
        <v>1.1000000000000001</v>
      </c>
      <c r="I14">
        <f t="shared" si="1"/>
        <v>-15</v>
      </c>
    </row>
    <row r="15" spans="1:10" ht="16.5" x14ac:dyDescent="0.15">
      <c r="A15">
        <v>7</v>
      </c>
      <c r="B15" s="1" t="s">
        <v>10</v>
      </c>
      <c r="C15" s="1">
        <v>0.4</v>
      </c>
      <c r="D15" s="1">
        <v>1</v>
      </c>
      <c r="E15" s="1">
        <v>1.3</v>
      </c>
      <c r="F15" s="1">
        <v>-10</v>
      </c>
      <c r="G15" s="4">
        <v>0</v>
      </c>
      <c r="H15">
        <f t="shared" si="0"/>
        <v>1.3</v>
      </c>
      <c r="I15">
        <f t="shared" si="1"/>
        <v>-10</v>
      </c>
    </row>
    <row r="16" spans="1:10" ht="16.5" x14ac:dyDescent="0.15">
      <c r="A16">
        <v>8</v>
      </c>
      <c r="B16" s="1" t="s">
        <v>11</v>
      </c>
      <c r="C16" s="1">
        <v>0.9</v>
      </c>
      <c r="D16" s="1">
        <v>32</v>
      </c>
      <c r="E16" s="1">
        <v>0.5</v>
      </c>
      <c r="F16" s="1">
        <v>-22</v>
      </c>
      <c r="G16" s="4">
        <v>0</v>
      </c>
      <c r="H16">
        <f t="shared" si="0"/>
        <v>16</v>
      </c>
      <c r="I16">
        <f t="shared" si="1"/>
        <v>-704</v>
      </c>
    </row>
    <row r="19" spans="1:25" x14ac:dyDescent="0.15">
      <c r="Y19">
        <f>1.3+1.3</f>
        <v>2.6</v>
      </c>
    </row>
    <row r="20" spans="1:25" x14ac:dyDescent="0.15">
      <c r="A20" t="s">
        <v>19</v>
      </c>
      <c r="B20" t="s">
        <v>20</v>
      </c>
      <c r="C20" t="s">
        <v>21</v>
      </c>
      <c r="G20" t="s">
        <v>31</v>
      </c>
      <c r="H20">
        <f>C4+B27+C16</f>
        <v>13.566666666666666</v>
      </c>
    </row>
    <row r="21" spans="1:25" x14ac:dyDescent="0.15">
      <c r="A21">
        <v>0</v>
      </c>
      <c r="B21">
        <v>5</v>
      </c>
      <c r="C21">
        <v>8</v>
      </c>
      <c r="G21" t="s">
        <v>31</v>
      </c>
      <c r="H21">
        <f>E2+D4+C16</f>
        <v>11.976923076923077</v>
      </c>
    </row>
    <row r="22" spans="1:25" x14ac:dyDescent="0.15">
      <c r="A22">
        <v>1</v>
      </c>
    </row>
    <row r="23" spans="1:25" x14ac:dyDescent="0.15">
      <c r="A23">
        <v>2</v>
      </c>
    </row>
    <row r="24" spans="1:25" x14ac:dyDescent="0.15">
      <c r="A24">
        <v>3</v>
      </c>
    </row>
    <row r="25" spans="1:25" x14ac:dyDescent="0.15">
      <c r="A25">
        <v>4</v>
      </c>
      <c r="D25">
        <f>D27/A27</f>
        <v>1.5416354088522133</v>
      </c>
      <c r="E25">
        <f>E27/A2</f>
        <v>2.75</v>
      </c>
    </row>
    <row r="26" spans="1:25" x14ac:dyDescent="0.15">
      <c r="A26" t="s">
        <v>22</v>
      </c>
      <c r="B26" t="s">
        <v>22</v>
      </c>
      <c r="C26" t="s">
        <v>22</v>
      </c>
      <c r="D26" t="s">
        <v>32</v>
      </c>
      <c r="E26" t="s">
        <v>33</v>
      </c>
      <c r="F26" t="s">
        <v>34</v>
      </c>
    </row>
    <row r="27" spans="1:25" x14ac:dyDescent="0.15">
      <c r="A27" cm="1">
        <f t="array" ref="A27">sumup(A21:A25,A8:A16,C8:C16)</f>
        <v>2.6659999999999999</v>
      </c>
      <c r="B27">
        <f>C2</f>
        <v>2.6666666666666665</v>
      </c>
      <c r="C27">
        <f>3</f>
        <v>3</v>
      </c>
      <c r="D27" cm="1">
        <f t="array" ref="D27">sumup(A21:A25,A8:A16,E8:E16)</f>
        <v>4.1100000000000003</v>
      </c>
      <c r="E27">
        <f>H13</f>
        <v>1.1000000000000001</v>
      </c>
      <c r="F27">
        <f>H16</f>
        <v>16</v>
      </c>
    </row>
    <row r="28" spans="1:25" x14ac:dyDescent="0.15">
      <c r="A28" t="s">
        <v>23</v>
      </c>
      <c r="B28" t="s">
        <v>23</v>
      </c>
      <c r="D28" t="s">
        <v>35</v>
      </c>
      <c r="E28" t="s">
        <v>36</v>
      </c>
      <c r="F28" t="s">
        <v>37</v>
      </c>
    </row>
    <row r="29" spans="1:25" x14ac:dyDescent="0.15">
      <c r="A29">
        <f>C4/A27</f>
        <v>3.7509377344336086</v>
      </c>
      <c r="B29">
        <f>B27/A2</f>
        <v>6.6666666666666661</v>
      </c>
      <c r="D29" cm="1">
        <f t="array" ref="D29">sumup(A21:A25,A8:A16,F8:F16)*A29</f>
        <v>-56.264066016504131</v>
      </c>
      <c r="E29">
        <f>I13</f>
        <v>-17</v>
      </c>
      <c r="F29">
        <f>I16</f>
        <v>-704</v>
      </c>
    </row>
    <row r="30" spans="1:25" x14ac:dyDescent="0.15">
      <c r="A30">
        <f>C4/A27/1.25</f>
        <v>3.0007501875468869</v>
      </c>
      <c r="B30">
        <f>E2/A2</f>
        <v>7.6923076923076925</v>
      </c>
      <c r="D30" t="s">
        <v>38</v>
      </c>
      <c r="E30" t="s">
        <v>39</v>
      </c>
    </row>
    <row r="31" spans="1:25" x14ac:dyDescent="0.15">
      <c r="D31" cm="1">
        <f t="array" ref="D31">sumup(A21:A25,A8:A16,G8:G16)*A29</f>
        <v>150.03750937734435</v>
      </c>
      <c r="E31">
        <f>G13*D2</f>
        <v>266.66666666666663</v>
      </c>
    </row>
    <row r="32" spans="1:25" x14ac:dyDescent="0.15">
      <c r="A32" t="s">
        <v>40</v>
      </c>
      <c r="D32" t="s">
        <v>41</v>
      </c>
      <c r="E32" t="s">
        <v>42</v>
      </c>
      <c r="F32" t="s">
        <v>43</v>
      </c>
      <c r="G32" t="s">
        <v>44</v>
      </c>
      <c r="H32" t="s">
        <v>45</v>
      </c>
      <c r="I32" t="s">
        <v>46</v>
      </c>
      <c r="N32" s="6" t="s">
        <v>105</v>
      </c>
      <c r="O32" s="6" t="s">
        <v>106</v>
      </c>
      <c r="P32" s="6" t="s">
        <v>107</v>
      </c>
      <c r="Q32" s="6"/>
      <c r="R32" s="6">
        <v>0.21</v>
      </c>
      <c r="S32" s="6">
        <v>0.79</v>
      </c>
    </row>
    <row r="33" spans="1:20" x14ac:dyDescent="0.15">
      <c r="A33">
        <f>(A29*D27+E27*B29+F27)/H20</f>
        <v>2.856242316107283</v>
      </c>
      <c r="B33" t="s">
        <v>86</v>
      </c>
      <c r="D33">
        <f>A29*5*3/H20</f>
        <v>4.1472284533049733</v>
      </c>
      <c r="E33">
        <f>7*B29/H20</f>
        <v>3.4398034398034398</v>
      </c>
      <c r="F33">
        <f>D16/H20</f>
        <v>2.3587223587223587</v>
      </c>
      <c r="G33">
        <f>D33+E33+F33</f>
        <v>9.9457542518307722</v>
      </c>
      <c r="H33">
        <v>5.4722737303555418</v>
      </c>
      <c r="I33">
        <f>H33/G33</f>
        <v>0.55021203940849728</v>
      </c>
      <c r="N33" s="6">
        <v>5</v>
      </c>
      <c r="O33" s="6">
        <v>3</v>
      </c>
      <c r="P33" s="6">
        <v>2</v>
      </c>
      <c r="Q33" s="6"/>
      <c r="R33">
        <v>0.5</v>
      </c>
      <c r="S33">
        <v>0.5</v>
      </c>
    </row>
    <row r="34" spans="1:20" x14ac:dyDescent="0.15">
      <c r="A34">
        <f>(A30*D27+E27*B30+F27)/H21</f>
        <v>3.072126413106167</v>
      </c>
      <c r="D34" t="s">
        <v>96</v>
      </c>
      <c r="E34" t="s">
        <v>97</v>
      </c>
    </row>
    <row r="35" spans="1:20" x14ac:dyDescent="0.15">
      <c r="A35" s="6">
        <f>(A30*D27+E27*B30*(1+P58)+F27)/H20</f>
        <v>3.6933506783786454</v>
      </c>
      <c r="B35">
        <f>(A30*D27+E27*B30*(1+S58)+F27)/H20</f>
        <v>3.4339892272834796</v>
      </c>
      <c r="D35">
        <f>[1]科技数据!$A$152</f>
        <v>0.23540988514363609</v>
      </c>
      <c r="E35">
        <f>1-D35</f>
        <v>0.76459011485636386</v>
      </c>
      <c r="N35" t="s">
        <v>130</v>
      </c>
      <c r="O35" t="s">
        <v>131</v>
      </c>
    </row>
    <row r="36" spans="1:20" x14ac:dyDescent="0.15">
      <c r="A36">
        <f>(A35-A33)/A33</f>
        <v>0.29308030258869672</v>
      </c>
      <c r="B36">
        <f>(B35-A33)/A33</f>
        <v>0.20227517389476835</v>
      </c>
      <c r="N36">
        <v>6</v>
      </c>
      <c r="O36">
        <v>4</v>
      </c>
    </row>
    <row r="39" spans="1:20" x14ac:dyDescent="0.15">
      <c r="M39" t="s">
        <v>122</v>
      </c>
      <c r="N39" s="6">
        <v>0.05</v>
      </c>
      <c r="O39" s="6">
        <v>0.8</v>
      </c>
      <c r="Q39" t="s">
        <v>92</v>
      </c>
      <c r="R39" s="6">
        <f>N39</f>
        <v>0.05</v>
      </c>
      <c r="S39" s="6">
        <f>O39</f>
        <v>0.8</v>
      </c>
    </row>
    <row r="40" spans="1:20" x14ac:dyDescent="0.15">
      <c r="N40" t="s">
        <v>79</v>
      </c>
      <c r="O40" t="s">
        <v>80</v>
      </c>
      <c r="R40" t="s">
        <v>79</v>
      </c>
      <c r="S40" t="s">
        <v>80</v>
      </c>
    </row>
    <row r="41" spans="1:20" x14ac:dyDescent="0.15">
      <c r="M41">
        <v>0</v>
      </c>
      <c r="N41">
        <v>0.27</v>
      </c>
      <c r="O41" s="6">
        <v>2.2547999999999999</v>
      </c>
      <c r="P41" s="6">
        <f>(N41*O41+(1-N41)*1)</f>
        <v>1.3387959999999999</v>
      </c>
      <c r="Q41" s="6">
        <v>0</v>
      </c>
      <c r="R41" s="6">
        <v>0.57000000000000006</v>
      </c>
      <c r="S41" s="6">
        <v>5.2547999999999995</v>
      </c>
      <c r="T41" s="6">
        <f>(R41*S41+(1-R41)*1)</f>
        <v>3.4252359999999999</v>
      </c>
    </row>
    <row r="42" spans="1:20" x14ac:dyDescent="0.15">
      <c r="A42">
        <v>1</v>
      </c>
      <c r="B42" s="5" t="s">
        <v>115</v>
      </c>
      <c r="C42" t="s">
        <v>136</v>
      </c>
      <c r="M42">
        <v>1</v>
      </c>
      <c r="N42">
        <f>MIN(N41+$N$39,1)</f>
        <v>0.32</v>
      </c>
      <c r="O42">
        <f>O41+$O$39</f>
        <v>3.0548000000000002</v>
      </c>
      <c r="P42" s="6">
        <f t="shared" ref="P42:P56" si="2">(N42*O42+(1-N42)*1)</f>
        <v>1.6575359999999999</v>
      </c>
      <c r="Q42" s="6">
        <v>1</v>
      </c>
      <c r="R42">
        <f>MIN(R41+$R$39,1)</f>
        <v>0.62000000000000011</v>
      </c>
      <c r="S42">
        <f>S41+$S$39</f>
        <v>6.0547999999999993</v>
      </c>
      <c r="T42" s="6">
        <f t="shared" ref="T42:T56" si="3">(R42*S42+(1-R42)*1)</f>
        <v>4.1339760000000005</v>
      </c>
    </row>
    <row r="43" spans="1:20" x14ac:dyDescent="0.15">
      <c r="A43">
        <v>2</v>
      </c>
      <c r="B43" s="5" t="s">
        <v>116</v>
      </c>
      <c r="C43" t="s">
        <v>136</v>
      </c>
      <c r="M43">
        <v>2</v>
      </c>
      <c r="N43" s="6">
        <f t="shared" ref="N43:N56" si="4">MIN(N42+$N$39,1)</f>
        <v>0.37</v>
      </c>
      <c r="O43" s="6">
        <f t="shared" ref="O43:O56" si="5">O42+$O$39</f>
        <v>3.8548</v>
      </c>
      <c r="P43" s="6">
        <f t="shared" si="2"/>
        <v>2.056276</v>
      </c>
      <c r="Q43" s="6">
        <v>2</v>
      </c>
      <c r="R43" s="6">
        <f t="shared" ref="R43:R56" si="6">MIN(R42+$R$39,1)</f>
        <v>0.67000000000000015</v>
      </c>
      <c r="S43" s="6">
        <f t="shared" ref="S43:S56" si="7">S42+$S$39</f>
        <v>6.8547999999999991</v>
      </c>
      <c r="T43" s="6">
        <f t="shared" si="3"/>
        <v>4.9227160000000003</v>
      </c>
    </row>
    <row r="44" spans="1:20" x14ac:dyDescent="0.15">
      <c r="A44">
        <v>3</v>
      </c>
      <c r="B44" s="5" t="s">
        <v>117</v>
      </c>
      <c r="C44" t="s">
        <v>136</v>
      </c>
      <c r="M44" s="6">
        <v>3</v>
      </c>
      <c r="N44" s="6">
        <f t="shared" si="4"/>
        <v>0.42</v>
      </c>
      <c r="O44" s="6">
        <f t="shared" si="5"/>
        <v>4.6547999999999998</v>
      </c>
      <c r="P44" s="6">
        <f t="shared" si="2"/>
        <v>2.5350159999999997</v>
      </c>
      <c r="Q44" s="6">
        <v>3</v>
      </c>
      <c r="R44" s="6">
        <f t="shared" si="6"/>
        <v>0.7200000000000002</v>
      </c>
      <c r="S44" s="6">
        <f t="shared" si="7"/>
        <v>7.6547999999999989</v>
      </c>
      <c r="T44" s="6">
        <f t="shared" si="3"/>
        <v>5.7914560000000002</v>
      </c>
    </row>
    <row r="45" spans="1:20" x14ac:dyDescent="0.15">
      <c r="A45">
        <v>4</v>
      </c>
      <c r="B45" s="5" t="s">
        <v>118</v>
      </c>
      <c r="C45" t="s">
        <v>137</v>
      </c>
      <c r="M45" s="6">
        <v>4</v>
      </c>
      <c r="N45" s="6">
        <f t="shared" si="4"/>
        <v>0.47</v>
      </c>
      <c r="O45" s="6">
        <f t="shared" si="5"/>
        <v>5.4547999999999996</v>
      </c>
      <c r="P45" s="6">
        <f t="shared" si="2"/>
        <v>3.093756</v>
      </c>
      <c r="Q45" s="6">
        <v>4</v>
      </c>
      <c r="R45" s="6">
        <f t="shared" si="6"/>
        <v>0.77000000000000024</v>
      </c>
      <c r="S45" s="6">
        <f t="shared" si="7"/>
        <v>8.4547999999999988</v>
      </c>
      <c r="T45" s="6">
        <f t="shared" si="3"/>
        <v>6.740196000000001</v>
      </c>
    </row>
    <row r="46" spans="1:20" x14ac:dyDescent="0.15">
      <c r="A46">
        <v>5</v>
      </c>
      <c r="B46" s="5" t="s">
        <v>119</v>
      </c>
      <c r="C46" t="s">
        <v>136</v>
      </c>
      <c r="M46" s="6">
        <v>5</v>
      </c>
      <c r="N46" s="6">
        <f t="shared" si="4"/>
        <v>0.52</v>
      </c>
      <c r="O46" s="6">
        <f t="shared" si="5"/>
        <v>6.2547999999999995</v>
      </c>
      <c r="P46" s="6">
        <f t="shared" si="2"/>
        <v>3.7324959999999998</v>
      </c>
      <c r="Q46" s="6">
        <v>5</v>
      </c>
      <c r="R46" s="6">
        <f t="shared" si="6"/>
        <v>0.82000000000000028</v>
      </c>
      <c r="S46" s="6">
        <f t="shared" si="7"/>
        <v>9.2547999999999995</v>
      </c>
      <c r="T46" s="6">
        <f t="shared" si="3"/>
        <v>7.7689360000000018</v>
      </c>
    </row>
    <row r="47" spans="1:20" x14ac:dyDescent="0.15">
      <c r="A47">
        <v>6</v>
      </c>
      <c r="B47" s="5" t="s">
        <v>120</v>
      </c>
      <c r="C47" t="s">
        <v>136</v>
      </c>
      <c r="M47" s="6">
        <v>6</v>
      </c>
      <c r="N47" s="6">
        <f t="shared" si="4"/>
        <v>0.57000000000000006</v>
      </c>
      <c r="O47" s="6">
        <f t="shared" si="5"/>
        <v>7.0547999999999993</v>
      </c>
      <c r="P47" s="6">
        <f t="shared" si="2"/>
        <v>4.4512359999999997</v>
      </c>
      <c r="Q47" s="6">
        <v>6</v>
      </c>
      <c r="R47" s="6">
        <f t="shared" si="6"/>
        <v>0.87000000000000033</v>
      </c>
      <c r="S47" s="6">
        <f t="shared" si="7"/>
        <v>10.0548</v>
      </c>
      <c r="T47" s="6">
        <f t="shared" si="3"/>
        <v>8.8776760000000028</v>
      </c>
    </row>
    <row r="48" spans="1:20" x14ac:dyDescent="0.15">
      <c r="A48">
        <v>7</v>
      </c>
      <c r="B48" s="7" t="s">
        <v>121</v>
      </c>
      <c r="M48" s="6">
        <v>7</v>
      </c>
      <c r="N48" s="6">
        <f t="shared" si="4"/>
        <v>0.62000000000000011</v>
      </c>
      <c r="O48" s="6">
        <f t="shared" si="5"/>
        <v>7.8547999999999991</v>
      </c>
      <c r="P48" s="6">
        <f t="shared" si="2"/>
        <v>5.2499760000000002</v>
      </c>
      <c r="Q48" s="6">
        <v>7</v>
      </c>
      <c r="R48" s="6">
        <f t="shared" si="6"/>
        <v>0.92000000000000037</v>
      </c>
      <c r="S48" s="6">
        <f t="shared" si="7"/>
        <v>10.854800000000001</v>
      </c>
      <c r="T48" s="6">
        <f t="shared" si="3"/>
        <v>10.066416000000006</v>
      </c>
    </row>
    <row r="49" spans="1:20" x14ac:dyDescent="0.15">
      <c r="M49" s="6">
        <v>8</v>
      </c>
      <c r="N49" s="6">
        <f t="shared" si="4"/>
        <v>0.67000000000000015</v>
      </c>
      <c r="O49" s="6">
        <f t="shared" si="5"/>
        <v>8.6547999999999998</v>
      </c>
      <c r="P49" s="6">
        <f t="shared" si="2"/>
        <v>6.1287160000000016</v>
      </c>
      <c r="Q49" s="6">
        <v>8</v>
      </c>
      <c r="R49" s="6">
        <f t="shared" si="6"/>
        <v>0.97000000000000042</v>
      </c>
      <c r="S49" s="6">
        <f t="shared" si="7"/>
        <v>11.654800000000002</v>
      </c>
      <c r="T49" s="6">
        <f t="shared" si="3"/>
        <v>11.335156000000005</v>
      </c>
    </row>
    <row r="50" spans="1:20" x14ac:dyDescent="0.15">
      <c r="B50" s="8" t="s">
        <v>122</v>
      </c>
      <c r="C50" t="s">
        <v>92</v>
      </c>
      <c r="M50" s="6">
        <v>9</v>
      </c>
      <c r="N50" s="6">
        <f t="shared" si="4"/>
        <v>0.7200000000000002</v>
      </c>
      <c r="O50" s="6">
        <f t="shared" si="5"/>
        <v>9.4548000000000005</v>
      </c>
      <c r="P50" s="6">
        <f t="shared" si="2"/>
        <v>7.0874560000000013</v>
      </c>
      <c r="Q50" s="6">
        <v>9</v>
      </c>
      <c r="R50" s="6">
        <f t="shared" si="6"/>
        <v>1</v>
      </c>
      <c r="S50" s="6">
        <f t="shared" si="7"/>
        <v>12.454800000000002</v>
      </c>
      <c r="T50" s="6">
        <f t="shared" si="3"/>
        <v>12.454800000000002</v>
      </c>
    </row>
    <row r="51" spans="1:20" x14ac:dyDescent="0.15">
      <c r="A51">
        <v>4</v>
      </c>
      <c r="B51">
        <f>P58*R33*N33/10</f>
        <v>0.39330423967291722</v>
      </c>
      <c r="C51" s="6">
        <f>S58*R33*N33/10</f>
        <v>0.28934352469227148</v>
      </c>
      <c r="M51" s="6">
        <v>10</v>
      </c>
      <c r="N51" s="6">
        <f t="shared" si="4"/>
        <v>0.77000000000000024</v>
      </c>
      <c r="O51" s="6">
        <f t="shared" si="5"/>
        <v>10.254800000000001</v>
      </c>
      <c r="P51" s="6">
        <f t="shared" si="2"/>
        <v>8.1261960000000037</v>
      </c>
      <c r="Q51" s="6">
        <v>10</v>
      </c>
      <c r="R51" s="6">
        <f t="shared" si="6"/>
        <v>1</v>
      </c>
      <c r="S51" s="6">
        <f t="shared" si="7"/>
        <v>13.254800000000003</v>
      </c>
      <c r="T51" s="6">
        <f t="shared" si="3"/>
        <v>13.254800000000003</v>
      </c>
    </row>
    <row r="52" spans="1:20" x14ac:dyDescent="0.15">
      <c r="M52" s="6">
        <v>11</v>
      </c>
      <c r="N52" s="6">
        <f t="shared" si="4"/>
        <v>0.82000000000000028</v>
      </c>
      <c r="O52" s="6">
        <f t="shared" si="5"/>
        <v>11.054800000000002</v>
      </c>
      <c r="P52" s="6">
        <f t="shared" si="2"/>
        <v>9.2449360000000045</v>
      </c>
      <c r="Q52" s="6">
        <v>11</v>
      </c>
      <c r="R52" s="6">
        <f t="shared" si="6"/>
        <v>1</v>
      </c>
      <c r="S52" s="6">
        <f t="shared" si="7"/>
        <v>14.054800000000004</v>
      </c>
      <c r="T52" s="6">
        <f t="shared" si="3"/>
        <v>14.054800000000004</v>
      </c>
    </row>
    <row r="53" spans="1:20" x14ac:dyDescent="0.15">
      <c r="M53" s="6">
        <v>12</v>
      </c>
      <c r="N53" s="6">
        <f t="shared" si="4"/>
        <v>0.87000000000000033</v>
      </c>
      <c r="O53" s="6">
        <f t="shared" si="5"/>
        <v>11.854800000000003</v>
      </c>
      <c r="P53" s="6">
        <f t="shared" si="2"/>
        <v>10.443676000000005</v>
      </c>
      <c r="Q53" s="6">
        <v>12</v>
      </c>
      <c r="R53" s="6">
        <f t="shared" si="6"/>
        <v>1</v>
      </c>
      <c r="S53" s="6">
        <f t="shared" si="7"/>
        <v>14.854800000000004</v>
      </c>
      <c r="T53" s="6">
        <f t="shared" si="3"/>
        <v>14.854800000000004</v>
      </c>
    </row>
    <row r="54" spans="1:20" x14ac:dyDescent="0.15">
      <c r="F54" t="s">
        <v>128</v>
      </c>
      <c r="G54" t="s">
        <v>129</v>
      </c>
      <c r="M54" s="6">
        <v>13</v>
      </c>
      <c r="N54" s="6">
        <f t="shared" si="4"/>
        <v>0.92000000000000037</v>
      </c>
      <c r="O54" s="6">
        <f t="shared" si="5"/>
        <v>12.654800000000003</v>
      </c>
      <c r="P54" s="6">
        <f t="shared" si="2"/>
        <v>11.722416000000008</v>
      </c>
      <c r="Q54" s="6">
        <v>13</v>
      </c>
      <c r="R54" s="6">
        <f t="shared" si="6"/>
        <v>1</v>
      </c>
      <c r="S54" s="6">
        <f t="shared" si="7"/>
        <v>15.654800000000005</v>
      </c>
      <c r="T54" s="6">
        <f t="shared" si="3"/>
        <v>15.654800000000005</v>
      </c>
    </row>
    <row r="55" spans="1:20" x14ac:dyDescent="0.15">
      <c r="F55" t="s">
        <v>77</v>
      </c>
      <c r="M55" s="6">
        <v>14</v>
      </c>
      <c r="N55" s="6">
        <f t="shared" si="4"/>
        <v>0.97000000000000042</v>
      </c>
      <c r="O55" s="6">
        <f t="shared" si="5"/>
        <v>13.454800000000004</v>
      </c>
      <c r="P55" s="6">
        <f t="shared" si="2"/>
        <v>13.081156000000009</v>
      </c>
      <c r="Q55" s="6">
        <v>14</v>
      </c>
      <c r="R55" s="6">
        <f t="shared" si="6"/>
        <v>1</v>
      </c>
      <c r="S55" s="6">
        <f t="shared" si="7"/>
        <v>16.454800000000006</v>
      </c>
      <c r="T55" s="6">
        <f t="shared" si="3"/>
        <v>16.454800000000006</v>
      </c>
    </row>
    <row r="56" spans="1:20" x14ac:dyDescent="0.15">
      <c r="F56" t="s">
        <v>125</v>
      </c>
      <c r="M56" s="6">
        <v>15</v>
      </c>
      <c r="N56" s="6">
        <f t="shared" si="4"/>
        <v>1</v>
      </c>
      <c r="O56" s="6">
        <f t="shared" si="5"/>
        <v>14.254800000000005</v>
      </c>
      <c r="P56" s="6">
        <f t="shared" si="2"/>
        <v>14.254800000000005</v>
      </c>
      <c r="Q56" s="6">
        <v>15</v>
      </c>
      <c r="R56" s="6">
        <f t="shared" si="6"/>
        <v>1</v>
      </c>
      <c r="S56" s="6">
        <f t="shared" si="7"/>
        <v>17.254800000000007</v>
      </c>
      <c r="T56" s="6">
        <f t="shared" si="3"/>
        <v>17.254800000000007</v>
      </c>
    </row>
    <row r="57" spans="1:20" x14ac:dyDescent="0.15">
      <c r="F57" t="s">
        <v>126</v>
      </c>
      <c r="O57">
        <f>P41*7</f>
        <v>9.3715719999999987</v>
      </c>
      <c r="P57">
        <f>SUM(P41:P48)</f>
        <v>24.115087999999997</v>
      </c>
      <c r="R57" s="6">
        <f>T41*7</f>
        <v>23.976652000000001</v>
      </c>
      <c r="S57" s="6">
        <f>SUM(T41:T48)</f>
        <v>51.726608000000006</v>
      </c>
      <c r="T57" s="6"/>
    </row>
    <row r="58" spans="1:20" x14ac:dyDescent="0.15">
      <c r="F58" t="s">
        <v>127</v>
      </c>
      <c r="P58">
        <f>(P57-O57)/O57</f>
        <v>1.5732169586916689</v>
      </c>
      <c r="S58">
        <f>(S57-R57)/R57</f>
        <v>1.1573740987690859</v>
      </c>
      <c r="T58" s="6"/>
    </row>
    <row r="73" spans="1:2" x14ac:dyDescent="0.15">
      <c r="A73" t="s">
        <v>134</v>
      </c>
      <c r="B73" s="10">
        <v>0.05</v>
      </c>
    </row>
    <row r="74" spans="1:2" x14ac:dyDescent="0.15">
      <c r="A74" t="s">
        <v>135</v>
      </c>
      <c r="B74" s="10">
        <v>0.8</v>
      </c>
    </row>
  </sheetData>
  <phoneticPr fontId="1" type="noConversion"/>
  <pageMargins left="0.75" right="0.75" top="1" bottom="1" header="0.5" footer="0.5"/>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959C0-130E-464C-939B-D12AFC4E6482}">
  <sheetPr codeName="Sheet4"/>
  <dimension ref="I1:Q41"/>
  <sheetViews>
    <sheetView topLeftCell="A13" workbookViewId="0">
      <selection activeCell="G30" sqref="G30"/>
    </sheetView>
  </sheetViews>
  <sheetFormatPr defaultRowHeight="14.25" x14ac:dyDescent="0.15"/>
  <sheetData>
    <row r="1" spans="9:17" x14ac:dyDescent="0.15">
      <c r="J1" t="s">
        <v>49</v>
      </c>
      <c r="L1" t="s">
        <v>58</v>
      </c>
      <c r="N1" t="s">
        <v>59</v>
      </c>
    </row>
    <row r="2" spans="9:17" x14ac:dyDescent="0.15">
      <c r="I2" t="s">
        <v>50</v>
      </c>
      <c r="J2">
        <v>100</v>
      </c>
      <c r="L2">
        <v>10</v>
      </c>
      <c r="N2">
        <v>10</v>
      </c>
    </row>
    <row r="5" spans="9:17" x14ac:dyDescent="0.15">
      <c r="J5" t="s">
        <v>60</v>
      </c>
    </row>
    <row r="12" spans="9:17" x14ac:dyDescent="0.15">
      <c r="K12" t="s">
        <v>47</v>
      </c>
      <c r="L12" t="s">
        <v>22</v>
      </c>
      <c r="M12" t="s">
        <v>48</v>
      </c>
      <c r="N12" t="s">
        <v>15</v>
      </c>
      <c r="O12" t="s">
        <v>55</v>
      </c>
      <c r="P12" t="s">
        <v>56</v>
      </c>
      <c r="Q12" t="s">
        <v>17</v>
      </c>
    </row>
    <row r="13" spans="9:17" ht="16.5" x14ac:dyDescent="0.15">
      <c r="J13" s="1" t="s">
        <v>3</v>
      </c>
      <c r="K13">
        <v>1</v>
      </c>
      <c r="L13" s="1">
        <v>0.81</v>
      </c>
      <c r="M13" s="1">
        <v>0.9</v>
      </c>
      <c r="N13" s="1">
        <v>-5</v>
      </c>
      <c r="O13" s="1">
        <v>1</v>
      </c>
      <c r="P13" s="1">
        <v>10</v>
      </c>
      <c r="Q13">
        <f>O13*M13</f>
        <v>0.9</v>
      </c>
    </row>
    <row r="14" spans="9:17" ht="16.5" x14ac:dyDescent="0.15">
      <c r="J14" s="1" t="s">
        <v>4</v>
      </c>
      <c r="K14">
        <v>2</v>
      </c>
      <c r="L14" s="1">
        <v>0.79</v>
      </c>
      <c r="M14" s="1">
        <v>0.95</v>
      </c>
      <c r="N14" s="1">
        <v>-5</v>
      </c>
      <c r="O14" s="1">
        <v>1</v>
      </c>
      <c r="P14" s="1">
        <v>10</v>
      </c>
      <c r="Q14">
        <f t="shared" ref="Q14:Q21" si="0">O14*M14</f>
        <v>0.95</v>
      </c>
    </row>
    <row r="15" spans="9:17" ht="16.5" x14ac:dyDescent="0.15">
      <c r="J15" s="1" t="s">
        <v>5</v>
      </c>
      <c r="K15">
        <v>3</v>
      </c>
      <c r="L15" s="1">
        <v>0.72399999999999998</v>
      </c>
      <c r="M15" s="1">
        <v>1.2</v>
      </c>
      <c r="N15" s="1">
        <v>-5</v>
      </c>
      <c r="O15" s="2">
        <v>1</v>
      </c>
      <c r="P15" s="1">
        <v>10</v>
      </c>
      <c r="Q15">
        <f t="shared" si="0"/>
        <v>1.2</v>
      </c>
    </row>
    <row r="16" spans="9:17" ht="16.5" x14ac:dyDescent="0.15">
      <c r="J16" s="1" t="s">
        <v>6</v>
      </c>
      <c r="K16">
        <v>4</v>
      </c>
      <c r="L16" s="1">
        <v>0.9</v>
      </c>
      <c r="M16" s="1">
        <v>1.4</v>
      </c>
      <c r="N16" s="1">
        <v>-5</v>
      </c>
      <c r="O16" s="1">
        <v>1</v>
      </c>
      <c r="P16" s="1">
        <v>10</v>
      </c>
      <c r="Q16">
        <f t="shared" si="0"/>
        <v>1.4</v>
      </c>
    </row>
    <row r="17" spans="10:17" ht="16.5" x14ac:dyDescent="0.15">
      <c r="J17" s="1" t="s">
        <v>51</v>
      </c>
      <c r="K17">
        <v>5</v>
      </c>
      <c r="L17" s="1">
        <v>1</v>
      </c>
      <c r="M17" s="1">
        <v>2</v>
      </c>
      <c r="N17" s="1">
        <v>-5</v>
      </c>
      <c r="O17" s="1">
        <v>1</v>
      </c>
      <c r="P17" s="1">
        <v>10</v>
      </c>
      <c r="Q17">
        <f t="shared" si="0"/>
        <v>2</v>
      </c>
    </row>
    <row r="18" spans="10:17" ht="16.5" x14ac:dyDescent="0.15">
      <c r="J18" s="1" t="s">
        <v>52</v>
      </c>
      <c r="K18">
        <v>6</v>
      </c>
      <c r="L18" s="1">
        <v>0.83299999999999996</v>
      </c>
      <c r="M18" s="1">
        <v>1.5</v>
      </c>
      <c r="N18" s="1">
        <v>-5</v>
      </c>
      <c r="O18" s="1">
        <v>1</v>
      </c>
      <c r="P18" s="1">
        <v>10</v>
      </c>
      <c r="Q18">
        <f t="shared" si="0"/>
        <v>1.5</v>
      </c>
    </row>
    <row r="19" spans="10:17" ht="16.5" x14ac:dyDescent="0.15">
      <c r="J19" s="1" t="s">
        <v>53</v>
      </c>
      <c r="K19">
        <v>7</v>
      </c>
      <c r="L19" s="1">
        <v>0.78</v>
      </c>
      <c r="M19" s="1">
        <v>2</v>
      </c>
      <c r="N19" s="1">
        <v>-5</v>
      </c>
      <c r="O19" s="1">
        <v>1</v>
      </c>
      <c r="P19" s="1">
        <v>10</v>
      </c>
      <c r="Q19">
        <f t="shared" si="0"/>
        <v>2</v>
      </c>
    </row>
    <row r="20" spans="10:17" ht="16.5" x14ac:dyDescent="0.15">
      <c r="J20" s="1" t="s">
        <v>54</v>
      </c>
      <c r="K20">
        <v>8</v>
      </c>
      <c r="L20" s="1">
        <v>2.5</v>
      </c>
      <c r="M20" s="1">
        <v>1.5</v>
      </c>
      <c r="N20" s="1">
        <v>-25</v>
      </c>
      <c r="O20" s="1">
        <v>10</v>
      </c>
      <c r="P20" s="1">
        <v>25</v>
      </c>
      <c r="Q20">
        <f t="shared" si="0"/>
        <v>15</v>
      </c>
    </row>
    <row r="21" spans="10:17" ht="16.5" x14ac:dyDescent="0.15">
      <c r="J21" s="4" t="s">
        <v>57</v>
      </c>
      <c r="K21">
        <v>9</v>
      </c>
      <c r="L21" s="1">
        <v>2.4</v>
      </c>
      <c r="M21" s="1">
        <v>11</v>
      </c>
      <c r="N21" s="1">
        <v>-300</v>
      </c>
      <c r="O21" s="4">
        <v>1</v>
      </c>
      <c r="P21" s="4">
        <v>0</v>
      </c>
      <c r="Q21">
        <f t="shared" si="0"/>
        <v>11</v>
      </c>
    </row>
    <row r="25" spans="10:17" x14ac:dyDescent="0.15">
      <c r="J25" t="s">
        <v>19</v>
      </c>
    </row>
    <row r="26" spans="10:17" x14ac:dyDescent="0.15">
      <c r="J26">
        <v>7</v>
      </c>
    </row>
    <row r="27" spans="10:17" x14ac:dyDescent="0.15">
      <c r="J27">
        <v>7</v>
      </c>
    </row>
    <row r="28" spans="10:17" x14ac:dyDescent="0.15">
      <c r="J28">
        <v>7</v>
      </c>
    </row>
    <row r="29" spans="10:17" x14ac:dyDescent="0.15">
      <c r="J29">
        <v>7</v>
      </c>
    </row>
    <row r="30" spans="10:17" x14ac:dyDescent="0.15">
      <c r="J30">
        <v>7</v>
      </c>
    </row>
    <row r="31" spans="10:17" x14ac:dyDescent="0.15">
      <c r="J31">
        <v>7</v>
      </c>
    </row>
    <row r="32" spans="10:17" x14ac:dyDescent="0.15">
      <c r="J32">
        <v>7</v>
      </c>
    </row>
    <row r="33" spans="10:10" x14ac:dyDescent="0.15">
      <c r="J33">
        <v>7</v>
      </c>
    </row>
    <row r="34" spans="10:10" x14ac:dyDescent="0.15">
      <c r="J34">
        <v>7</v>
      </c>
    </row>
    <row r="35" spans="10:10" x14ac:dyDescent="0.15">
      <c r="J35">
        <v>7</v>
      </c>
    </row>
    <row r="36" spans="10:10" x14ac:dyDescent="0.15">
      <c r="J36">
        <v>8</v>
      </c>
    </row>
    <row r="37" spans="10:10" x14ac:dyDescent="0.15">
      <c r="J37">
        <v>8</v>
      </c>
    </row>
    <row r="38" spans="10:10" x14ac:dyDescent="0.15">
      <c r="J38">
        <v>8</v>
      </c>
    </row>
    <row r="39" spans="10:10" x14ac:dyDescent="0.15">
      <c r="J39">
        <v>8</v>
      </c>
    </row>
    <row r="40" spans="10:10" x14ac:dyDescent="0.15">
      <c r="J40">
        <v>8</v>
      </c>
    </row>
    <row r="41" spans="10:10" x14ac:dyDescent="0.15">
      <c r="J41">
        <v>8</v>
      </c>
    </row>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9529-4994-4F90-AE37-DE8FE4943B26}">
  <sheetPr codeName="Sheet6"/>
  <dimension ref="A1:AF52"/>
  <sheetViews>
    <sheetView tabSelected="1" topLeftCell="I1" zoomScaleNormal="100" workbookViewId="0">
      <selection activeCell="AC22" sqref="AC22"/>
    </sheetView>
  </sheetViews>
  <sheetFormatPr defaultRowHeight="14.25" x14ac:dyDescent="0.15"/>
  <cols>
    <col min="1" max="1" width="10.5" customWidth="1"/>
    <col min="4" max="4" width="9" customWidth="1"/>
    <col min="5" max="6" width="15" bestFit="1" customWidth="1"/>
    <col min="8" max="8" width="31.875" customWidth="1"/>
    <col min="11" max="11" width="12.75" bestFit="1" customWidth="1"/>
    <col min="12" max="12" width="9" customWidth="1"/>
  </cols>
  <sheetData>
    <row r="1" spans="1:30" x14ac:dyDescent="0.15">
      <c r="D1" t="s">
        <v>453</v>
      </c>
      <c r="H1" t="s">
        <v>339</v>
      </c>
      <c r="J1" t="s">
        <v>338</v>
      </c>
      <c r="M1" t="s">
        <v>341</v>
      </c>
      <c r="P1" t="s">
        <v>215</v>
      </c>
      <c r="Q1" t="s">
        <v>356</v>
      </c>
      <c r="T1" t="s">
        <v>345</v>
      </c>
      <c r="W1" t="s">
        <v>346</v>
      </c>
    </row>
    <row r="2" spans="1:30" x14ac:dyDescent="0.15">
      <c r="D2" t="s">
        <v>454</v>
      </c>
      <c r="H2" t="s">
        <v>340</v>
      </c>
      <c r="J2" t="s">
        <v>337</v>
      </c>
      <c r="M2" t="s">
        <v>342</v>
      </c>
      <c r="P2" t="s">
        <v>336</v>
      </c>
      <c r="T2" t="s">
        <v>347</v>
      </c>
      <c r="AD2" t="s">
        <v>500</v>
      </c>
    </row>
    <row r="3" spans="1:30" x14ac:dyDescent="0.15">
      <c r="A3">
        <v>1</v>
      </c>
      <c r="B3">
        <v>1</v>
      </c>
      <c r="C3">
        <v>1</v>
      </c>
      <c r="D3" t="s">
        <v>357</v>
      </c>
      <c r="M3" t="s">
        <v>343</v>
      </c>
      <c r="P3" t="s">
        <v>344</v>
      </c>
      <c r="T3" t="s">
        <v>348</v>
      </c>
      <c r="AD3" t="s">
        <v>501</v>
      </c>
    </row>
    <row r="4" spans="1:30" x14ac:dyDescent="0.15">
      <c r="A4">
        <v>1</v>
      </c>
      <c r="B4">
        <v>1</v>
      </c>
      <c r="C4">
        <v>2</v>
      </c>
      <c r="D4" s="19" t="s">
        <v>358</v>
      </c>
      <c r="T4" t="s">
        <v>349</v>
      </c>
      <c r="AD4" t="s">
        <v>502</v>
      </c>
    </row>
    <row r="5" spans="1:30" x14ac:dyDescent="0.15">
      <c r="A5">
        <v>1</v>
      </c>
      <c r="B5">
        <v>1</v>
      </c>
      <c r="C5">
        <v>3</v>
      </c>
      <c r="D5" s="19" t="s">
        <v>359</v>
      </c>
      <c r="T5" t="s">
        <v>350</v>
      </c>
      <c r="AD5" t="s">
        <v>503</v>
      </c>
    </row>
    <row r="6" spans="1:30" x14ac:dyDescent="0.15">
      <c r="A6">
        <v>1</v>
      </c>
      <c r="B6">
        <v>2</v>
      </c>
      <c r="C6">
        <v>1</v>
      </c>
      <c r="D6" s="19" t="s">
        <v>360</v>
      </c>
      <c r="T6" t="s">
        <v>351</v>
      </c>
      <c r="AD6" t="s">
        <v>504</v>
      </c>
    </row>
    <row r="7" spans="1:30" x14ac:dyDescent="0.15">
      <c r="A7">
        <v>1</v>
      </c>
      <c r="B7">
        <v>2</v>
      </c>
      <c r="C7">
        <v>2</v>
      </c>
      <c r="D7" t="s">
        <v>361</v>
      </c>
      <c r="AD7" t="s">
        <v>505</v>
      </c>
    </row>
    <row r="8" spans="1:30" x14ac:dyDescent="0.15">
      <c r="A8">
        <v>1</v>
      </c>
      <c r="B8">
        <v>2</v>
      </c>
      <c r="C8">
        <v>3</v>
      </c>
      <c r="D8" t="s">
        <v>362</v>
      </c>
      <c r="AD8" t="s">
        <v>506</v>
      </c>
    </row>
    <row r="9" spans="1:30" x14ac:dyDescent="0.15">
      <c r="A9">
        <v>1</v>
      </c>
      <c r="B9">
        <v>3</v>
      </c>
      <c r="C9">
        <v>1</v>
      </c>
      <c r="D9" s="20" t="s">
        <v>363</v>
      </c>
      <c r="AD9" t="s">
        <v>507</v>
      </c>
    </row>
    <row r="10" spans="1:30" x14ac:dyDescent="0.15">
      <c r="A10">
        <v>1</v>
      </c>
      <c r="B10">
        <v>3</v>
      </c>
      <c r="C10">
        <v>2</v>
      </c>
      <c r="D10" s="20" t="s">
        <v>364</v>
      </c>
      <c r="H10" t="s">
        <v>355</v>
      </c>
      <c r="I10" t="s">
        <v>47</v>
      </c>
      <c r="J10" t="s">
        <v>22</v>
      </c>
      <c r="K10" t="s">
        <v>56</v>
      </c>
      <c r="L10" t="s">
        <v>55</v>
      </c>
      <c r="M10" t="s">
        <v>15</v>
      </c>
      <c r="O10" t="s">
        <v>48</v>
      </c>
      <c r="AD10" t="s">
        <v>508</v>
      </c>
    </row>
    <row r="11" spans="1:30" x14ac:dyDescent="0.15">
      <c r="A11">
        <v>2</v>
      </c>
      <c r="B11" s="6">
        <v>1</v>
      </c>
      <c r="C11" s="6">
        <v>1</v>
      </c>
      <c r="D11" s="19" t="s">
        <v>365</v>
      </c>
      <c r="H11" t="s">
        <v>3</v>
      </c>
      <c r="I11">
        <v>1</v>
      </c>
      <c r="J11">
        <v>0.6</v>
      </c>
      <c r="K11">
        <v>6</v>
      </c>
      <c r="L11">
        <v>1</v>
      </c>
      <c r="M11">
        <v>-3</v>
      </c>
      <c r="O11">
        <v>0.65</v>
      </c>
      <c r="AD11" t="s">
        <v>509</v>
      </c>
    </row>
    <row r="12" spans="1:30" x14ac:dyDescent="0.15">
      <c r="A12">
        <v>2</v>
      </c>
      <c r="B12" s="6">
        <v>1</v>
      </c>
      <c r="C12" s="6">
        <v>2</v>
      </c>
      <c r="D12" s="19" t="s">
        <v>366</v>
      </c>
      <c r="H12" t="s">
        <v>4</v>
      </c>
      <c r="I12">
        <v>2</v>
      </c>
      <c r="J12">
        <v>0.62</v>
      </c>
      <c r="K12">
        <v>6</v>
      </c>
      <c r="L12">
        <v>1</v>
      </c>
      <c r="M12">
        <v>-3</v>
      </c>
      <c r="O12">
        <v>0.65</v>
      </c>
      <c r="S12" t="s">
        <v>470</v>
      </c>
    </row>
    <row r="13" spans="1:30" x14ac:dyDescent="0.15">
      <c r="A13">
        <v>2</v>
      </c>
      <c r="B13" s="6">
        <v>1</v>
      </c>
      <c r="C13" s="6">
        <v>3</v>
      </c>
      <c r="D13" s="19" t="s">
        <v>367</v>
      </c>
      <c r="H13" t="s">
        <v>5</v>
      </c>
      <c r="I13">
        <v>3</v>
      </c>
      <c r="J13">
        <v>0.45</v>
      </c>
      <c r="K13">
        <v>6</v>
      </c>
      <c r="L13">
        <v>2</v>
      </c>
      <c r="M13">
        <v>-3</v>
      </c>
      <c r="O13">
        <v>0.68</v>
      </c>
      <c r="S13" t="s">
        <v>471</v>
      </c>
      <c r="T13" t="s">
        <v>472</v>
      </c>
    </row>
    <row r="14" spans="1:30" x14ac:dyDescent="0.15">
      <c r="A14">
        <v>2</v>
      </c>
      <c r="B14" s="6">
        <v>2</v>
      </c>
      <c r="C14" s="6">
        <v>1</v>
      </c>
      <c r="D14" s="19" t="s">
        <v>368</v>
      </c>
      <c r="H14" t="s">
        <v>352</v>
      </c>
      <c r="I14">
        <v>4</v>
      </c>
      <c r="J14">
        <v>0.64</v>
      </c>
      <c r="K14">
        <v>2</v>
      </c>
      <c r="L14">
        <v>3</v>
      </c>
      <c r="M14">
        <v>-3</v>
      </c>
      <c r="O14">
        <v>0.75</v>
      </c>
      <c r="S14" t="s">
        <v>435</v>
      </c>
      <c r="T14" t="s">
        <v>473</v>
      </c>
      <c r="AD14" t="s">
        <v>510</v>
      </c>
    </row>
    <row r="15" spans="1:30" x14ac:dyDescent="0.15">
      <c r="A15">
        <v>2</v>
      </c>
      <c r="B15" s="6">
        <v>2</v>
      </c>
      <c r="C15" s="6">
        <v>2</v>
      </c>
      <c r="D15" s="19" t="s">
        <v>369</v>
      </c>
      <c r="H15" t="s">
        <v>262</v>
      </c>
      <c r="I15">
        <v>5</v>
      </c>
      <c r="J15">
        <v>0.72399999999999998</v>
      </c>
      <c r="K15">
        <v>10</v>
      </c>
      <c r="L15">
        <v>5</v>
      </c>
      <c r="M15">
        <v>-15</v>
      </c>
      <c r="O15">
        <v>0.75</v>
      </c>
    </row>
    <row r="16" spans="1:30" x14ac:dyDescent="0.15">
      <c r="A16">
        <v>2</v>
      </c>
      <c r="B16" s="6">
        <v>2</v>
      </c>
      <c r="C16" s="6">
        <v>3</v>
      </c>
      <c r="D16" t="s">
        <v>370</v>
      </c>
      <c r="H16" t="s">
        <v>353</v>
      </c>
      <c r="I16" s="6">
        <v>6</v>
      </c>
      <c r="J16">
        <v>0.95</v>
      </c>
      <c r="K16">
        <v>10</v>
      </c>
      <c r="L16">
        <v>6</v>
      </c>
      <c r="M16">
        <v>-15</v>
      </c>
      <c r="O16">
        <v>1</v>
      </c>
    </row>
    <row r="17" spans="1:31" x14ac:dyDescent="0.15">
      <c r="A17">
        <v>2</v>
      </c>
      <c r="B17" s="6">
        <v>3</v>
      </c>
      <c r="C17" s="6">
        <v>1</v>
      </c>
      <c r="D17" s="19" t="s">
        <v>371</v>
      </c>
      <c r="H17" t="s">
        <v>354</v>
      </c>
      <c r="I17" s="6">
        <v>7</v>
      </c>
      <c r="J17">
        <v>1.78</v>
      </c>
      <c r="K17">
        <v>10</v>
      </c>
      <c r="L17">
        <v>16</v>
      </c>
      <c r="M17">
        <v>-15</v>
      </c>
      <c r="O17">
        <v>1</v>
      </c>
      <c r="R17" t="s">
        <v>485</v>
      </c>
    </row>
    <row r="18" spans="1:31" x14ac:dyDescent="0.15">
      <c r="A18">
        <v>2</v>
      </c>
      <c r="B18" s="6">
        <v>3</v>
      </c>
      <c r="C18" s="6">
        <v>2</v>
      </c>
      <c r="D18" t="s">
        <v>372</v>
      </c>
      <c r="H18" t="s">
        <v>11</v>
      </c>
      <c r="I18" s="6">
        <v>8</v>
      </c>
      <c r="J18">
        <v>2.65</v>
      </c>
      <c r="K18">
        <v>0</v>
      </c>
      <c r="L18">
        <v>12</v>
      </c>
      <c r="M18">
        <v>-45</v>
      </c>
      <c r="O18">
        <v>1.2</v>
      </c>
      <c r="R18" t="s">
        <v>218</v>
      </c>
      <c r="AE18" t="s">
        <v>339</v>
      </c>
    </row>
    <row r="19" spans="1:31" x14ac:dyDescent="0.15">
      <c r="A19">
        <v>3</v>
      </c>
      <c r="B19" s="6">
        <v>1</v>
      </c>
      <c r="C19" s="6">
        <v>1</v>
      </c>
      <c r="D19" t="s">
        <v>373</v>
      </c>
      <c r="H19" t="s">
        <v>452</v>
      </c>
      <c r="I19" s="6">
        <v>10</v>
      </c>
      <c r="J19" s="6">
        <v>0.55000000000000004</v>
      </c>
      <c r="K19">
        <v>0</v>
      </c>
      <c r="L19">
        <v>0</v>
      </c>
      <c r="M19">
        <v>0</v>
      </c>
      <c r="O19">
        <v>0</v>
      </c>
      <c r="R19" t="s">
        <v>448</v>
      </c>
      <c r="AE19" t="s">
        <v>215</v>
      </c>
    </row>
    <row r="20" spans="1:31" x14ac:dyDescent="0.15">
      <c r="A20">
        <v>3</v>
      </c>
      <c r="B20" s="6">
        <v>1</v>
      </c>
      <c r="C20" s="6">
        <v>2</v>
      </c>
      <c r="D20" t="s">
        <v>374</v>
      </c>
      <c r="R20" t="s">
        <v>486</v>
      </c>
      <c r="AC20" t="s">
        <v>493</v>
      </c>
    </row>
    <row r="21" spans="1:31" x14ac:dyDescent="0.15">
      <c r="A21">
        <v>3</v>
      </c>
      <c r="B21" s="6">
        <v>1</v>
      </c>
      <c r="C21" s="6">
        <v>3</v>
      </c>
      <c r="D21" t="s">
        <v>375</v>
      </c>
      <c r="I21" s="6"/>
    </row>
    <row r="22" spans="1:31" x14ac:dyDescent="0.15">
      <c r="A22">
        <v>3</v>
      </c>
      <c r="B22" s="6">
        <v>2</v>
      </c>
      <c r="C22" s="6">
        <v>1</v>
      </c>
      <c r="D22" t="s">
        <v>376</v>
      </c>
      <c r="H22" t="s">
        <v>455</v>
      </c>
    </row>
    <row r="23" spans="1:31" x14ac:dyDescent="0.15">
      <c r="A23">
        <v>3</v>
      </c>
      <c r="B23" s="6">
        <v>2</v>
      </c>
      <c r="C23" s="6">
        <v>2</v>
      </c>
      <c r="D23" t="s">
        <v>377</v>
      </c>
      <c r="H23" t="s">
        <v>456</v>
      </c>
      <c r="N23" s="6"/>
    </row>
    <row r="24" spans="1:31" x14ac:dyDescent="0.15">
      <c r="A24">
        <v>3</v>
      </c>
      <c r="B24" s="6">
        <v>2</v>
      </c>
      <c r="C24" s="6">
        <v>3</v>
      </c>
      <c r="D24" t="s">
        <v>378</v>
      </c>
      <c r="H24" t="s">
        <v>457</v>
      </c>
      <c r="N24" s="6"/>
    </row>
    <row r="25" spans="1:31" x14ac:dyDescent="0.15">
      <c r="A25">
        <v>3</v>
      </c>
      <c r="B25" s="6">
        <v>3</v>
      </c>
      <c r="C25" s="6">
        <v>1</v>
      </c>
      <c r="D25" t="s">
        <v>379</v>
      </c>
      <c r="H25" s="19" t="s">
        <v>458</v>
      </c>
      <c r="N25" s="6"/>
    </row>
    <row r="26" spans="1:31" x14ac:dyDescent="0.15">
      <c r="A26">
        <v>3</v>
      </c>
      <c r="B26" s="6">
        <v>3</v>
      </c>
      <c r="C26" s="6">
        <v>2</v>
      </c>
      <c r="D26" t="s">
        <v>380</v>
      </c>
      <c r="H26" t="s">
        <v>459</v>
      </c>
      <c r="N26" s="6"/>
    </row>
    <row r="27" spans="1:31" x14ac:dyDescent="0.15">
      <c r="A27">
        <v>4</v>
      </c>
      <c r="B27" s="6">
        <v>1</v>
      </c>
      <c r="C27" s="6">
        <v>1</v>
      </c>
      <c r="D27" t="s">
        <v>381</v>
      </c>
      <c r="H27" t="s">
        <v>482</v>
      </c>
      <c r="N27" s="6"/>
    </row>
    <row r="28" spans="1:31" x14ac:dyDescent="0.15">
      <c r="A28">
        <v>4</v>
      </c>
      <c r="B28" s="6">
        <v>1</v>
      </c>
      <c r="C28" s="6">
        <v>2</v>
      </c>
      <c r="D28" t="s">
        <v>382</v>
      </c>
      <c r="H28" s="19" t="s">
        <v>460</v>
      </c>
      <c r="N28" s="6"/>
    </row>
    <row r="29" spans="1:31" x14ac:dyDescent="0.15">
      <c r="A29">
        <v>4</v>
      </c>
      <c r="B29" s="6">
        <v>1</v>
      </c>
      <c r="C29" s="6">
        <v>3</v>
      </c>
      <c r="D29" t="s">
        <v>383</v>
      </c>
      <c r="N29" s="6"/>
    </row>
    <row r="30" spans="1:31" x14ac:dyDescent="0.15">
      <c r="A30">
        <v>4</v>
      </c>
      <c r="B30" s="6">
        <v>2</v>
      </c>
      <c r="C30" s="6">
        <v>1</v>
      </c>
      <c r="D30" t="s">
        <v>384</v>
      </c>
      <c r="N30" s="6"/>
    </row>
    <row r="31" spans="1:31" x14ac:dyDescent="0.15">
      <c r="A31">
        <v>4</v>
      </c>
      <c r="B31" s="6">
        <v>2</v>
      </c>
      <c r="C31" s="6">
        <v>2</v>
      </c>
      <c r="D31" t="s">
        <v>385</v>
      </c>
    </row>
    <row r="32" spans="1:31" x14ac:dyDescent="0.15">
      <c r="A32">
        <v>4</v>
      </c>
      <c r="B32" s="6">
        <v>2</v>
      </c>
      <c r="C32" s="6">
        <v>3</v>
      </c>
      <c r="D32" t="s">
        <v>386</v>
      </c>
    </row>
    <row r="33" spans="1:32" x14ac:dyDescent="0.15">
      <c r="A33">
        <v>4</v>
      </c>
      <c r="B33" s="6">
        <v>3</v>
      </c>
      <c r="C33" s="6">
        <v>1</v>
      </c>
      <c r="D33" t="s">
        <v>387</v>
      </c>
    </row>
    <row r="34" spans="1:32" x14ac:dyDescent="0.15">
      <c r="A34">
        <v>4</v>
      </c>
      <c r="B34" s="6">
        <v>3</v>
      </c>
      <c r="C34" s="6">
        <v>2</v>
      </c>
      <c r="D34" t="s">
        <v>388</v>
      </c>
    </row>
    <row r="36" spans="1:32" x14ac:dyDescent="0.15">
      <c r="D36" t="s">
        <v>488</v>
      </c>
      <c r="E36" t="s">
        <v>476</v>
      </c>
    </row>
    <row r="37" spans="1:32" x14ac:dyDescent="0.15">
      <c r="D37">
        <v>8</v>
      </c>
      <c r="E37">
        <v>3</v>
      </c>
    </row>
    <row r="39" spans="1:32" x14ac:dyDescent="0.15">
      <c r="G39" t="s">
        <v>480</v>
      </c>
      <c r="Q39" s="6"/>
      <c r="T39" t="s">
        <v>475</v>
      </c>
      <c r="W39" t="s">
        <v>478</v>
      </c>
      <c r="X39" s="6"/>
      <c r="Z39" t="s">
        <v>479</v>
      </c>
      <c r="AC39" t="s">
        <v>487</v>
      </c>
    </row>
    <row r="40" spans="1:32" x14ac:dyDescent="0.15">
      <c r="A40" t="s">
        <v>490</v>
      </c>
      <c r="D40" t="s">
        <v>442</v>
      </c>
      <c r="E40" t="s">
        <v>466</v>
      </c>
      <c r="F40" t="s">
        <v>462</v>
      </c>
      <c r="G40" t="s">
        <v>489</v>
      </c>
      <c r="H40" s="6" t="s">
        <v>4</v>
      </c>
      <c r="I40" s="6" t="s">
        <v>5</v>
      </c>
      <c r="J40" t="s">
        <v>447</v>
      </c>
      <c r="K40" t="s">
        <v>448</v>
      </c>
      <c r="L40" t="s">
        <v>449</v>
      </c>
      <c r="M40" t="s">
        <v>303</v>
      </c>
      <c r="N40" t="s">
        <v>107</v>
      </c>
      <c r="O40" s="6" t="s">
        <v>389</v>
      </c>
      <c r="P40" t="s">
        <v>463</v>
      </c>
      <c r="Q40" t="s">
        <v>464</v>
      </c>
      <c r="R40" t="s">
        <v>417</v>
      </c>
      <c r="S40" t="s">
        <v>467</v>
      </c>
      <c r="T40" t="s">
        <v>321</v>
      </c>
      <c r="U40" t="s">
        <v>336</v>
      </c>
      <c r="V40" t="s">
        <v>477</v>
      </c>
      <c r="W40" t="s">
        <v>321</v>
      </c>
      <c r="X40" t="s">
        <v>336</v>
      </c>
      <c r="Y40" t="s">
        <v>477</v>
      </c>
      <c r="Z40" t="s">
        <v>321</v>
      </c>
      <c r="AA40" t="s">
        <v>336</v>
      </c>
      <c r="AB40" t="s">
        <v>477</v>
      </c>
      <c r="AC40" t="s">
        <v>321</v>
      </c>
      <c r="AD40" t="s">
        <v>336</v>
      </c>
      <c r="AE40" t="s">
        <v>477</v>
      </c>
      <c r="AF40" t="s">
        <v>492</v>
      </c>
    </row>
    <row r="41" spans="1:32" x14ac:dyDescent="0.15">
      <c r="D41" t="s">
        <v>218</v>
      </c>
      <c r="E41" t="s">
        <v>461</v>
      </c>
      <c r="F41" t="s">
        <v>336</v>
      </c>
      <c r="O41">
        <v>5</v>
      </c>
      <c r="P41">
        <v>10</v>
      </c>
      <c r="Q41" t="s">
        <v>465</v>
      </c>
      <c r="R41">
        <v>1</v>
      </c>
      <c r="S41" t="s">
        <v>468</v>
      </c>
      <c r="T41">
        <v>-1</v>
      </c>
      <c r="U41">
        <v>-1</v>
      </c>
      <c r="V41">
        <v>-1</v>
      </c>
      <c r="W41" s="6">
        <v>-1</v>
      </c>
      <c r="X41" s="6">
        <v>-1</v>
      </c>
      <c r="Y41" s="6">
        <v>-1</v>
      </c>
      <c r="Z41" s="6">
        <v>-1</v>
      </c>
      <c r="AA41" s="6">
        <v>-1</v>
      </c>
      <c r="AB41" s="6">
        <v>-1</v>
      </c>
      <c r="AC41" s="6">
        <v>-1</v>
      </c>
      <c r="AD41" s="6">
        <v>-1</v>
      </c>
      <c r="AE41" s="6">
        <v>-1</v>
      </c>
    </row>
    <row r="42" spans="1:32" x14ac:dyDescent="0.15">
      <c r="D42" t="s">
        <v>218</v>
      </c>
      <c r="E42" t="s">
        <v>340</v>
      </c>
      <c r="F42" t="s">
        <v>336</v>
      </c>
      <c r="O42">
        <v>1</v>
      </c>
      <c r="R42">
        <v>1</v>
      </c>
      <c r="S42" t="s">
        <v>468</v>
      </c>
      <c r="T42" s="6">
        <v>-1</v>
      </c>
      <c r="U42" s="6">
        <v>-1</v>
      </c>
      <c r="V42" s="6">
        <v>-1</v>
      </c>
      <c r="W42" s="6">
        <v>-1</v>
      </c>
      <c r="X42" s="6">
        <v>-1</v>
      </c>
      <c r="Y42" s="6">
        <v>-1</v>
      </c>
      <c r="Z42" s="6">
        <v>-1</v>
      </c>
      <c r="AA42" s="6">
        <v>-1</v>
      </c>
      <c r="AB42" s="6">
        <v>-1</v>
      </c>
      <c r="AC42" s="6">
        <v>-1</v>
      </c>
      <c r="AD42" s="6">
        <v>-1</v>
      </c>
      <c r="AE42" s="6">
        <v>-1</v>
      </c>
    </row>
    <row r="43" spans="1:32" x14ac:dyDescent="0.15">
      <c r="D43" t="s">
        <v>218</v>
      </c>
      <c r="E43" t="s">
        <v>474</v>
      </c>
      <c r="F43" t="s">
        <v>336</v>
      </c>
      <c r="O43">
        <v>1</v>
      </c>
      <c r="P43">
        <v>1</v>
      </c>
      <c r="Q43" t="s">
        <v>465</v>
      </c>
      <c r="R43">
        <v>1</v>
      </c>
      <c r="S43" t="s">
        <v>468</v>
      </c>
      <c r="T43" s="6">
        <v>-1</v>
      </c>
      <c r="U43" s="6">
        <v>-1</v>
      </c>
      <c r="V43" s="6">
        <v>-1</v>
      </c>
      <c r="W43" s="6">
        <v>-1</v>
      </c>
      <c r="X43" s="6">
        <v>-1</v>
      </c>
      <c r="Y43" s="6">
        <v>-1</v>
      </c>
      <c r="Z43" s="6">
        <v>-1</v>
      </c>
      <c r="AA43" s="6">
        <v>0</v>
      </c>
      <c r="AB43" s="6">
        <v>1</v>
      </c>
      <c r="AC43" s="6">
        <v>-1</v>
      </c>
      <c r="AD43" s="6">
        <v>-1</v>
      </c>
      <c r="AE43" s="6">
        <v>-1</v>
      </c>
    </row>
    <row r="44" spans="1:32" x14ac:dyDescent="0.15">
      <c r="D44" t="s">
        <v>448</v>
      </c>
      <c r="E44" t="s">
        <v>461</v>
      </c>
      <c r="L44">
        <v>1</v>
      </c>
      <c r="O44">
        <v>5</v>
      </c>
      <c r="P44">
        <v>10</v>
      </c>
      <c r="Q44" t="s">
        <v>465</v>
      </c>
      <c r="R44">
        <v>-1</v>
      </c>
      <c r="S44" t="s">
        <v>468</v>
      </c>
      <c r="T44" s="6">
        <v>-1</v>
      </c>
      <c r="U44" s="6">
        <v>-1</v>
      </c>
      <c r="V44" s="6">
        <v>-1</v>
      </c>
      <c r="W44" s="6">
        <v>-1</v>
      </c>
      <c r="X44" s="6">
        <v>-1</v>
      </c>
      <c r="Y44" s="6">
        <v>-1</v>
      </c>
      <c r="Z44" s="6">
        <v>-1</v>
      </c>
      <c r="AA44" s="6">
        <v>-1</v>
      </c>
      <c r="AB44" s="6">
        <v>-1</v>
      </c>
      <c r="AC44" s="6">
        <v>-1</v>
      </c>
      <c r="AD44" s="6">
        <v>-1</v>
      </c>
      <c r="AE44" s="6">
        <v>-1</v>
      </c>
    </row>
    <row r="45" spans="1:32" x14ac:dyDescent="0.15">
      <c r="D45" t="s">
        <v>448</v>
      </c>
      <c r="E45" t="s">
        <v>481</v>
      </c>
      <c r="L45">
        <v>1</v>
      </c>
      <c r="O45">
        <v>10</v>
      </c>
      <c r="P45">
        <v>5</v>
      </c>
      <c r="Q45" t="s">
        <v>483</v>
      </c>
      <c r="R45">
        <v>-1</v>
      </c>
      <c r="S45" t="s">
        <v>468</v>
      </c>
      <c r="T45" s="6">
        <v>-1</v>
      </c>
      <c r="U45" s="6">
        <v>-1</v>
      </c>
      <c r="V45" s="6">
        <v>-1</v>
      </c>
      <c r="W45" s="6">
        <v>-1</v>
      </c>
      <c r="X45" s="6">
        <v>-1</v>
      </c>
      <c r="Y45" s="6">
        <v>-1</v>
      </c>
      <c r="Z45" s="6">
        <v>-1</v>
      </c>
      <c r="AA45" s="6">
        <v>-1</v>
      </c>
      <c r="AB45" s="6">
        <v>-1</v>
      </c>
      <c r="AC45" s="6">
        <v>-1</v>
      </c>
      <c r="AD45" s="6">
        <v>-1</v>
      </c>
      <c r="AE45" s="6">
        <v>-1</v>
      </c>
    </row>
    <row r="46" spans="1:32" x14ac:dyDescent="0.15">
      <c r="A46">
        <v>1</v>
      </c>
      <c r="B46">
        <v>1</v>
      </c>
      <c r="C46">
        <v>1</v>
      </c>
      <c r="D46" t="s">
        <v>448</v>
      </c>
      <c r="E46" t="s">
        <v>484</v>
      </c>
      <c r="F46" t="s">
        <v>336</v>
      </c>
      <c r="G46">
        <v>1</v>
      </c>
      <c r="H46">
        <v>1</v>
      </c>
      <c r="I46">
        <v>1</v>
      </c>
      <c r="O46">
        <v>1</v>
      </c>
      <c r="R46">
        <v>1</v>
      </c>
      <c r="S46" t="s">
        <v>469</v>
      </c>
      <c r="T46">
        <v>-1</v>
      </c>
      <c r="U46">
        <v>0.6</v>
      </c>
      <c r="V46">
        <v>-1</v>
      </c>
      <c r="W46" s="6">
        <v>-1</v>
      </c>
      <c r="X46" s="6">
        <v>-1</v>
      </c>
      <c r="Y46" s="6">
        <v>-1</v>
      </c>
      <c r="Z46" s="6">
        <v>-1</v>
      </c>
      <c r="AA46" s="6">
        <v>-1</v>
      </c>
      <c r="AB46" s="6">
        <v>-1</v>
      </c>
      <c r="AC46" s="6">
        <v>-1</v>
      </c>
      <c r="AD46" s="6">
        <v>-1</v>
      </c>
      <c r="AE46" s="6">
        <v>-1</v>
      </c>
    </row>
    <row r="47" spans="1:32" x14ac:dyDescent="0.15">
      <c r="A47">
        <v>1</v>
      </c>
      <c r="B47">
        <v>2</v>
      </c>
      <c r="C47">
        <v>2</v>
      </c>
      <c r="D47" t="s">
        <v>218</v>
      </c>
      <c r="E47" t="s">
        <v>491</v>
      </c>
      <c r="F47" t="s">
        <v>336</v>
      </c>
      <c r="O47">
        <v>1</v>
      </c>
      <c r="R47">
        <v>1</v>
      </c>
      <c r="S47" t="s">
        <v>469</v>
      </c>
      <c r="T47" s="6">
        <v>-1</v>
      </c>
      <c r="U47" s="6">
        <v>-1</v>
      </c>
      <c r="V47" s="6">
        <v>-1</v>
      </c>
      <c r="W47" s="6">
        <v>-1</v>
      </c>
      <c r="X47" s="6">
        <v>-1</v>
      </c>
      <c r="Y47" s="6">
        <v>-1</v>
      </c>
      <c r="Z47" s="6">
        <v>-1</v>
      </c>
      <c r="AA47" s="6">
        <v>-1</v>
      </c>
      <c r="AB47" s="6">
        <v>-1</v>
      </c>
      <c r="AC47" s="6">
        <v>-1</v>
      </c>
      <c r="AD47" s="6">
        <v>-1</v>
      </c>
      <c r="AE47" s="6">
        <v>-1</v>
      </c>
    </row>
    <row r="48" spans="1:32" x14ac:dyDescent="0.15">
      <c r="A48">
        <v>1</v>
      </c>
      <c r="B48">
        <v>2</v>
      </c>
      <c r="C48">
        <v>3</v>
      </c>
      <c r="D48" t="s">
        <v>448</v>
      </c>
      <c r="E48" t="s">
        <v>497</v>
      </c>
      <c r="L48">
        <v>1</v>
      </c>
      <c r="P48">
        <v>3</v>
      </c>
      <c r="S48" t="s">
        <v>468</v>
      </c>
      <c r="AF48" t="s">
        <v>499</v>
      </c>
    </row>
    <row r="49" spans="1:32" x14ac:dyDescent="0.15">
      <c r="A49">
        <v>1</v>
      </c>
      <c r="B49">
        <v>3</v>
      </c>
      <c r="C49">
        <v>1</v>
      </c>
      <c r="E49" t="s">
        <v>495</v>
      </c>
      <c r="F49" t="s">
        <v>477</v>
      </c>
      <c r="O49">
        <v>1</v>
      </c>
      <c r="R49">
        <v>1</v>
      </c>
      <c r="S49" t="s">
        <v>469</v>
      </c>
    </row>
    <row r="50" spans="1:32" x14ac:dyDescent="0.15">
      <c r="A50">
        <v>1</v>
      </c>
      <c r="B50">
        <v>3</v>
      </c>
      <c r="C50">
        <v>2</v>
      </c>
      <c r="D50" t="s">
        <v>218</v>
      </c>
      <c r="E50" t="s">
        <v>496</v>
      </c>
      <c r="J50">
        <v>1</v>
      </c>
      <c r="O50">
        <v>10</v>
      </c>
      <c r="P50">
        <v>0.2</v>
      </c>
      <c r="Q50" t="s">
        <v>465</v>
      </c>
      <c r="S50" t="s">
        <v>468</v>
      </c>
    </row>
    <row r="51" spans="1:32" x14ac:dyDescent="0.15">
      <c r="A51">
        <v>2</v>
      </c>
      <c r="B51">
        <v>2</v>
      </c>
      <c r="C51">
        <v>3</v>
      </c>
      <c r="E51" t="s">
        <v>498</v>
      </c>
      <c r="L51">
        <v>1</v>
      </c>
      <c r="O51">
        <v>1</v>
      </c>
      <c r="P51">
        <v>3</v>
      </c>
      <c r="R51">
        <v>1</v>
      </c>
      <c r="S51" t="s">
        <v>468</v>
      </c>
      <c r="AF51" t="s">
        <v>494</v>
      </c>
    </row>
    <row r="52" spans="1:32" x14ac:dyDescent="0.15">
      <c r="A52">
        <v>2</v>
      </c>
      <c r="B52">
        <v>3</v>
      </c>
      <c r="C52">
        <v>2</v>
      </c>
      <c r="D52" t="s">
        <v>448</v>
      </c>
      <c r="E52" t="s">
        <v>437</v>
      </c>
      <c r="L52">
        <v>1</v>
      </c>
      <c r="O52">
        <v>5</v>
      </c>
      <c r="P52">
        <v>3</v>
      </c>
      <c r="S52" t="s">
        <v>468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A9B23-840B-4751-8EAA-27E32C6F214D}">
  <sheetPr codeName="Sheet5"/>
  <dimension ref="A1"/>
  <sheetViews>
    <sheetView workbookViewId="0">
      <selection activeCell="G31" sqref="G31"/>
    </sheetView>
  </sheetViews>
  <sheetFormatPr defaultRowHeight="14.25" x14ac:dyDescent="0.15"/>
  <sheetData/>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C392D-3E7E-4B5C-88F9-09ECD7A1817B}">
  <sheetPr codeName="Sheet8"/>
  <dimension ref="A1:AF30"/>
  <sheetViews>
    <sheetView workbookViewId="0">
      <selection activeCell="K14" sqref="K14"/>
    </sheetView>
  </sheetViews>
  <sheetFormatPr defaultRowHeight="14.25" x14ac:dyDescent="0.15"/>
  <cols>
    <col min="3" max="3" width="13.875" bestFit="1" customWidth="1"/>
    <col min="5" max="5" width="28.25" bestFit="1" customWidth="1"/>
  </cols>
  <sheetData>
    <row r="1" spans="1:32" x14ac:dyDescent="0.15">
      <c r="B1" t="s">
        <v>339</v>
      </c>
      <c r="C1" t="s">
        <v>395</v>
      </c>
      <c r="D1" t="s">
        <v>395</v>
      </c>
      <c r="E1" t="s">
        <v>396</v>
      </c>
      <c r="F1" t="s">
        <v>395</v>
      </c>
      <c r="G1" t="s">
        <v>395</v>
      </c>
      <c r="H1" t="s">
        <v>402</v>
      </c>
      <c r="L1" t="s">
        <v>215</v>
      </c>
      <c r="M1" t="s">
        <v>395</v>
      </c>
      <c r="N1" t="s">
        <v>395</v>
      </c>
      <c r="O1" t="s">
        <v>396</v>
      </c>
      <c r="P1" t="s">
        <v>397</v>
      </c>
      <c r="Q1" t="s">
        <v>397</v>
      </c>
      <c r="T1" t="s">
        <v>341</v>
      </c>
      <c r="U1" t="s">
        <v>396</v>
      </c>
      <c r="W1" t="s">
        <v>397</v>
      </c>
      <c r="X1" t="s">
        <v>397</v>
      </c>
      <c r="Y1" t="s">
        <v>396</v>
      </c>
      <c r="Z1" t="s">
        <v>396</v>
      </c>
      <c r="AA1" t="s">
        <v>397</v>
      </c>
      <c r="AB1" t="s">
        <v>397</v>
      </c>
      <c r="AC1" t="s">
        <v>397</v>
      </c>
      <c r="AD1" s="6" t="s">
        <v>397</v>
      </c>
      <c r="AE1" s="6" t="s">
        <v>397</v>
      </c>
      <c r="AF1" s="6" t="s">
        <v>397</v>
      </c>
    </row>
    <row r="2" spans="1:32" x14ac:dyDescent="0.15">
      <c r="B2" t="s">
        <v>47</v>
      </c>
      <c r="C2" t="s">
        <v>398</v>
      </c>
      <c r="D2" t="s">
        <v>50</v>
      </c>
      <c r="E2" t="s">
        <v>399</v>
      </c>
      <c r="F2" t="s">
        <v>431</v>
      </c>
      <c r="G2" t="s">
        <v>400</v>
      </c>
      <c r="H2" t="s">
        <v>401</v>
      </c>
      <c r="I2" t="s">
        <v>442</v>
      </c>
      <c r="L2" t="s">
        <v>47</v>
      </c>
      <c r="M2" t="s">
        <v>389</v>
      </c>
      <c r="N2" t="s">
        <v>391</v>
      </c>
      <c r="O2" t="s">
        <v>392</v>
      </c>
      <c r="P2" t="s">
        <v>393</v>
      </c>
      <c r="Q2" t="s">
        <v>394</v>
      </c>
      <c r="T2" t="s">
        <v>47</v>
      </c>
      <c r="U2" t="s">
        <v>433</v>
      </c>
      <c r="V2" t="s">
        <v>22</v>
      </c>
      <c r="W2" t="s">
        <v>390</v>
      </c>
      <c r="X2" t="s">
        <v>403</v>
      </c>
      <c r="Y2" t="s">
        <v>404</v>
      </c>
      <c r="Z2" t="s">
        <v>405</v>
      </c>
      <c r="AA2" t="s">
        <v>406</v>
      </c>
      <c r="AB2" t="s">
        <v>407</v>
      </c>
      <c r="AC2" t="s">
        <v>408</v>
      </c>
      <c r="AD2" t="s">
        <v>409</v>
      </c>
      <c r="AE2" t="s">
        <v>410</v>
      </c>
      <c r="AF2" t="s">
        <v>411</v>
      </c>
    </row>
    <row r="3" spans="1:32" x14ac:dyDescent="0.15">
      <c r="F3" t="s">
        <v>432</v>
      </c>
      <c r="G3" t="s">
        <v>434</v>
      </c>
    </row>
    <row r="4" spans="1:32" x14ac:dyDescent="0.15">
      <c r="B4">
        <v>0</v>
      </c>
      <c r="C4">
        <v>0</v>
      </c>
      <c r="D4">
        <v>0</v>
      </c>
      <c r="E4">
        <v>1</v>
      </c>
      <c r="F4">
        <v>0</v>
      </c>
      <c r="G4">
        <v>0</v>
      </c>
      <c r="H4">
        <v>0</v>
      </c>
      <c r="L4">
        <v>0</v>
      </c>
      <c r="M4">
        <v>0</v>
      </c>
      <c r="N4">
        <v>0</v>
      </c>
      <c r="O4">
        <v>1</v>
      </c>
      <c r="P4">
        <v>0</v>
      </c>
      <c r="Q4">
        <v>0</v>
      </c>
      <c r="T4">
        <v>0</v>
      </c>
      <c r="U4">
        <v>0</v>
      </c>
      <c r="V4">
        <v>1</v>
      </c>
      <c r="W4">
        <v>0</v>
      </c>
      <c r="X4">
        <v>1</v>
      </c>
      <c r="Y4">
        <v>1</v>
      </c>
      <c r="Z4">
        <v>1</v>
      </c>
      <c r="AA4">
        <v>1</v>
      </c>
      <c r="AB4">
        <v>0</v>
      </c>
      <c r="AC4">
        <v>0</v>
      </c>
      <c r="AD4">
        <v>0</v>
      </c>
      <c r="AE4">
        <v>0</v>
      </c>
      <c r="AF4">
        <v>0</v>
      </c>
    </row>
    <row r="5" spans="1:32" x14ac:dyDescent="0.15">
      <c r="A5" t="s">
        <v>435</v>
      </c>
      <c r="B5">
        <v>1</v>
      </c>
      <c r="K5" t="s">
        <v>321</v>
      </c>
      <c r="L5">
        <v>0</v>
      </c>
      <c r="T5" t="s">
        <v>218</v>
      </c>
    </row>
    <row r="6" spans="1:32" x14ac:dyDescent="0.15">
      <c r="A6" t="s">
        <v>436</v>
      </c>
      <c r="B6">
        <v>2</v>
      </c>
      <c r="K6" t="s">
        <v>336</v>
      </c>
      <c r="L6">
        <v>1</v>
      </c>
      <c r="T6" t="s">
        <v>447</v>
      </c>
    </row>
    <row r="7" spans="1:32" x14ac:dyDescent="0.15">
      <c r="A7" t="s">
        <v>437</v>
      </c>
      <c r="T7" t="s">
        <v>448</v>
      </c>
    </row>
    <row r="8" spans="1:32" x14ac:dyDescent="0.15">
      <c r="A8" t="s">
        <v>438</v>
      </c>
      <c r="T8" t="s">
        <v>449</v>
      </c>
    </row>
    <row r="9" spans="1:32" x14ac:dyDescent="0.15">
      <c r="A9" t="s">
        <v>439</v>
      </c>
      <c r="H9">
        <v>1</v>
      </c>
      <c r="J9" s="6" t="s">
        <v>379</v>
      </c>
      <c r="T9" t="s">
        <v>107</v>
      </c>
    </row>
    <row r="10" spans="1:32" x14ac:dyDescent="0.15">
      <c r="A10" t="s">
        <v>440</v>
      </c>
      <c r="F10">
        <v>1</v>
      </c>
      <c r="T10" t="s">
        <v>450</v>
      </c>
    </row>
    <row r="11" spans="1:32" x14ac:dyDescent="0.15">
      <c r="A11" t="s">
        <v>441</v>
      </c>
    </row>
    <row r="12" spans="1:32" x14ac:dyDescent="0.15">
      <c r="A12" s="6" t="s">
        <v>443</v>
      </c>
      <c r="J12" t="s">
        <v>443</v>
      </c>
    </row>
    <row r="13" spans="1:32" x14ac:dyDescent="0.15">
      <c r="A13" t="s">
        <v>445</v>
      </c>
      <c r="J13" t="s">
        <v>444</v>
      </c>
    </row>
    <row r="14" spans="1:32" x14ac:dyDescent="0.15">
      <c r="A14" t="s">
        <v>446</v>
      </c>
    </row>
    <row r="25" spans="1:19" x14ac:dyDescent="0.15">
      <c r="A25" t="s">
        <v>412</v>
      </c>
      <c r="F25" t="s">
        <v>402</v>
      </c>
      <c r="H25" t="s">
        <v>418</v>
      </c>
      <c r="Q25" t="s">
        <v>427</v>
      </c>
    </row>
    <row r="26" spans="1:19" x14ac:dyDescent="0.15">
      <c r="A26" t="s">
        <v>47</v>
      </c>
      <c r="B26" t="s">
        <v>413</v>
      </c>
      <c r="C26" t="s">
        <v>414</v>
      </c>
      <c r="D26" t="s">
        <v>415</v>
      </c>
      <c r="E26" t="s">
        <v>416</v>
      </c>
      <c r="F26" t="s">
        <v>417</v>
      </c>
      <c r="H26" t="s">
        <v>47</v>
      </c>
      <c r="I26" t="s">
        <v>413</v>
      </c>
      <c r="J26" t="s">
        <v>414</v>
      </c>
      <c r="K26" t="s">
        <v>415</v>
      </c>
      <c r="L26" t="s">
        <v>419</v>
      </c>
      <c r="M26" t="s">
        <v>420</v>
      </c>
      <c r="Q26" t="s">
        <v>47</v>
      </c>
      <c r="R26" t="s">
        <v>428</v>
      </c>
      <c r="S26" t="s">
        <v>430</v>
      </c>
    </row>
    <row r="27" spans="1:19" x14ac:dyDescent="0.15">
      <c r="C27" t="s">
        <v>424</v>
      </c>
      <c r="D27" s="6" t="s">
        <v>423</v>
      </c>
      <c r="E27" t="s">
        <v>426</v>
      </c>
      <c r="F27" t="s">
        <v>425</v>
      </c>
      <c r="J27" t="s">
        <v>424</v>
      </c>
      <c r="K27" t="s">
        <v>423</v>
      </c>
      <c r="L27" t="s">
        <v>422</v>
      </c>
      <c r="M27" t="s">
        <v>421</v>
      </c>
      <c r="R27" t="s">
        <v>429</v>
      </c>
    </row>
    <row r="28" spans="1:19" x14ac:dyDescent="0.15">
      <c r="A28">
        <v>0</v>
      </c>
      <c r="B28">
        <v>0</v>
      </c>
      <c r="C28">
        <v>1</v>
      </c>
      <c r="D28">
        <v>0</v>
      </c>
      <c r="E28">
        <v>0</v>
      </c>
      <c r="F28">
        <v>0</v>
      </c>
      <c r="H28">
        <v>0</v>
      </c>
      <c r="I28">
        <v>0</v>
      </c>
      <c r="J28">
        <v>1</v>
      </c>
      <c r="K28">
        <v>0</v>
      </c>
      <c r="L28">
        <v>0</v>
      </c>
      <c r="M28">
        <v>0</v>
      </c>
      <c r="Q28">
        <v>1</v>
      </c>
      <c r="R28">
        <v>10</v>
      </c>
      <c r="S28">
        <v>10</v>
      </c>
    </row>
    <row r="29" spans="1:19" x14ac:dyDescent="0.15">
      <c r="G29" t="s">
        <v>451</v>
      </c>
      <c r="Q29">
        <v>2</v>
      </c>
      <c r="R29">
        <v>4</v>
      </c>
      <c r="S29">
        <v>5</v>
      </c>
    </row>
    <row r="30" spans="1:19" x14ac:dyDescent="0.15">
      <c r="Q30">
        <v>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8</vt:i4>
      </vt:variant>
    </vt:vector>
  </HeadingPairs>
  <TitlesOfParts>
    <vt:vector size="8" baseType="lpstr">
      <vt:lpstr>总表</vt:lpstr>
      <vt:lpstr>太介</vt:lpstr>
      <vt:lpstr>艾莎</vt:lpstr>
      <vt:lpstr>晏</vt:lpstr>
      <vt:lpstr>琴</vt:lpstr>
      <vt:lpstr>西蒙</vt:lpstr>
      <vt:lpstr>洛丝</vt:lpstr>
      <vt:lpstr>通用角色模板测试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智泽兴</cp:lastModifiedBy>
  <dcterms:created xsi:type="dcterms:W3CDTF">2015-01-25T11:31:25Z</dcterms:created>
  <dcterms:modified xsi:type="dcterms:W3CDTF">2025-12-11T11:15:28Z</dcterms:modified>
</cp:coreProperties>
</file>