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3.xml" ContentType="application/vnd.openxmlformats-officedocument.drawing+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vmware-host\Shared Folders\Dropbox\OWASP\SAMM\toolbox\"/>
    </mc:Choice>
  </mc:AlternateContent>
  <bookViews>
    <workbookView xWindow="75" yWindow="465" windowWidth="28725" windowHeight="17535" firstSheet="1" activeTab="1"/>
  </bookViews>
  <sheets>
    <sheet name="Attribution and License" sheetId="8" r:id="rId1"/>
    <sheet name="Interview" sheetId="2" r:id="rId2"/>
    <sheet name="Scorecard" sheetId="3" r:id="rId3"/>
    <sheet name="Roadmap" sheetId="9" r:id="rId4"/>
    <sheet name="Roadmap Chart" sheetId="5" r:id="rId5"/>
    <sheet name="Lookups" sheetId="4" r:id="rId6"/>
    <sheet name="Background Images" sheetId="7" state="hidden" r:id="rId7"/>
  </sheets>
  <definedNames>
    <definedName name="Answer0">Lookups!$J$74:$J$77</definedName>
    <definedName name="AnswerA">Lookups!$J$4:$J$7</definedName>
    <definedName name="AnswerATBL">Lookups!$J$4:$K$7</definedName>
    <definedName name="AnswerB">Lookups!$J$9:$J$12</definedName>
    <definedName name="AnswerBTBL">Lookups!$J$9:$K$12</definedName>
    <definedName name="AnswerC">Lookups!$J$14:$J$17</definedName>
    <definedName name="AnswerCTBL">Lookups!$J$14:$K$17</definedName>
    <definedName name="AnswerD">Lookups!$J$19:$J$22</definedName>
    <definedName name="AnswerDTBL">Lookups!$J$19:$K$22</definedName>
    <definedName name="AnswerE">Lookups!$J$24:$J$27</definedName>
    <definedName name="AnswerETBL">Lookups!$J$24:$K$27</definedName>
    <definedName name="AnswerF">Lookups!$J$29:$J$32</definedName>
    <definedName name="AnswerFTBL">Lookups!$J$29:$K$32</definedName>
    <definedName name="AnswerG">Lookups!$J$34:$J$37</definedName>
    <definedName name="AnswerGTBL">Lookups!$J$34:$K$37</definedName>
    <definedName name="AnswerH">Lookups!$J$39:$J$42</definedName>
    <definedName name="AnswerHTBL">Lookups!$J$39:$K$42</definedName>
    <definedName name="AnswerI">Lookups!$J$44:$J$47</definedName>
    <definedName name="AnswerITBL">Lookups!$J$44:$K$47</definedName>
    <definedName name="AnswerJ">Lookups!$J$49:$J$52</definedName>
    <definedName name="AnswerJTBL">Lookups!$J$49:$K$52</definedName>
    <definedName name="AnswerK">Lookups!$J$54:$J$57</definedName>
    <definedName name="AnswerKTBL">Lookups!$J$54:$K$57</definedName>
    <definedName name="AnswerL">Lookups!$J$59:$J$62</definedName>
    <definedName name="AnswerLTBL">Lookups!$J$59:$K$62</definedName>
    <definedName name="AnswerM">Lookups!$J$64:$J$67</definedName>
    <definedName name="AnswerMTBL">Lookups!$J$64:$K$67</definedName>
    <definedName name="AnswerN">Lookups!$J$69:$J$72</definedName>
    <definedName name="AnswerNTBL">Lookups!$J$69:$K$72</definedName>
    <definedName name="AnswerO">Lookups!$J$74:$J$77</definedName>
    <definedName name="AnswerOTBL">Lookups!$J$74:$K$77</definedName>
    <definedName name="AnswerP">Lookups!$J$79:$J$82</definedName>
    <definedName name="AnswerPTBL">Lookups!$J$79:$K$82</definedName>
    <definedName name="AnswerQ">Lookups!$J$84:$J$87</definedName>
    <definedName name="AnswerQTBL">Lookups!$J$84:$K$87</definedName>
    <definedName name="AnswerR">Lookups!$J$89:$J$92</definedName>
    <definedName name="AnswerRTBL">Lookups!$J$89:$K$92</definedName>
    <definedName name="AnswerS">Lookups!$J$94:$J$97</definedName>
    <definedName name="AnswerSTBL">Lookups!$J$94:$K$97</definedName>
    <definedName name="AnswerT">Lookups!$J$99:$J$102</definedName>
    <definedName name="AnswerTTBL">Lookups!$J$99:$K$102</definedName>
    <definedName name="AnswerU">Lookups!$J$104:$J$107</definedName>
    <definedName name="AnswerUTBL">Lookups!$J$104:$K$107</definedName>
    <definedName name="AnswerV">Lookups!$J$109:$J$112</definedName>
    <definedName name="AnswerVTBL">Lookups!$J$109:$K$112</definedName>
    <definedName name="AnswerW">Lookups!$J$114:$J$117</definedName>
    <definedName name="AnswerWTBL">Lookups!$J$114:$K$117</definedName>
    <definedName name="AnswerX">Lookups!$J$119:$J$122</definedName>
    <definedName name="AnswerXTBL">Lookups!$J$119:$K$122</definedName>
    <definedName name="AnswerY">Lookups!$J$124:$J$127</definedName>
    <definedName name="AnswerYTBL">Lookups!$J$124:$K$127</definedName>
    <definedName name="_xlnm.Print_Area" localSheetId="4">'Roadmap Chart'!$L$3:$W$105</definedName>
    <definedName name="Z_9846C184_355C_EA4B_8C35_9561D1AEE31C_.wvu.Cols" localSheetId="3" hidden="1">Roadmap!$A:$A</definedName>
    <definedName name="Z_9846C184_355C_EA4B_8C35_9561D1AEE31C_.wvu.Cols" localSheetId="2" hidden="1">Scorecard!$G:$G</definedName>
    <definedName name="Z_9846C184_355C_EA4B_8C35_9561D1AEE31C_.wvu.PrintArea" localSheetId="4" hidden="1">'Roadmap Chart'!$L$3:$W$105</definedName>
    <definedName name="Z_9846C184_355C_EA4B_8C35_9561D1AEE31C_.wvu.Rows" localSheetId="1" hidden="1">Interview!$1:$1</definedName>
    <definedName name="Z_9846C184_355C_EA4B_8C35_9561D1AEE31C_.wvu.Rows" localSheetId="3" hidden="1">Roadmap!$1:$1</definedName>
  </definedNames>
  <calcPr calcId="152511"/>
  <customWorkbookViews>
    <customWorkbookView name="Default" guid="{9846C184-355C-EA4B-8C35-9561D1AEE31C}" maximized="1" windowWidth="1436" windowHeight="704" activeSheetId="9"/>
  </customWorkbookViews>
  <extLs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G405" i="2" l="1"/>
  <c r="G399" i="2"/>
  <c r="G375" i="2"/>
  <c r="G370" i="2"/>
  <c r="G44" i="2"/>
  <c r="G38" i="2"/>
  <c r="G499" i="2" l="1"/>
  <c r="G494" i="2"/>
  <c r="G490" i="2"/>
  <c r="G484" i="2"/>
  <c r="G478" i="2"/>
  <c r="G473" i="2"/>
  <c r="G467" i="2"/>
  <c r="G462" i="2"/>
  <c r="G458" i="2"/>
  <c r="G448" i="2"/>
  <c r="G454" i="2"/>
  <c r="G444" i="2"/>
  <c r="G439" i="2"/>
  <c r="G433" i="2"/>
  <c r="G429" i="2"/>
  <c r="G424" i="2"/>
  <c r="G417" i="2"/>
  <c r="G412" i="2"/>
  <c r="G394" i="2"/>
  <c r="G389" i="2"/>
  <c r="G384" i="2"/>
  <c r="G380" i="2"/>
  <c r="G366" i="2"/>
  <c r="G361" i="2"/>
  <c r="G357" i="2"/>
  <c r="G353" i="2"/>
  <c r="G348" i="2"/>
  <c r="G343" i="2"/>
  <c r="G338" i="2"/>
  <c r="G331" i="2"/>
  <c r="G325" i="2"/>
  <c r="G319" i="2"/>
  <c r="G312" i="2"/>
  <c r="G307" i="2"/>
  <c r="G303" i="2"/>
  <c r="G298" i="2"/>
  <c r="G293" i="2"/>
  <c r="G288" i="2"/>
  <c r="G283" i="2"/>
  <c r="G279" i="2"/>
  <c r="G276" i="2"/>
  <c r="G271" i="2"/>
  <c r="G266" i="2"/>
  <c r="G259" i="2"/>
  <c r="G252" i="2"/>
  <c r="G246" i="2"/>
  <c r="G241" i="2"/>
  <c r="G234" i="2"/>
  <c r="G230" i="2"/>
  <c r="G224" i="2"/>
  <c r="G217" i="2"/>
  <c r="G211" i="2"/>
  <c r="G206" i="2"/>
  <c r="G200" i="2"/>
  <c r="G195" i="2"/>
  <c r="G185" i="2"/>
  <c r="G179" i="2"/>
  <c r="G175" i="2"/>
  <c r="G168" i="2"/>
  <c r="G162" i="2"/>
  <c r="G190" i="2"/>
  <c r="G157" i="2"/>
  <c r="G151" i="2"/>
  <c r="G146" i="2"/>
  <c r="G142" i="2"/>
  <c r="G137" i="2"/>
  <c r="G131" i="2"/>
  <c r="G125" i="2"/>
  <c r="G77" i="2"/>
  <c r="G73" i="2"/>
  <c r="G69" i="2"/>
  <c r="G63" i="2"/>
  <c r="G59" i="2"/>
  <c r="G55" i="2"/>
  <c r="G116" i="2"/>
  <c r="G110" i="2"/>
  <c r="G104" i="2"/>
  <c r="G98" i="2"/>
  <c r="G91" i="2"/>
  <c r="G83" i="2"/>
  <c r="H448" i="2" l="1"/>
  <c r="H478" i="2"/>
  <c r="H454" i="2"/>
  <c r="H484" i="2"/>
  <c r="H444" i="2"/>
  <c r="H473" i="2"/>
  <c r="H380" i="2"/>
  <c r="H357" i="2"/>
  <c r="H389" i="2"/>
  <c r="H361" i="2"/>
  <c r="H384" i="2"/>
  <c r="H353" i="2"/>
  <c r="H266" i="2"/>
  <c r="H293" i="2"/>
  <c r="H271" i="2"/>
  <c r="H298" i="2"/>
  <c r="H259" i="2"/>
  <c r="H288" i="2"/>
  <c r="H412" i="2"/>
  <c r="H325" i="2"/>
  <c r="H230" i="2"/>
  <c r="H424" i="2"/>
  <c r="H331" i="2"/>
  <c r="H234" i="2"/>
  <c r="H125" i="2"/>
  <c r="H319" i="2"/>
  <c r="H224" i="2"/>
  <c r="H417" i="2"/>
  <c r="H131" i="2"/>
  <c r="H190" i="2"/>
  <c r="H200" i="2"/>
  <c r="H195" i="2"/>
  <c r="H162" i="2"/>
  <c r="H157" i="2"/>
  <c r="H168" i="2"/>
  <c r="H137" i="2"/>
  <c r="H83" i="2"/>
  <c r="H63" i="2"/>
  <c r="H91" i="2"/>
  <c r="H98" i="2"/>
  <c r="H59" i="2"/>
  <c r="H55" i="2"/>
  <c r="G31" i="2"/>
  <c r="G50" i="2"/>
  <c r="G24" i="2"/>
  <c r="G18" i="2"/>
  <c r="J259" i="2" l="1"/>
  <c r="J444" i="2"/>
  <c r="J353" i="2"/>
  <c r="J380" i="2"/>
  <c r="J288" i="2"/>
  <c r="J473" i="2"/>
  <c r="J412" i="2"/>
  <c r="J319" i="2"/>
  <c r="J190" i="2"/>
  <c r="J224" i="2"/>
  <c r="J157" i="2"/>
  <c r="J125" i="2"/>
  <c r="J55" i="2"/>
  <c r="J83" i="2"/>
  <c r="H31" i="2"/>
  <c r="Y62" i="3" l="1"/>
  <c r="X62" i="3"/>
  <c r="W62" i="3"/>
  <c r="V62" i="3"/>
  <c r="Y80" i="3"/>
  <c r="X80" i="3"/>
  <c r="W80" i="3"/>
  <c r="V80" i="3"/>
  <c r="Y29" i="3"/>
  <c r="X29" i="3"/>
  <c r="W29" i="3"/>
  <c r="V29" i="3"/>
  <c r="K113" i="9" l="1"/>
  <c r="K110" i="9"/>
  <c r="K108" i="9"/>
  <c r="O113" i="9"/>
  <c r="O110" i="9"/>
  <c r="O108" i="9"/>
  <c r="S108" i="9"/>
  <c r="S110" i="9"/>
  <c r="S113" i="9"/>
  <c r="W113" i="9"/>
  <c r="W110" i="9"/>
  <c r="W108" i="9"/>
  <c r="E113" i="9"/>
  <c r="G113" i="9" s="1"/>
  <c r="E110" i="9"/>
  <c r="G110" i="9" s="1"/>
  <c r="E108" i="9"/>
  <c r="G108" i="9" s="1"/>
  <c r="K55" i="9"/>
  <c r="O55" i="9"/>
  <c r="S55" i="9"/>
  <c r="W55" i="9"/>
  <c r="E55" i="9"/>
  <c r="G55" i="9" s="1"/>
  <c r="K31" i="9"/>
  <c r="O31" i="9"/>
  <c r="S31" i="9"/>
  <c r="W31" i="9"/>
  <c r="E31" i="9"/>
  <c r="G31" i="9" s="1"/>
  <c r="K26" i="9"/>
  <c r="K22" i="9"/>
  <c r="K21" i="9"/>
  <c r="O26" i="9"/>
  <c r="O22" i="9"/>
  <c r="O21" i="9"/>
  <c r="S26" i="9"/>
  <c r="S22" i="9"/>
  <c r="S21" i="9"/>
  <c r="W26" i="9"/>
  <c r="W22" i="9"/>
  <c r="W21" i="9"/>
  <c r="E26" i="9"/>
  <c r="G26" i="9" s="1"/>
  <c r="E22" i="9"/>
  <c r="G22" i="9" s="1"/>
  <c r="E21" i="9"/>
  <c r="G21" i="9" s="1"/>
  <c r="H18" i="2"/>
  <c r="K35" i="9"/>
  <c r="O35" i="9"/>
  <c r="S35" i="9"/>
  <c r="W35" i="9"/>
  <c r="E35" i="9"/>
  <c r="G35" i="9" s="1"/>
  <c r="K38" i="9"/>
  <c r="O38" i="9"/>
  <c r="S38" i="9"/>
  <c r="W38" i="9"/>
  <c r="E38" i="9"/>
  <c r="G38" i="9" s="1"/>
  <c r="W91" i="9"/>
  <c r="S91" i="9"/>
  <c r="O91" i="9"/>
  <c r="K91" i="9"/>
  <c r="E91" i="9"/>
  <c r="G91" i="9" s="1"/>
  <c r="E24" i="9"/>
  <c r="G24" i="9" s="1"/>
  <c r="E75" i="9"/>
  <c r="G75" i="9" s="1"/>
  <c r="C6" i="3"/>
  <c r="C5" i="3"/>
  <c r="B1" i="2"/>
  <c r="D12" i="9"/>
  <c r="D13" i="9"/>
  <c r="D14" i="9"/>
  <c r="K105" i="9"/>
  <c r="O105" i="9"/>
  <c r="S105" i="9"/>
  <c r="W105" i="9"/>
  <c r="E105" i="9"/>
  <c r="G105" i="9" s="1"/>
  <c r="K95" i="9"/>
  <c r="O95" i="9"/>
  <c r="S95" i="9"/>
  <c r="W95" i="9"/>
  <c r="E95" i="9"/>
  <c r="G95" i="9" s="1"/>
  <c r="W86" i="9"/>
  <c r="S86" i="9"/>
  <c r="O86" i="9"/>
  <c r="K86" i="9"/>
  <c r="E86" i="9"/>
  <c r="G86" i="9" s="1"/>
  <c r="K75" i="9"/>
  <c r="O75" i="9"/>
  <c r="S75" i="9"/>
  <c r="W75" i="9"/>
  <c r="W101" i="9"/>
  <c r="S101" i="9"/>
  <c r="O101" i="9"/>
  <c r="K101" i="9"/>
  <c r="E101" i="9"/>
  <c r="G101" i="9" s="1"/>
  <c r="W118" i="9"/>
  <c r="S118" i="9"/>
  <c r="O118" i="9"/>
  <c r="K118" i="9"/>
  <c r="E118" i="9"/>
  <c r="G118" i="9" s="1"/>
  <c r="W124" i="9"/>
  <c r="S124" i="9"/>
  <c r="O124" i="9"/>
  <c r="K124" i="9"/>
  <c r="E124" i="9"/>
  <c r="G124" i="9" s="1"/>
  <c r="W133" i="9"/>
  <c r="X133" i="9" s="1"/>
  <c r="F93" i="3" s="1"/>
  <c r="S133" i="9"/>
  <c r="T133" i="9" s="1"/>
  <c r="F75" i="3" s="1"/>
  <c r="O133" i="9"/>
  <c r="K133" i="9"/>
  <c r="E133" i="9"/>
  <c r="G133" i="9" s="1"/>
  <c r="W134" i="9"/>
  <c r="S134" i="9"/>
  <c r="O134" i="9"/>
  <c r="K134" i="9"/>
  <c r="E134" i="9"/>
  <c r="G134" i="9" s="1"/>
  <c r="W76" i="9"/>
  <c r="S76" i="9"/>
  <c r="O76" i="9"/>
  <c r="K76" i="9"/>
  <c r="L75" i="9" s="1"/>
  <c r="F36" i="3" s="1"/>
  <c r="E76" i="9"/>
  <c r="G76" i="9" s="1"/>
  <c r="W54" i="9"/>
  <c r="W53" i="9"/>
  <c r="S54" i="9"/>
  <c r="S53" i="9"/>
  <c r="O54" i="9"/>
  <c r="O53" i="9"/>
  <c r="K54" i="9"/>
  <c r="L53" i="9" s="1"/>
  <c r="E34" i="3" s="1"/>
  <c r="K53" i="9"/>
  <c r="E54" i="9"/>
  <c r="G54" i="9" s="1"/>
  <c r="E53" i="9"/>
  <c r="G53" i="9" s="1"/>
  <c r="W51" i="9"/>
  <c r="S51" i="9"/>
  <c r="O51" i="9"/>
  <c r="K51" i="9"/>
  <c r="E51" i="9"/>
  <c r="G51" i="9" s="1"/>
  <c r="K41" i="9"/>
  <c r="O41" i="9"/>
  <c r="S41" i="9"/>
  <c r="W41" i="9"/>
  <c r="E41" i="9"/>
  <c r="G41" i="9" s="1"/>
  <c r="W130" i="9"/>
  <c r="W131" i="9"/>
  <c r="W127" i="9"/>
  <c r="W128" i="9"/>
  <c r="W125" i="9"/>
  <c r="W121" i="9"/>
  <c r="X121" i="9" s="1"/>
  <c r="E92" i="3" s="1"/>
  <c r="W122" i="9"/>
  <c r="W119" i="9"/>
  <c r="X118" i="9"/>
  <c r="D92" i="3" s="1"/>
  <c r="W115" i="9"/>
  <c r="W116" i="9"/>
  <c r="W112" i="9"/>
  <c r="W109" i="9"/>
  <c r="X108" i="9" s="1"/>
  <c r="D91" i="3" s="1"/>
  <c r="W104" i="9"/>
  <c r="W102" i="9"/>
  <c r="W97" i="9"/>
  <c r="W98" i="9"/>
  <c r="W99" i="9"/>
  <c r="W94" i="9"/>
  <c r="X94" i="9" s="1"/>
  <c r="F89" i="3" s="1"/>
  <c r="W92" i="9"/>
  <c r="W88" i="9"/>
  <c r="X88" i="9" s="1"/>
  <c r="D89" i="3" s="1"/>
  <c r="W89" i="9"/>
  <c r="W85" i="9"/>
  <c r="X85" i="9"/>
  <c r="F88" i="3" s="1"/>
  <c r="W82" i="9"/>
  <c r="W83" i="9"/>
  <c r="W79" i="9"/>
  <c r="W80" i="9"/>
  <c r="X79" i="9" s="1"/>
  <c r="D88" i="3" s="1"/>
  <c r="X75" i="9"/>
  <c r="F87" i="3" s="1"/>
  <c r="W72" i="9"/>
  <c r="W73" i="9"/>
  <c r="W69" i="9"/>
  <c r="W70" i="9"/>
  <c r="W66" i="9"/>
  <c r="W67" i="9"/>
  <c r="W63" i="9"/>
  <c r="X63" i="9" s="1"/>
  <c r="E86" i="3" s="1"/>
  <c r="W64" i="9"/>
  <c r="W60" i="9"/>
  <c r="W61" i="9"/>
  <c r="W57" i="9"/>
  <c r="W58" i="9"/>
  <c r="X57" i="9" s="1"/>
  <c r="F85" i="3" s="1"/>
  <c r="W50" i="9"/>
  <c r="W46" i="9"/>
  <c r="W47" i="9"/>
  <c r="W43" i="9"/>
  <c r="W44" i="9"/>
  <c r="W40" i="9"/>
  <c r="W37" i="9"/>
  <c r="W34" i="9"/>
  <c r="X34" i="9" s="1"/>
  <c r="E83" i="3" s="1"/>
  <c r="W32" i="9"/>
  <c r="W20" i="9"/>
  <c r="W24" i="9"/>
  <c r="W25" i="9"/>
  <c r="W28" i="9"/>
  <c r="W29" i="9"/>
  <c r="Y46" i="3"/>
  <c r="X46" i="3"/>
  <c r="W46" i="3"/>
  <c r="V46" i="3"/>
  <c r="AE11" i="5"/>
  <c r="AD11" i="5"/>
  <c r="AC11" i="5"/>
  <c r="AB11" i="5"/>
  <c r="AA11" i="5"/>
  <c r="S130" i="9"/>
  <c r="S131" i="9"/>
  <c r="S127" i="9"/>
  <c r="S128" i="9"/>
  <c r="O130" i="9"/>
  <c r="O131" i="9"/>
  <c r="O127" i="9"/>
  <c r="O128" i="9"/>
  <c r="P133" i="9"/>
  <c r="F59" i="3" s="1"/>
  <c r="K130" i="9"/>
  <c r="K131" i="9"/>
  <c r="K127" i="9"/>
  <c r="K128" i="9"/>
  <c r="L127" i="9" s="1"/>
  <c r="D42" i="3" s="1"/>
  <c r="S125" i="9"/>
  <c r="T124" i="9" s="1"/>
  <c r="F74" i="3" s="1"/>
  <c r="S119" i="9"/>
  <c r="S121" i="9"/>
  <c r="S122" i="9"/>
  <c r="O119" i="9"/>
  <c r="P118" i="9" s="1"/>
  <c r="D58" i="3" s="1"/>
  <c r="O121" i="9"/>
  <c r="O122" i="9"/>
  <c r="O125" i="9"/>
  <c r="K119" i="9"/>
  <c r="K121" i="9"/>
  <c r="L121" i="9" s="1"/>
  <c r="E41" i="3" s="1"/>
  <c r="K122" i="9"/>
  <c r="K125" i="9"/>
  <c r="L124" i="9" s="1"/>
  <c r="F41" i="3" s="1"/>
  <c r="S116" i="9"/>
  <c r="S115" i="9"/>
  <c r="T115" i="9" s="1"/>
  <c r="S109" i="9"/>
  <c r="T108" i="9"/>
  <c r="D73" i="3" s="1"/>
  <c r="S112" i="9"/>
  <c r="T112" i="9" s="1"/>
  <c r="E73" i="3" s="1"/>
  <c r="O116" i="9"/>
  <c r="O115" i="9"/>
  <c r="O109" i="9"/>
  <c r="P108" i="9" s="1"/>
  <c r="D57" i="3" s="1"/>
  <c r="O112" i="9"/>
  <c r="P112" i="9"/>
  <c r="E57" i="3" s="1"/>
  <c r="K109" i="9"/>
  <c r="K112" i="9"/>
  <c r="L112" i="9" s="1"/>
  <c r="E40" i="3" s="1"/>
  <c r="K115" i="9"/>
  <c r="K116" i="9"/>
  <c r="S104" i="9"/>
  <c r="T104" i="9"/>
  <c r="F72" i="3" s="1"/>
  <c r="S97" i="9"/>
  <c r="S98" i="9"/>
  <c r="S99" i="9"/>
  <c r="S102" i="9"/>
  <c r="T101" i="9" s="1"/>
  <c r="E72" i="3" s="1"/>
  <c r="O97" i="9"/>
  <c r="O98" i="9"/>
  <c r="O99" i="9"/>
  <c r="O102" i="9"/>
  <c r="P101" i="9" s="1"/>
  <c r="E56" i="3" s="1"/>
  <c r="O104" i="9"/>
  <c r="P104" i="9"/>
  <c r="F56" i="3" s="1"/>
  <c r="K97" i="9"/>
  <c r="K98" i="9"/>
  <c r="K99" i="9"/>
  <c r="K102" i="9"/>
  <c r="L101" i="9" s="1"/>
  <c r="E39" i="3" s="1"/>
  <c r="K104" i="9"/>
  <c r="L104" i="9" s="1"/>
  <c r="F39" i="3" s="1"/>
  <c r="S88" i="9"/>
  <c r="S89" i="9"/>
  <c r="S92" i="9"/>
  <c r="T91" i="9" s="1"/>
  <c r="E71" i="3" s="1"/>
  <c r="S94" i="9"/>
  <c r="T94" i="9"/>
  <c r="F71" i="3" s="1"/>
  <c r="O88" i="9"/>
  <c r="O89" i="9"/>
  <c r="O92" i="9"/>
  <c r="O94" i="9"/>
  <c r="P94" i="9" s="1"/>
  <c r="F55" i="3" s="1"/>
  <c r="K92" i="9"/>
  <c r="L91" i="9" s="1"/>
  <c r="E38" i="3" s="1"/>
  <c r="K88" i="9"/>
  <c r="L88" i="9" s="1"/>
  <c r="K89" i="9"/>
  <c r="K94" i="9"/>
  <c r="L94" i="9" s="1"/>
  <c r="F38" i="3" s="1"/>
  <c r="S85" i="9"/>
  <c r="S79" i="9"/>
  <c r="S80" i="9"/>
  <c r="S82" i="9"/>
  <c r="S83" i="9"/>
  <c r="O79" i="9"/>
  <c r="O80" i="9"/>
  <c r="O82" i="9"/>
  <c r="O83" i="9"/>
  <c r="O85" i="9"/>
  <c r="P85" i="9" s="1"/>
  <c r="F54" i="3" s="1"/>
  <c r="K79" i="9"/>
  <c r="K80" i="9"/>
  <c r="K82" i="9"/>
  <c r="K83" i="9"/>
  <c r="K85" i="9"/>
  <c r="L85" i="9" s="1"/>
  <c r="F37" i="3" s="1"/>
  <c r="S72" i="9"/>
  <c r="S73" i="9"/>
  <c r="S69" i="9"/>
  <c r="S70" i="9"/>
  <c r="T75" i="9"/>
  <c r="F69" i="3" s="1"/>
  <c r="O72" i="9"/>
  <c r="O73" i="9"/>
  <c r="O69" i="9"/>
  <c r="O70" i="9"/>
  <c r="P75" i="9"/>
  <c r="F53" i="3" s="1"/>
  <c r="K69" i="9"/>
  <c r="K70" i="9"/>
  <c r="K72" i="9"/>
  <c r="K73" i="9"/>
  <c r="S67" i="9"/>
  <c r="T66" i="9" s="1"/>
  <c r="F68" i="3" s="1"/>
  <c r="S66" i="9"/>
  <c r="S60" i="9"/>
  <c r="S61" i="9"/>
  <c r="T60" i="9" s="1"/>
  <c r="S63" i="9"/>
  <c r="S64" i="9"/>
  <c r="T63" i="9" s="1"/>
  <c r="E68" i="3" s="1"/>
  <c r="O67" i="9"/>
  <c r="O66" i="9"/>
  <c r="O60" i="9"/>
  <c r="O61" i="9"/>
  <c r="O63" i="9"/>
  <c r="O64" i="9"/>
  <c r="K67" i="9"/>
  <c r="K66" i="9"/>
  <c r="K60" i="9"/>
  <c r="K61" i="9"/>
  <c r="K63" i="9"/>
  <c r="K64" i="9"/>
  <c r="S50" i="9"/>
  <c r="T50" i="9" s="1"/>
  <c r="D67" i="3" s="1"/>
  <c r="T53" i="9"/>
  <c r="E67" i="3" s="1"/>
  <c r="S57" i="9"/>
  <c r="S58" i="9"/>
  <c r="O50" i="9"/>
  <c r="P50" i="9"/>
  <c r="O57" i="9"/>
  <c r="O58" i="9"/>
  <c r="K50" i="9"/>
  <c r="L50" i="9" s="1"/>
  <c r="D34" i="3" s="1"/>
  <c r="K57" i="9"/>
  <c r="K58" i="9"/>
  <c r="S47" i="9"/>
  <c r="S46" i="9"/>
  <c r="T46" i="9" s="1"/>
  <c r="F66" i="3" s="1"/>
  <c r="S43" i="9"/>
  <c r="S44" i="9"/>
  <c r="S40" i="9"/>
  <c r="T40" i="9" s="1"/>
  <c r="D66" i="3" s="1"/>
  <c r="O47" i="9"/>
  <c r="O46" i="9"/>
  <c r="O40" i="9"/>
  <c r="O43" i="9"/>
  <c r="O44" i="9"/>
  <c r="P43" i="9" s="1"/>
  <c r="E50" i="3" s="1"/>
  <c r="K47" i="9"/>
  <c r="K46" i="9"/>
  <c r="K40" i="9"/>
  <c r="L40" i="9" s="1"/>
  <c r="D33" i="3" s="1"/>
  <c r="K43" i="9"/>
  <c r="L43" i="9" s="1"/>
  <c r="K44" i="9"/>
  <c r="S34" i="9"/>
  <c r="T34" i="9" s="1"/>
  <c r="E65" i="3" s="1"/>
  <c r="S32" i="9"/>
  <c r="T31" i="9"/>
  <c r="S37" i="9"/>
  <c r="T37" i="9" s="1"/>
  <c r="F65" i="3" s="1"/>
  <c r="O34" i="9"/>
  <c r="P34" i="9" s="1"/>
  <c r="E49" i="3" s="1"/>
  <c r="O32" i="9"/>
  <c r="P31" i="9" s="1"/>
  <c r="D49" i="3" s="1"/>
  <c r="O37" i="9"/>
  <c r="K34" i="9"/>
  <c r="L34" i="9" s="1"/>
  <c r="E32" i="3" s="1"/>
  <c r="K32" i="9"/>
  <c r="L31" i="9"/>
  <c r="D32" i="3" s="1"/>
  <c r="K37" i="9"/>
  <c r="L37" i="9" s="1"/>
  <c r="F32" i="3" s="1"/>
  <c r="S20" i="9"/>
  <c r="S24" i="9"/>
  <c r="S25" i="9"/>
  <c r="S29" i="9"/>
  <c r="S28" i="9"/>
  <c r="O20" i="9"/>
  <c r="P20" i="9" s="1"/>
  <c r="D48" i="3" s="1"/>
  <c r="O24" i="9"/>
  <c r="O25" i="9"/>
  <c r="O29" i="9"/>
  <c r="O28" i="9"/>
  <c r="P28" i="9" s="1"/>
  <c r="F48" i="3" s="1"/>
  <c r="K20" i="9"/>
  <c r="L20" i="9" s="1"/>
  <c r="D31" i="3" s="1"/>
  <c r="K24" i="9"/>
  <c r="K25" i="9"/>
  <c r="L24" i="9" s="1"/>
  <c r="E31" i="3" s="1"/>
  <c r="K28" i="9"/>
  <c r="K29" i="9"/>
  <c r="E20" i="9"/>
  <c r="G20" i="9" s="1"/>
  <c r="E25" i="9"/>
  <c r="G25" i="9" s="1"/>
  <c r="E28" i="9"/>
  <c r="G28" i="9" s="1"/>
  <c r="E29" i="9"/>
  <c r="G29" i="9" s="1"/>
  <c r="E131" i="9"/>
  <c r="G131" i="9" s="1"/>
  <c r="E130" i="9"/>
  <c r="G130" i="9" s="1"/>
  <c r="E128" i="9"/>
  <c r="G128" i="9" s="1"/>
  <c r="E127" i="9"/>
  <c r="G127" i="9" s="1"/>
  <c r="E125" i="9"/>
  <c r="G125" i="9" s="1"/>
  <c r="E122" i="9"/>
  <c r="G122" i="9" s="1"/>
  <c r="E121" i="9"/>
  <c r="G121" i="9" s="1"/>
  <c r="E119" i="9"/>
  <c r="G119" i="9" s="1"/>
  <c r="E116" i="9"/>
  <c r="G116" i="9" s="1"/>
  <c r="E115" i="9"/>
  <c r="G115" i="9" s="1"/>
  <c r="E112" i="9"/>
  <c r="G112" i="9" s="1"/>
  <c r="E109" i="9"/>
  <c r="G109" i="9" s="1"/>
  <c r="E104" i="9"/>
  <c r="G104" i="9" s="1"/>
  <c r="E102" i="9"/>
  <c r="G102" i="9" s="1"/>
  <c r="E99" i="9"/>
  <c r="G99" i="9" s="1"/>
  <c r="E98" i="9"/>
  <c r="G98" i="9" s="1"/>
  <c r="E97" i="9"/>
  <c r="G97" i="9" s="1"/>
  <c r="E94" i="9"/>
  <c r="G94" i="9" s="1"/>
  <c r="E92" i="9"/>
  <c r="G92" i="9" s="1"/>
  <c r="E89" i="9"/>
  <c r="G89" i="9" s="1"/>
  <c r="E88" i="9"/>
  <c r="G88" i="9" s="1"/>
  <c r="E85" i="9"/>
  <c r="G85" i="9" s="1"/>
  <c r="E83" i="9"/>
  <c r="G83" i="9" s="1"/>
  <c r="E82" i="9"/>
  <c r="G82" i="9" s="1"/>
  <c r="E80" i="9"/>
  <c r="G80" i="9" s="1"/>
  <c r="E79" i="9"/>
  <c r="G79" i="9" s="1"/>
  <c r="E73" i="9"/>
  <c r="G73" i="9" s="1"/>
  <c r="E72" i="9"/>
  <c r="G72" i="9" s="1"/>
  <c r="E70" i="9"/>
  <c r="G70" i="9" s="1"/>
  <c r="E69" i="9"/>
  <c r="G69" i="9" s="1"/>
  <c r="E67" i="9"/>
  <c r="G67" i="9" s="1"/>
  <c r="E66" i="9"/>
  <c r="E64" i="9"/>
  <c r="G64" i="9" s="1"/>
  <c r="E63" i="9"/>
  <c r="G63" i="9" s="1"/>
  <c r="E61" i="9"/>
  <c r="G61" i="9" s="1"/>
  <c r="E60" i="9"/>
  <c r="G60" i="9" s="1"/>
  <c r="E58" i="9"/>
  <c r="G58" i="9" s="1"/>
  <c r="E57" i="9"/>
  <c r="G57" i="9" s="1"/>
  <c r="E50" i="9"/>
  <c r="G50" i="9" s="1"/>
  <c r="E47" i="9"/>
  <c r="G47" i="9" s="1"/>
  <c r="E46" i="9"/>
  <c r="G46" i="9" s="1"/>
  <c r="E44" i="9"/>
  <c r="G44" i="9" s="1"/>
  <c r="E43" i="9"/>
  <c r="G43" i="9" s="1"/>
  <c r="E40" i="9"/>
  <c r="G40" i="9" s="1"/>
  <c r="E37" i="9"/>
  <c r="G37" i="9" s="1"/>
  <c r="E34" i="9"/>
  <c r="G34" i="9" s="1"/>
  <c r="E32" i="9"/>
  <c r="G32" i="9" s="1"/>
  <c r="C134" i="9"/>
  <c r="C133" i="9"/>
  <c r="C131" i="9"/>
  <c r="C130" i="9"/>
  <c r="C128" i="9"/>
  <c r="C127" i="9"/>
  <c r="C125" i="9"/>
  <c r="C124" i="9"/>
  <c r="C122" i="9"/>
  <c r="C121" i="9"/>
  <c r="C119" i="9"/>
  <c r="C118" i="9"/>
  <c r="C116" i="9"/>
  <c r="C115" i="9"/>
  <c r="C113" i="9"/>
  <c r="C112" i="9"/>
  <c r="C110" i="9"/>
  <c r="C109" i="9"/>
  <c r="C108" i="9"/>
  <c r="C105" i="9"/>
  <c r="C104" i="9"/>
  <c r="C102" i="9"/>
  <c r="C101" i="9"/>
  <c r="C99" i="9"/>
  <c r="C98" i="9"/>
  <c r="C97" i="9"/>
  <c r="C95" i="9"/>
  <c r="C94" i="9"/>
  <c r="C92" i="9"/>
  <c r="C91" i="9"/>
  <c r="C89" i="9"/>
  <c r="C88" i="9"/>
  <c r="C86" i="9"/>
  <c r="C85" i="9"/>
  <c r="C83" i="9"/>
  <c r="C82" i="9"/>
  <c r="C80" i="9"/>
  <c r="C79" i="9"/>
  <c r="C76" i="9"/>
  <c r="C75" i="9"/>
  <c r="C73" i="9"/>
  <c r="C72" i="9"/>
  <c r="C70" i="9"/>
  <c r="C69" i="9"/>
  <c r="C67" i="9"/>
  <c r="C66" i="9"/>
  <c r="C64" i="9"/>
  <c r="C63" i="9"/>
  <c r="C61" i="9"/>
  <c r="C60" i="9"/>
  <c r="C58" i="9"/>
  <c r="C57" i="9"/>
  <c r="C55" i="9"/>
  <c r="C54" i="9"/>
  <c r="C53" i="9"/>
  <c r="C51" i="9"/>
  <c r="C50" i="9"/>
  <c r="D16" i="9"/>
  <c r="D15" i="9"/>
  <c r="C47" i="9"/>
  <c r="C46" i="9"/>
  <c r="C44" i="9"/>
  <c r="C43" i="9"/>
  <c r="C41" i="9"/>
  <c r="C40" i="9"/>
  <c r="C38" i="9"/>
  <c r="C37" i="9"/>
  <c r="C35" i="9"/>
  <c r="C34" i="9"/>
  <c r="C32" i="9"/>
  <c r="C31" i="9"/>
  <c r="C29" i="9"/>
  <c r="C28" i="9"/>
  <c r="C26" i="9"/>
  <c r="C25" i="9"/>
  <c r="C24" i="9"/>
  <c r="G66" i="9"/>
  <c r="C22" i="9"/>
  <c r="C21" i="9"/>
  <c r="C20" i="9"/>
  <c r="Y12" i="3"/>
  <c r="X12" i="3"/>
  <c r="W12" i="3"/>
  <c r="V12" i="3"/>
  <c r="H24" i="2"/>
  <c r="B5" i="5"/>
  <c r="L5" i="5" s="1"/>
  <c r="B4" i="5"/>
  <c r="L4" i="5" s="1"/>
  <c r="U11" i="5"/>
  <c r="S11" i="5"/>
  <c r="Q11" i="5"/>
  <c r="O11" i="5"/>
  <c r="L101" i="5"/>
  <c r="L93" i="5"/>
  <c r="L85" i="5"/>
  <c r="L77" i="5"/>
  <c r="L69" i="5"/>
  <c r="L61" i="5"/>
  <c r="L53" i="5"/>
  <c r="L45" i="5"/>
  <c r="L38" i="5"/>
  <c r="L31" i="5"/>
  <c r="L24" i="5"/>
  <c r="Z23" i="5"/>
  <c r="Z22" i="5"/>
  <c r="Z21" i="5"/>
  <c r="Z20" i="5"/>
  <c r="Z19" i="5"/>
  <c r="Z18" i="5"/>
  <c r="Z17" i="5"/>
  <c r="L17" i="5"/>
  <c r="Z16" i="5"/>
  <c r="Z15" i="5"/>
  <c r="Z14" i="5"/>
  <c r="Z13" i="5"/>
  <c r="Z12" i="5"/>
  <c r="L6" i="5"/>
  <c r="L3" i="5"/>
  <c r="C9" i="3"/>
  <c r="C7" i="3"/>
  <c r="C8" i="3"/>
  <c r="A5" i="3"/>
  <c r="A6" i="3"/>
  <c r="A7" i="3"/>
  <c r="A8" i="3"/>
  <c r="A9" i="3"/>
  <c r="X104" i="9" l="1"/>
  <c r="F90" i="3" s="1"/>
  <c r="T88" i="9"/>
  <c r="X66" i="9"/>
  <c r="F86" i="3" s="1"/>
  <c r="X127" i="9"/>
  <c r="D93" i="3" s="1"/>
  <c r="P53" i="9"/>
  <c r="E51" i="3" s="1"/>
  <c r="X53" i="9"/>
  <c r="E85" i="3" s="1"/>
  <c r="L133" i="9"/>
  <c r="F42" i="3" s="1"/>
  <c r="L28" i="9"/>
  <c r="F31" i="3" s="1"/>
  <c r="P57" i="9"/>
  <c r="F51" i="3" s="1"/>
  <c r="T127" i="9"/>
  <c r="X50" i="9"/>
  <c r="D85" i="3" s="1"/>
  <c r="P24" i="9"/>
  <c r="E48" i="3" s="1"/>
  <c r="P37" i="9"/>
  <c r="F49" i="3" s="1"/>
  <c r="L46" i="9"/>
  <c r="F33" i="3" s="1"/>
  <c r="L63" i="9"/>
  <c r="E35" i="3" s="1"/>
  <c r="L60" i="9"/>
  <c r="D35" i="3" s="1"/>
  <c r="P63" i="9"/>
  <c r="P60" i="9"/>
  <c r="D52" i="3" s="1"/>
  <c r="P72" i="9"/>
  <c r="E53" i="3" s="1"/>
  <c r="T69" i="9"/>
  <c r="L79" i="9"/>
  <c r="D37" i="3" s="1"/>
  <c r="P82" i="9"/>
  <c r="E54" i="3" s="1"/>
  <c r="P79" i="9"/>
  <c r="D54" i="3" s="1"/>
  <c r="T82" i="9"/>
  <c r="E70" i="3" s="1"/>
  <c r="T79" i="9"/>
  <c r="D70" i="3" s="1"/>
  <c r="P91" i="9"/>
  <c r="E55" i="3" s="1"/>
  <c r="P88" i="9"/>
  <c r="Q88" i="9" s="1"/>
  <c r="T121" i="9"/>
  <c r="E74" i="3" s="1"/>
  <c r="T130" i="9"/>
  <c r="E75" i="3" s="1"/>
  <c r="X20" i="9"/>
  <c r="D82" i="3" s="1"/>
  <c r="X40" i="9"/>
  <c r="D84" i="3" s="1"/>
  <c r="X46" i="9"/>
  <c r="F84" i="3" s="1"/>
  <c r="X69" i="9"/>
  <c r="D87" i="3" s="1"/>
  <c r="M88" i="9"/>
  <c r="D38" i="3"/>
  <c r="D69" i="3"/>
  <c r="E52" i="3"/>
  <c r="U60" i="9"/>
  <c r="D68" i="3"/>
  <c r="Q79" i="9"/>
  <c r="U108" i="9"/>
  <c r="F73" i="3"/>
  <c r="U127" i="9"/>
  <c r="D75" i="3"/>
  <c r="P40" i="9"/>
  <c r="D50" i="3" s="1"/>
  <c r="P124" i="9"/>
  <c r="F58" i="3" s="1"/>
  <c r="X101" i="9"/>
  <c r="E90" i="3" s="1"/>
  <c r="U31" i="9"/>
  <c r="D65" i="3"/>
  <c r="E33" i="3"/>
  <c r="Q50" i="9"/>
  <c r="D51" i="3"/>
  <c r="D55" i="3"/>
  <c r="U88" i="9"/>
  <c r="D71" i="3"/>
  <c r="T28" i="9"/>
  <c r="F64" i="3" s="1"/>
  <c r="P46" i="9"/>
  <c r="F50" i="3" s="1"/>
  <c r="T43" i="9"/>
  <c r="E66" i="3" s="1"/>
  <c r="L57" i="9"/>
  <c r="F34" i="3" s="1"/>
  <c r="T57" i="9"/>
  <c r="F67" i="3" s="1"/>
  <c r="L66" i="9"/>
  <c r="F35" i="3" s="1"/>
  <c r="P66" i="9"/>
  <c r="F52" i="3" s="1"/>
  <c r="L72" i="9"/>
  <c r="E36" i="3" s="1"/>
  <c r="L69" i="9"/>
  <c r="D36" i="3" s="1"/>
  <c r="T72" i="9"/>
  <c r="E69" i="3" s="1"/>
  <c r="L82" i="9"/>
  <c r="E37" i="3" s="1"/>
  <c r="T85" i="9"/>
  <c r="F70" i="3" s="1"/>
  <c r="L97" i="9"/>
  <c r="T97" i="9"/>
  <c r="P115" i="9"/>
  <c r="F57" i="3" s="1"/>
  <c r="L118" i="9"/>
  <c r="P121" i="9"/>
  <c r="E58" i="3" s="1"/>
  <c r="L130" i="9"/>
  <c r="E42" i="3" s="1"/>
  <c r="P130" i="9"/>
  <c r="E59" i="3" s="1"/>
  <c r="X28" i="9"/>
  <c r="F82" i="3" s="1"/>
  <c r="X31" i="9"/>
  <c r="D83" i="3" s="1"/>
  <c r="X37" i="9"/>
  <c r="F83" i="3" s="1"/>
  <c r="X43" i="9"/>
  <c r="E84" i="3" s="1"/>
  <c r="X60" i="9"/>
  <c r="D86" i="3" s="1"/>
  <c r="X72" i="9"/>
  <c r="E87" i="3" s="1"/>
  <c r="X82" i="9"/>
  <c r="E88" i="3" s="1"/>
  <c r="X91" i="9"/>
  <c r="E89" i="3" s="1"/>
  <c r="X97" i="9"/>
  <c r="D90" i="3" s="1"/>
  <c r="X112" i="9"/>
  <c r="E91" i="3" s="1"/>
  <c r="X115" i="9"/>
  <c r="F91" i="3" s="1"/>
  <c r="X124" i="9"/>
  <c r="F92" i="3" s="1"/>
  <c r="X130" i="9"/>
  <c r="E93" i="3" s="1"/>
  <c r="L108" i="9"/>
  <c r="D40" i="3" s="1"/>
  <c r="H40" i="9"/>
  <c r="H112" i="9"/>
  <c r="F20" i="3"/>
  <c r="H91" i="9"/>
  <c r="H94" i="9"/>
  <c r="H85" i="9"/>
  <c r="D16" i="3"/>
  <c r="D18" i="3"/>
  <c r="E22" i="3"/>
  <c r="D25" i="3"/>
  <c r="H37" i="9"/>
  <c r="H104" i="9"/>
  <c r="F15" i="3"/>
  <c r="F21" i="3"/>
  <c r="D24" i="3"/>
  <c r="E17" i="3"/>
  <c r="H75" i="9"/>
  <c r="F14" i="3"/>
  <c r="D14" i="3"/>
  <c r="E15" i="3"/>
  <c r="F16" i="3"/>
  <c r="E16" i="3"/>
  <c r="E18" i="3"/>
  <c r="E20" i="3"/>
  <c r="E21" i="3"/>
  <c r="D23" i="3"/>
  <c r="H24" i="9"/>
  <c r="H53" i="9"/>
  <c r="H63" i="9"/>
  <c r="H69" i="9"/>
  <c r="H124" i="9"/>
  <c r="F19" i="3"/>
  <c r="E14" i="3"/>
  <c r="D17" i="3"/>
  <c r="F22" i="3"/>
  <c r="F23" i="3"/>
  <c r="H82" i="9"/>
  <c r="H115" i="9"/>
  <c r="H66" i="9"/>
  <c r="H57" i="9"/>
  <c r="H60" i="9"/>
  <c r="H72" i="9"/>
  <c r="H79" i="9"/>
  <c r="H101" i="9"/>
  <c r="H121" i="9"/>
  <c r="F25" i="3"/>
  <c r="F24" i="3"/>
  <c r="B1" i="9"/>
  <c r="D20" i="3"/>
  <c r="H34" i="9"/>
  <c r="H31" i="9"/>
  <c r="E23" i="3"/>
  <c r="D22" i="3"/>
  <c r="H88" i="9"/>
  <c r="H28" i="9"/>
  <c r="H118" i="9"/>
  <c r="F18" i="3"/>
  <c r="E19" i="3"/>
  <c r="D19" i="3"/>
  <c r="E24" i="3"/>
  <c r="H43" i="9"/>
  <c r="H46" i="9"/>
  <c r="H50" i="9"/>
  <c r="H97" i="9"/>
  <c r="H20" i="9"/>
  <c r="D15" i="3"/>
  <c r="A1" i="3"/>
  <c r="H130" i="9"/>
  <c r="M50" i="9"/>
  <c r="P69" i="9"/>
  <c r="X24" i="9"/>
  <c r="E82" i="3" s="1"/>
  <c r="Y40" i="9"/>
  <c r="C84" i="3" s="1"/>
  <c r="H127" i="9"/>
  <c r="H108" i="9"/>
  <c r="T24" i="9"/>
  <c r="E64" i="3" s="1"/>
  <c r="U50" i="9"/>
  <c r="T20" i="9"/>
  <c r="Q31" i="9"/>
  <c r="P97" i="9"/>
  <c r="Q118" i="9"/>
  <c r="M20" i="9"/>
  <c r="L115" i="9"/>
  <c r="Y31" i="9"/>
  <c r="C83" i="3" s="1"/>
  <c r="P127" i="9"/>
  <c r="Y127" i="9"/>
  <c r="C93" i="3" s="1"/>
  <c r="F17" i="3"/>
  <c r="M31" i="9"/>
  <c r="M69" i="9"/>
  <c r="H133" i="9"/>
  <c r="T118" i="9"/>
  <c r="Y118" i="9" l="1"/>
  <c r="C92" i="3" s="1"/>
  <c r="U79" i="9"/>
  <c r="Y50" i="9"/>
  <c r="C85" i="3" s="1"/>
  <c r="M127" i="9"/>
  <c r="Y60" i="9"/>
  <c r="C86" i="3" s="1"/>
  <c r="Y79" i="9"/>
  <c r="C88" i="3" s="1"/>
  <c r="Q40" i="9"/>
  <c r="Y88" i="9"/>
  <c r="C89" i="3" s="1"/>
  <c r="G89" i="3" s="1"/>
  <c r="Y69" i="9"/>
  <c r="C87" i="3" s="1"/>
  <c r="Y108" i="9"/>
  <c r="C91" i="3" s="1"/>
  <c r="Q20" i="9"/>
  <c r="M79" i="9"/>
  <c r="Q108" i="9"/>
  <c r="U40" i="9"/>
  <c r="Y97" i="9"/>
  <c r="C90" i="3" s="1"/>
  <c r="M40" i="9"/>
  <c r="U118" i="9"/>
  <c r="D74" i="3"/>
  <c r="G93" i="3"/>
  <c r="Y92" i="3"/>
  <c r="X88" i="3"/>
  <c r="C13" i="5"/>
  <c r="C32" i="3"/>
  <c r="Q127" i="9"/>
  <c r="D59" i="3"/>
  <c r="V82" i="3"/>
  <c r="G83" i="3"/>
  <c r="M108" i="9"/>
  <c r="F40" i="3"/>
  <c r="C12" i="5"/>
  <c r="C31" i="3"/>
  <c r="E22" i="5"/>
  <c r="C58" i="3"/>
  <c r="Y57" i="3" s="1"/>
  <c r="G18" i="5"/>
  <c r="C70" i="3"/>
  <c r="U20" i="9"/>
  <c r="D64" i="3"/>
  <c r="G92" i="3"/>
  <c r="Y91" i="3"/>
  <c r="G15" i="5"/>
  <c r="C67" i="3"/>
  <c r="E14" i="5"/>
  <c r="C50" i="3"/>
  <c r="V49" i="3" s="1"/>
  <c r="G84" i="3"/>
  <c r="V83" i="3"/>
  <c r="C23" i="5"/>
  <c r="C42" i="3"/>
  <c r="C15" i="5"/>
  <c r="C34" i="3"/>
  <c r="W85" i="3"/>
  <c r="G86" i="3"/>
  <c r="D39" i="3"/>
  <c r="M97" i="9"/>
  <c r="C71" i="3"/>
  <c r="G19" i="5"/>
  <c r="E19" i="5"/>
  <c r="C55" i="3"/>
  <c r="X54" i="3" s="1"/>
  <c r="M60" i="9"/>
  <c r="E15" i="5"/>
  <c r="C51" i="3"/>
  <c r="W50" i="3" s="1"/>
  <c r="C14" i="5"/>
  <c r="C33" i="3"/>
  <c r="G13" i="5"/>
  <c r="C65" i="3"/>
  <c r="U69" i="9"/>
  <c r="C17" i="5"/>
  <c r="C36" i="3"/>
  <c r="W86" i="3"/>
  <c r="G87" i="3"/>
  <c r="Y90" i="3"/>
  <c r="G91" i="3"/>
  <c r="J85" i="3"/>
  <c r="E12" i="5"/>
  <c r="C48" i="3"/>
  <c r="V47" i="3" s="1"/>
  <c r="X87" i="3"/>
  <c r="J84" i="3"/>
  <c r="G88" i="3"/>
  <c r="Q97" i="9"/>
  <c r="D56" i="3"/>
  <c r="E13" i="5"/>
  <c r="C49" i="3"/>
  <c r="V48" i="3" s="1"/>
  <c r="C18" i="5"/>
  <c r="C37" i="3"/>
  <c r="E21" i="5"/>
  <c r="C57" i="3"/>
  <c r="Y56" i="3" s="1"/>
  <c r="G14" i="5"/>
  <c r="C66" i="3"/>
  <c r="G85" i="3"/>
  <c r="W84" i="3"/>
  <c r="J83" i="3"/>
  <c r="X89" i="3"/>
  <c r="G90" i="3"/>
  <c r="Q69" i="9"/>
  <c r="D53" i="3"/>
  <c r="M118" i="9"/>
  <c r="D41" i="3"/>
  <c r="U97" i="9"/>
  <c r="D72" i="3"/>
  <c r="G23" i="5"/>
  <c r="C75" i="3"/>
  <c r="G21" i="5"/>
  <c r="C73" i="3"/>
  <c r="E18" i="5"/>
  <c r="C54" i="3"/>
  <c r="X53" i="3" s="1"/>
  <c r="C68" i="3"/>
  <c r="G16" i="5"/>
  <c r="Q60" i="9"/>
  <c r="C19" i="5"/>
  <c r="C38" i="3"/>
  <c r="J18" i="2"/>
  <c r="B21" i="5"/>
  <c r="AE21" i="5" s="1"/>
  <c r="B22" i="5"/>
  <c r="AE22" i="5" s="1"/>
  <c r="I60" i="9"/>
  <c r="I79" i="9"/>
  <c r="I88" i="9"/>
  <c r="I97" i="9"/>
  <c r="I40" i="9"/>
  <c r="C25" i="3"/>
  <c r="B13" i="5"/>
  <c r="AE13" i="5" s="1"/>
  <c r="C16" i="3"/>
  <c r="C19" i="3"/>
  <c r="E25" i="3"/>
  <c r="I108" i="9"/>
  <c r="I20" i="9"/>
  <c r="I50" i="9"/>
  <c r="I118" i="9"/>
  <c r="B20" i="5"/>
  <c r="AE20" i="5" s="1"/>
  <c r="I69" i="9"/>
  <c r="B15" i="5"/>
  <c r="AE15" i="5" s="1"/>
  <c r="C18" i="3"/>
  <c r="I31" i="9"/>
  <c r="I23" i="5"/>
  <c r="I15" i="5"/>
  <c r="AD23" i="5"/>
  <c r="D23" i="5"/>
  <c r="AD18" i="5"/>
  <c r="D18" i="5"/>
  <c r="I21" i="5"/>
  <c r="I18" i="5"/>
  <c r="G58" i="3"/>
  <c r="I22" i="5"/>
  <c r="AC22" i="5"/>
  <c r="F22" i="5"/>
  <c r="Y20" i="9"/>
  <c r="C82" i="3" s="1"/>
  <c r="AC14" i="5"/>
  <c r="F14" i="5"/>
  <c r="D15" i="5"/>
  <c r="AD15" i="5"/>
  <c r="H14" i="5"/>
  <c r="AB14" i="5"/>
  <c r="G49" i="3"/>
  <c r="I13" i="5"/>
  <c r="AD17" i="5"/>
  <c r="D17" i="5"/>
  <c r="D13" i="5"/>
  <c r="AD13" i="5"/>
  <c r="F12" i="5"/>
  <c r="AC12" i="5"/>
  <c r="I17" i="5"/>
  <c r="G55" i="3"/>
  <c r="I19" i="5"/>
  <c r="F21" i="5"/>
  <c r="AC21" i="5"/>
  <c r="D21" i="3"/>
  <c r="D12" i="5"/>
  <c r="AD12" i="5"/>
  <c r="H18" i="5"/>
  <c r="AB18" i="5"/>
  <c r="I20" i="5"/>
  <c r="AC13" i="5"/>
  <c r="F13" i="5"/>
  <c r="H15" i="5"/>
  <c r="AB15" i="5"/>
  <c r="I127" i="9"/>
  <c r="I14" i="5"/>
  <c r="G50" i="3"/>
  <c r="I16" i="5"/>
  <c r="X37" i="3" l="1"/>
  <c r="G38" i="3"/>
  <c r="E16" i="5"/>
  <c r="C52" i="3"/>
  <c r="W67" i="3"/>
  <c r="G68" i="3"/>
  <c r="F18" i="5"/>
  <c r="AC18" i="5"/>
  <c r="H21" i="5"/>
  <c r="AB21" i="5"/>
  <c r="H23" i="5"/>
  <c r="AB23" i="5"/>
  <c r="G20" i="5"/>
  <c r="C72" i="3"/>
  <c r="C22" i="5"/>
  <c r="C41" i="3"/>
  <c r="E17" i="5"/>
  <c r="C53" i="3"/>
  <c r="G66" i="3"/>
  <c r="V65" i="3"/>
  <c r="X36" i="3"/>
  <c r="G37" i="3"/>
  <c r="W35" i="3"/>
  <c r="G36" i="3"/>
  <c r="G17" i="5"/>
  <c r="C69" i="3"/>
  <c r="J65" i="3" s="1"/>
  <c r="H13" i="5"/>
  <c r="AB13" i="5"/>
  <c r="D14" i="5"/>
  <c r="AD14" i="5"/>
  <c r="AC15" i="5"/>
  <c r="F15" i="5"/>
  <c r="H19" i="5"/>
  <c r="AB19" i="5"/>
  <c r="C20" i="5"/>
  <c r="C39" i="3"/>
  <c r="W33" i="3"/>
  <c r="G34" i="3"/>
  <c r="Y41" i="3"/>
  <c r="G42" i="3"/>
  <c r="W66" i="3"/>
  <c r="G67" i="3"/>
  <c r="X69" i="3"/>
  <c r="G70" i="3"/>
  <c r="J66" i="3"/>
  <c r="V30" i="3"/>
  <c r="J31" i="3"/>
  <c r="G31" i="3"/>
  <c r="V31" i="3"/>
  <c r="G32" i="3"/>
  <c r="V81" i="3"/>
  <c r="G82" i="3"/>
  <c r="J82" i="3"/>
  <c r="D19" i="5"/>
  <c r="AD19" i="5"/>
  <c r="H16" i="5"/>
  <c r="AB16" i="5"/>
  <c r="G73" i="3"/>
  <c r="Y72" i="3"/>
  <c r="Y74" i="3"/>
  <c r="G75" i="3"/>
  <c r="E20" i="5"/>
  <c r="C56" i="3"/>
  <c r="G65" i="3"/>
  <c r="V64" i="3"/>
  <c r="V32" i="3"/>
  <c r="G33" i="3"/>
  <c r="C16" i="5"/>
  <c r="C35" i="3"/>
  <c r="J32" i="3" s="1"/>
  <c r="AC19" i="5"/>
  <c r="F19" i="5"/>
  <c r="X70" i="3"/>
  <c r="G71" i="3"/>
  <c r="G12" i="5"/>
  <c r="C64" i="3"/>
  <c r="C21" i="5"/>
  <c r="C40" i="3"/>
  <c r="E23" i="5"/>
  <c r="C59" i="3"/>
  <c r="G22" i="5"/>
  <c r="C74" i="3"/>
  <c r="J67" i="3" s="1"/>
  <c r="C24" i="3"/>
  <c r="Y23" i="3" s="1"/>
  <c r="C15" i="3"/>
  <c r="V14" i="3" s="1"/>
  <c r="B17" i="5"/>
  <c r="AE17" i="5" s="1"/>
  <c r="C23" i="3"/>
  <c r="Y22" i="3" s="1"/>
  <c r="B16" i="5"/>
  <c r="AE16" i="5" s="1"/>
  <c r="C22" i="3"/>
  <c r="X21" i="3" s="1"/>
  <c r="B23" i="5"/>
  <c r="AE23" i="5" s="1"/>
  <c r="B14" i="5"/>
  <c r="AE14" i="5" s="1"/>
  <c r="C14" i="3"/>
  <c r="B12" i="5"/>
  <c r="AE12" i="5" s="1"/>
  <c r="B18" i="5"/>
  <c r="AE18" i="5" s="1"/>
  <c r="C20" i="3"/>
  <c r="C17" i="3"/>
  <c r="W16" i="3" s="1"/>
  <c r="G15" i="3"/>
  <c r="G25" i="3"/>
  <c r="Y24" i="3"/>
  <c r="G19" i="3"/>
  <c r="W18" i="3"/>
  <c r="G18" i="3"/>
  <c r="W17" i="3"/>
  <c r="G16" i="3"/>
  <c r="V15" i="3"/>
  <c r="K21" i="5"/>
  <c r="J21" i="5"/>
  <c r="AA21" i="5"/>
  <c r="J15" i="5"/>
  <c r="AA15" i="5"/>
  <c r="K15" i="5"/>
  <c r="AA23" i="5"/>
  <c r="J23" i="5"/>
  <c r="C21" i="3"/>
  <c r="X20" i="3" s="1"/>
  <c r="B19" i="5"/>
  <c r="AE19" i="5" s="1"/>
  <c r="J22" i="5"/>
  <c r="AA22" i="5"/>
  <c r="K22" i="5"/>
  <c r="J49" i="3"/>
  <c r="G51" i="3"/>
  <c r="K20" i="5"/>
  <c r="AA20" i="5"/>
  <c r="J20" i="5"/>
  <c r="I12" i="5"/>
  <c r="AA18" i="5"/>
  <c r="J18" i="5"/>
  <c r="AA17" i="5"/>
  <c r="J17" i="5"/>
  <c r="AA16" i="5"/>
  <c r="J16" i="5"/>
  <c r="J19" i="5"/>
  <c r="AA19" i="5"/>
  <c r="AA13" i="5"/>
  <c r="K13" i="5"/>
  <c r="J13" i="5"/>
  <c r="G54" i="3"/>
  <c r="J50" i="3"/>
  <c r="J14" i="5"/>
  <c r="AA14" i="5"/>
  <c r="G57" i="3"/>
  <c r="J51" i="3"/>
  <c r="G24" i="3" l="1"/>
  <c r="H22" i="5"/>
  <c r="AB22" i="5"/>
  <c r="AC23" i="5"/>
  <c r="F23" i="5"/>
  <c r="AD21" i="5"/>
  <c r="D21" i="5"/>
  <c r="G25" i="5"/>
  <c r="AB12" i="5"/>
  <c r="H12" i="5"/>
  <c r="AD16" i="5"/>
  <c r="D16" i="5"/>
  <c r="F20" i="5"/>
  <c r="AC20" i="5"/>
  <c r="D20" i="5"/>
  <c r="AD20" i="5"/>
  <c r="AB17" i="5"/>
  <c r="H17" i="5"/>
  <c r="W52" i="3"/>
  <c r="G53" i="3"/>
  <c r="Y40" i="3"/>
  <c r="G41" i="3"/>
  <c r="G72" i="3"/>
  <c r="X71" i="3"/>
  <c r="W51" i="3"/>
  <c r="G52" i="3"/>
  <c r="Y73" i="3"/>
  <c r="G74" i="3"/>
  <c r="Y58" i="3"/>
  <c r="G59" i="3"/>
  <c r="Y39" i="3"/>
  <c r="G40" i="3"/>
  <c r="J34" i="3"/>
  <c r="V63" i="3"/>
  <c r="G64" i="3"/>
  <c r="J64" i="3"/>
  <c r="W34" i="3"/>
  <c r="G35" i="3"/>
  <c r="X55" i="3"/>
  <c r="G56" i="3"/>
  <c r="X38" i="3"/>
  <c r="G39" i="3"/>
  <c r="W68" i="3"/>
  <c r="G69" i="3"/>
  <c r="J33" i="3"/>
  <c r="AC17" i="5"/>
  <c r="F17" i="5"/>
  <c r="AD22" i="5"/>
  <c r="D22" i="5"/>
  <c r="H20" i="5"/>
  <c r="AB20" i="5"/>
  <c r="F16" i="5"/>
  <c r="AC16" i="5"/>
  <c r="E25" i="5"/>
  <c r="J14" i="3"/>
  <c r="K17" i="5"/>
  <c r="K23" i="5"/>
  <c r="J17" i="3"/>
  <c r="G22" i="3"/>
  <c r="K18" i="5"/>
  <c r="G17" i="3"/>
  <c r="G23" i="3"/>
  <c r="K16" i="5"/>
  <c r="K14" i="5"/>
  <c r="V13" i="3"/>
  <c r="G14" i="3"/>
  <c r="X19" i="3"/>
  <c r="G20" i="3"/>
  <c r="C25" i="5"/>
  <c r="J15" i="3"/>
  <c r="G21" i="3"/>
  <c r="J16" i="3"/>
  <c r="J12" i="5"/>
  <c r="K12" i="5"/>
  <c r="I25" i="5"/>
  <c r="AA12" i="5"/>
  <c r="G48" i="3"/>
  <c r="J48" i="3"/>
  <c r="K19" i="5"/>
  <c r="K25" i="5" l="1"/>
  <c r="K26" i="5" l="1"/>
  <c r="G26" i="5"/>
  <c r="E26" i="5"/>
  <c r="C26" i="5"/>
  <c r="I26" i="5"/>
</calcChain>
</file>

<file path=xl/sharedStrings.xml><?xml version="1.0" encoding="utf-8"?>
<sst xmlns="http://schemas.openxmlformats.org/spreadsheetml/2006/main" count="1500" uniqueCount="660">
  <si>
    <t>Operational Enablement</t>
  </si>
  <si>
    <t>OE1</t>
  </si>
  <si>
    <t>OE2</t>
  </si>
  <si>
    <t>OE3</t>
  </si>
  <si>
    <t>Business Functions</t>
  </si>
  <si>
    <t>Security Practices</t>
  </si>
  <si>
    <t>0+</t>
  </si>
  <si>
    <t>1+</t>
  </si>
  <si>
    <t>2+</t>
  </si>
  <si>
    <t>Translated Value</t>
  </si>
  <si>
    <t>Version:</t>
  </si>
  <si>
    <t>Description:</t>
  </si>
  <si>
    <t>Contributors:</t>
  </si>
  <si>
    <t>License:</t>
  </si>
  <si>
    <t>Creative Commons Attribution-ShareAlike 3.0 License</t>
  </si>
  <si>
    <t>This work is licensed under the Creative Commons Attribution-Share Alike 3.0 License. To view a copy of this license, visit http://creativecommons.org/licenses/by-sa/3.0/legalcode; or, (b) send a letter to Creative Commons, 171 2nd Street, Suite 300, San Francisco, California, 94105, USA.</t>
  </si>
  <si>
    <t>Instructions</t>
  </si>
  <si>
    <t>Interview an individual based on the questions below organized according to SAMM Business Functions and Security Practices.</t>
  </si>
  <si>
    <t>Document additional information such as how and why in the "Interview Notes" column.</t>
  </si>
  <si>
    <t>Once the interview is complete, go to the "Scorecard" sheet and follow instructions.</t>
  </si>
  <si>
    <t>Organization:</t>
  </si>
  <si>
    <t>Project:</t>
  </si>
  <si>
    <t>Interview Date:</t>
  </si>
  <si>
    <t>Interviewer:</t>
  </si>
  <si>
    <t>Governance</t>
  </si>
  <si>
    <t>Strategy &amp; Metrics</t>
  </si>
  <si>
    <t>Interview Notes</t>
  </si>
  <si>
    <t>SM1</t>
  </si>
  <si>
    <t>SM2</t>
  </si>
  <si>
    <t>SM3</t>
  </si>
  <si>
    <t>Policy &amp; Compliance</t>
  </si>
  <si>
    <t>PC1</t>
  </si>
  <si>
    <t>PC2</t>
  </si>
  <si>
    <t>PC3</t>
  </si>
  <si>
    <t>Education &amp; Guidance</t>
  </si>
  <si>
    <t>EG1</t>
  </si>
  <si>
    <t>EG2</t>
  </si>
  <si>
    <t>EG3</t>
  </si>
  <si>
    <t>Construction</t>
  </si>
  <si>
    <t>Threat Assessment</t>
  </si>
  <si>
    <t>TA1</t>
  </si>
  <si>
    <t>TA2</t>
  </si>
  <si>
    <t>TA3</t>
  </si>
  <si>
    <t>Security Requirements</t>
  </si>
  <si>
    <t>SR1</t>
  </si>
  <si>
    <t>Security requirements are derived from functional requirements and customer/organization concerns.</t>
  </si>
  <si>
    <t>Security requirements are specific, measurable, and reasonable.</t>
  </si>
  <si>
    <t>SR2</t>
  </si>
  <si>
    <t>SR3</t>
  </si>
  <si>
    <t>During the creation of third-party agreements, specific security requirements, activities, and processes are considered for inclusion.</t>
  </si>
  <si>
    <t>Secure Architecture</t>
  </si>
  <si>
    <t>SA1</t>
  </si>
  <si>
    <t>SA2</t>
  </si>
  <si>
    <t>SA3</t>
  </si>
  <si>
    <t>Verification</t>
  </si>
  <si>
    <t>Design Review</t>
  </si>
  <si>
    <t>DR1</t>
  </si>
  <si>
    <t>DR2</t>
  </si>
  <si>
    <t>DR3</t>
  </si>
  <si>
    <t>Security Testing</t>
  </si>
  <si>
    <t>ST1</t>
  </si>
  <si>
    <t>ST2</t>
  </si>
  <si>
    <t>ST3</t>
  </si>
  <si>
    <t>Environment Hardening</t>
  </si>
  <si>
    <t>EH1</t>
  </si>
  <si>
    <t>EH2</t>
  </si>
  <si>
    <t>EH3</t>
  </si>
  <si>
    <t>Do project teams specify security requirements during development?</t>
  </si>
  <si>
    <t>Persons Interviewed:</t>
  </si>
  <si>
    <t>No</t>
  </si>
  <si>
    <t>Authors:</t>
  </si>
  <si>
    <t>Rating</t>
  </si>
  <si>
    <t>Yes</t>
  </si>
  <si>
    <t>Answer</t>
  </si>
  <si>
    <t>Rating Scale</t>
  </si>
  <si>
    <t>Operations</t>
  </si>
  <si>
    <t>Issue Management</t>
  </si>
  <si>
    <t>IM1</t>
  </si>
  <si>
    <t>IM2</t>
  </si>
  <si>
    <t>IM3</t>
  </si>
  <si>
    <t>IR1</t>
  </si>
  <si>
    <t>IR2</t>
  </si>
  <si>
    <t>IR3</t>
  </si>
  <si>
    <t>Implementation Review</t>
  </si>
  <si>
    <t>Software Assurance Maturity Model (SAMM) Roadmap</t>
  </si>
  <si>
    <t>Version</t>
  </si>
  <si>
    <t>Date</t>
  </si>
  <si>
    <t>Author</t>
  </si>
  <si>
    <t>Source Data</t>
  </si>
  <si>
    <t>As-Is</t>
  </si>
  <si>
    <t>To-Be</t>
  </si>
  <si>
    <t>Security Practice</t>
  </si>
  <si>
    <t>Security Practices/Phase</t>
  </si>
  <si>
    <t>Start</t>
  </si>
  <si>
    <t>After 1</t>
  </si>
  <si>
    <t>After 2</t>
  </si>
  <si>
    <t>May</t>
  </si>
  <si>
    <t>After 4</t>
  </si>
  <si>
    <t>Current GAP</t>
  </si>
  <si>
    <t>Strategy &amp; metrics</t>
  </si>
  <si>
    <t>SAMM velocity:</t>
  </si>
  <si>
    <t>Valid Maturity Levels</t>
  </si>
  <si>
    <t>Software Assurance Maturity Model (SAMM) Roadmap Chart Template Background Images</t>
  </si>
  <si>
    <t>Author:</t>
  </si>
  <si>
    <t>One aim of the Software Assurance Maturity Model (SAMM) is to help organizations build software security assurance programs.  The current position and future targets can be charted and the SAMM document includes roadmap templates for different industries. This spreadsheet helps produce roadmaps once the plan is known.  It is structured with four phases of improvement, like in SAMM, although could be altered to suit any number of stages.</t>
  </si>
  <si>
    <t>Aidan Lynch</t>
  </si>
  <si>
    <t>SAMM</t>
  </si>
  <si>
    <t>The Software Assurance Maturity Model (SAMM) was created by Pravir Chandra and is now an Open Web Application Security Project (OWASP) project.</t>
  </si>
  <si>
    <t>SAMM is licensed under the Creative Commons Attribution-Share Alike 3.0 License</t>
  </si>
  <si>
    <t>Current</t>
  </si>
  <si>
    <t>Yes, it's less than a year old</t>
  </si>
  <si>
    <t>Yes, some of them are aware</t>
  </si>
  <si>
    <t>Yes, most of them are aware</t>
  </si>
  <si>
    <t>Yes, we did it once</t>
  </si>
  <si>
    <t>Yes, we do it every few years</t>
  </si>
  <si>
    <t>Yes, we do it at least annually</t>
  </si>
  <si>
    <t>2,3,6,9</t>
  </si>
  <si>
    <t>Yes, but on an adhoc basis</t>
  </si>
  <si>
    <t>Yes, there is a standard set</t>
  </si>
  <si>
    <t>Yes, the standard set is integrated</t>
  </si>
  <si>
    <t>8,15,20</t>
  </si>
  <si>
    <t>A</t>
  </si>
  <si>
    <t>B</t>
  </si>
  <si>
    <t>C</t>
  </si>
  <si>
    <t>D</t>
  </si>
  <si>
    <t>E</t>
  </si>
  <si>
    <t>F</t>
  </si>
  <si>
    <t>G</t>
  </si>
  <si>
    <t>H</t>
  </si>
  <si>
    <t>Yes, localized to business areas</t>
  </si>
  <si>
    <t>Yes, across the organization and required</t>
  </si>
  <si>
    <t>Yes, across the organization</t>
  </si>
  <si>
    <t>16,18</t>
  </si>
  <si>
    <t>Yes, approx. half of them are aware</t>
  </si>
  <si>
    <t>No, it is not applicable</t>
  </si>
  <si>
    <t>4,15</t>
  </si>
  <si>
    <t>1,2,3,5,8,10,13,14,17,18</t>
  </si>
  <si>
    <t>6,7,9,11,12,16,19</t>
  </si>
  <si>
    <t>1,3,5,12</t>
  </si>
  <si>
    <t>4,8,10,13</t>
  </si>
  <si>
    <t>Maturity</t>
  </si>
  <si>
    <t>Yes, it's a number of years old</t>
  </si>
  <si>
    <t>Yes, it's a pretty mature program</t>
  </si>
  <si>
    <t>Phase 1</t>
  </si>
  <si>
    <t>Phase 2</t>
  </si>
  <si>
    <t>Phase 3</t>
  </si>
  <si>
    <t>Phase 4</t>
  </si>
  <si>
    <t>Phase 1 Projection</t>
  </si>
  <si>
    <t>Current State</t>
  </si>
  <si>
    <t>Phase 2 Projection</t>
  </si>
  <si>
    <t>Phase 3 Projection</t>
  </si>
  <si>
    <t>Phase 4 Projection</t>
  </si>
  <si>
    <t>Current Maturity Score</t>
  </si>
  <si>
    <t>Phase 4 Maturity Score</t>
  </si>
  <si>
    <t>The questions and answers from the Interview tab are automatically copied over (and will be updated when changed)</t>
  </si>
  <si>
    <t>"Improving" answers are highlighted in green to help indicate where improvements are made.</t>
  </si>
  <si>
    <t>"Weakening" answers are highlighted in RED to help indicate where answers are lower than before.</t>
  </si>
  <si>
    <t>There are hidden columns for each phase that keep track of the answer values and scoring formulas.</t>
  </si>
  <si>
    <t>The left panes are frozen, so the projections can be scrolled to align with the questions to create "views"</t>
  </si>
  <si>
    <t>The scores are imported into the Roadmap Chart and Scorecard worksheets and are automatically updated.</t>
  </si>
  <si>
    <t>There are four phases of improvement by default, if you need more, should be able to copy paste additional phase columns.</t>
  </si>
  <si>
    <r>
      <t xml:space="preserve">Notes:
</t>
    </r>
    <r>
      <rPr>
        <sz val="10"/>
        <rFont val="Trebuchet MS"/>
        <family val="2"/>
      </rPr>
      <t>Data in this worksheet is automatically imported from the Interview and Roadmap worksheets and will automatically update when changed in the respective worksheets.  This is mostly a read-only worksheet, changes should be made in Interview or Roadmap worksheets.</t>
    </r>
  </si>
  <si>
    <t>Select the best answer from the multiple choice drop down selections in the answer column.</t>
  </si>
  <si>
    <t>The formulas in hidden columns F-H will calculate the scores and update the Rating boxes and other worksheets as needed.</t>
  </si>
  <si>
    <r>
      <t xml:space="preserve">Notes:
</t>
    </r>
    <r>
      <rPr>
        <sz val="10"/>
        <rFont val="Trebuchet MS"/>
        <family val="2"/>
      </rPr>
      <t>Data in this worksheet is used to feed the Interview worksheet and Roadmap worksheet and provides answers and values.  
Please do not edit without understanding the potential impact to the SAMM model as it will alter the scoring model.
There are currently seven categories of answers, the colors/numbers in column I indicate which questions in which Business Function are using that specific answer category.</t>
    </r>
  </si>
  <si>
    <t xml:space="preserve">Software Assurance Maturity Model (SAMM) </t>
  </si>
  <si>
    <t>Element:</t>
  </si>
  <si>
    <t>Colin Watson</t>
  </si>
  <si>
    <t>Author(s):</t>
  </si>
  <si>
    <t>https://www.owasp.org/index.php/OWASP_SAMM_Project</t>
  </si>
  <si>
    <t>Nick Coblentz, Eoin Keary, and Seba Deleersnyder</t>
  </si>
  <si>
    <t>Toolbox for v1.5</t>
  </si>
  <si>
    <t>Brian Glas</t>
  </si>
  <si>
    <t>Roadmap Chart Template v1.0</t>
  </si>
  <si>
    <t>Interview Template v1.0</t>
  </si>
  <si>
    <t>11,19</t>
  </si>
  <si>
    <t>9,14,17</t>
  </si>
  <si>
    <t>1,2,3,6,7,8,10,11,12,15,19</t>
  </si>
  <si>
    <t>Yes, a small percentage are/do</t>
  </si>
  <si>
    <t>Yes, at least half of them are/do</t>
  </si>
  <si>
    <t>Yes, the majority of them are/do</t>
  </si>
  <si>
    <t>6,7,9,11,14,15,16,17</t>
  </si>
  <si>
    <t>Yes, teams write/run their own</t>
  </si>
  <si>
    <t>v1.0</t>
  </si>
  <si>
    <t>Steve</t>
  </si>
  <si>
    <t>4,5,7,12,13,14,16,17,18</t>
  </si>
  <si>
    <t>Phase 3 Maturity Score</t>
  </si>
  <si>
    <t>Phase 2 Maturity Score</t>
  </si>
  <si>
    <t>Phase 1 Maturity Score</t>
  </si>
  <si>
    <t>2.0 BETA</t>
  </si>
  <si>
    <t>Has the organization defined a set of risks by which applications could be prioritized?</t>
  </si>
  <si>
    <t>QC:</t>
  </si>
  <si>
    <t>You have captured the risk appetite of your organization's executive leadership</t>
  </si>
  <si>
    <t>You have identified the principal business and technical threats to your organization's assets and data</t>
  </si>
  <si>
    <t>Success of the application security program is clearly visible based on defined KPIs</t>
  </si>
  <si>
    <t>Yes, basic risks</t>
  </si>
  <si>
    <t>Yes, covers most significant risks</t>
  </si>
  <si>
    <t>Yes, covers risks and opportunities</t>
  </si>
  <si>
    <t>Are you using a set of metrics to measure the effectiveness and efficiency of the application security program across applications?</t>
  </si>
  <si>
    <t>Each metric is documented and includes a description of the sources, measurement coverage, and an understanding on how the metric can be used to describe or explain application security trends</t>
  </si>
  <si>
    <t>Metrics include measures of Efforts, Results, and the Environment measurement categories</t>
  </si>
  <si>
    <t>Majority of the metrics are frequently measured, easy or inexpensive to gather, and are expressed as a cardinal number or a percentage</t>
  </si>
  <si>
    <t>Metrics are published and are accessible by application security and development teams</t>
  </si>
  <si>
    <t>Do you have a strategic plan for application security that is used to make decisions?</t>
  </si>
  <si>
    <t>The plan reflects the organization's business priorities and risk appetite</t>
  </si>
  <si>
    <t>The plan includes measurable milestones and a budget</t>
  </si>
  <si>
    <t>Elements of the plan are consistent with the organization’s business drivers and risks</t>
  </si>
  <si>
    <t>The plan lays out a roadmap for achieving strategic and tactical initiatives</t>
  </si>
  <si>
    <t>You have obtained buy-in from organizational stakeholders, including development teams</t>
  </si>
  <si>
    <t>Yes, we review it annually</t>
  </si>
  <si>
    <t>Yes, we consult the plan before making significant decisions</t>
  </si>
  <si>
    <t>Yes, we consult the plan often, and it's aligned with our application security strategy</t>
  </si>
  <si>
    <t>KPIs are defined after enough information has been gathered to establish realistic objectives</t>
  </si>
  <si>
    <t>KPIs have been developed with the buy-in from the leadership and teams responsible for application security</t>
  </si>
  <si>
    <t>KPIs are documented and available to the application teams, and include actionable tresholds requiring immediate attention in the event KPIs reach levels considered unacceptable</t>
  </si>
  <si>
    <t>Do you regularly review and update the Strategic Plan for Application Security?</t>
  </si>
  <si>
    <t>You review and update the plan, in response to significant changes in the business environment, the organization, or its risk appetite</t>
  </si>
  <si>
    <t>Plan update steps include reviewing the plan with all the stakeholders and updating the business drivers and strategies</t>
  </si>
  <si>
    <t>You adjust the plan and roadmap, based on lessons learned from completed roadmap activities</t>
  </si>
  <si>
    <t>You publish progress information on roadmap activities, available to all stakeholders, including development teams</t>
  </si>
  <si>
    <t>I</t>
  </si>
  <si>
    <t>J</t>
  </si>
  <si>
    <t>Yes, we review it every few years</t>
  </si>
  <si>
    <t>Yes, we review it every two years or so</t>
  </si>
  <si>
    <t>Yes, we review it at least annually</t>
  </si>
  <si>
    <t>Do you influence the Application Security strategy and roadmap based on application security metrics and KPIs?</t>
  </si>
  <si>
    <t>KPIs are reviewed regularly (at least yearly) for their efficiency and effectiveness</t>
  </si>
  <si>
    <t>Majority of the changes to the application security strategy are triggered by KPIs and application security metrics</t>
  </si>
  <si>
    <t>K</t>
  </si>
  <si>
    <t>Yes, at least half of the time</t>
  </si>
  <si>
    <t>Yes, the majority of them</t>
  </si>
  <si>
    <t>A: Create and Promote</t>
  </si>
  <si>
    <t>B: Measure and Improve</t>
  </si>
  <si>
    <t>Risks have been vetted and approved by the organization's leadership</t>
  </si>
  <si>
    <t>Stream</t>
  </si>
  <si>
    <t>Level</t>
  </si>
  <si>
    <t>A: Training and Awareness</t>
  </si>
  <si>
    <t>B: Organization and Culture</t>
  </si>
  <si>
    <t>Do you require employees involved with application development to take SDLC training?</t>
  </si>
  <si>
    <t>Training is repeatable, consistent, and available to anyone involved with software development lifecycle.</t>
  </si>
  <si>
    <t>Training includes the latest OWASP Top 10 if appropriate.</t>
  </si>
  <si>
    <t>Training includes multiple concepts such as Least Privilege, Defense-in-Depth, Fail Secure (Safe), Complete Mediation, Session Management, Open Design, and Psychological Acceptability.</t>
  </si>
  <si>
    <t>Training requires a sign-off or an acknowledgement from each attendee.</t>
  </si>
  <si>
    <t>The training been updated in the last 12 months.</t>
  </si>
  <si>
    <t>Employees are required to go through the training during the onboarding process.</t>
  </si>
  <si>
    <t>Has the training been customized for individual roles, such as developers, testers, or security champions?</t>
  </si>
  <si>
    <t>Have you implemented a Learning Management System or equivalent to track employee training / certification processes?</t>
  </si>
  <si>
    <t>Training includes all topics covered within maturity level 1, and adds more specific tools, techniques, and demonstrations</t>
  </si>
  <si>
    <t>Training is mandatory for all employees and contractors.</t>
  </si>
  <si>
    <t>The training includes input from in-house SMEs and trainees.</t>
  </si>
  <si>
    <t>Training includes demonstrations of tools and techniques developed in-house.</t>
  </si>
  <si>
    <t>Feedback collected post training is used to enhance and make future training more relevant.</t>
  </si>
  <si>
    <t>L</t>
  </si>
  <si>
    <t>Yes, some content has been updated</t>
  </si>
  <si>
    <t>Yes, at least half of the content</t>
  </si>
  <si>
    <t>Yes, the majority of the content</t>
  </si>
  <si>
    <t>M</t>
  </si>
  <si>
    <t>Yes, for some of the trianing</t>
  </si>
  <si>
    <t>Yes, the majority of training</t>
  </si>
  <si>
    <t>Have you identified a “Security Champion” for each development team?</t>
  </si>
  <si>
    <t>Does the organization have a Secure Software Center of Excellence (SSCE)?</t>
  </si>
  <si>
    <t>Is there a centralized portal where developers and application security professionals from different teams and business units are able to communicate and share information?</t>
  </si>
  <si>
    <t>Organization promotes use of a single portal across different teams and business units</t>
  </si>
  <si>
    <t>The portal is used for timely information such as notification of security incidents, tool updates, architectural standard changes, and other related announcements</t>
  </si>
  <si>
    <t>The portal is widely recognized by developers and architects as a centralized repository of the organization-specific application security information</t>
  </si>
  <si>
    <t>All content should be considered persistent and searchable</t>
  </si>
  <si>
    <t>The portal provides access to application-specific security metrics</t>
  </si>
  <si>
    <t>The SSCE has a formal charter defining its role in the organization.</t>
  </si>
  <si>
    <t>Development teams review all significant architectural changes with SSCE</t>
  </si>
  <si>
    <t>The SSCE publishes SDLC standards and guidelines related to Application Security</t>
  </si>
  <si>
    <t>Each development team has a Security Champion assigned to them</t>
  </si>
  <si>
    <t>Security Champions receive appropriate training to ensure effectiveness</t>
  </si>
  <si>
    <t>Application Security and Development teams receive periodic briefings from Security Champions on the overall status of security initiatives and fixes</t>
  </si>
  <si>
    <t>Results of external testing are reviewed by the Security Champion prior to adding to the application backlog</t>
  </si>
  <si>
    <t>Identified “Product Champions” are responsible for promotion of use and specific security tools</t>
  </si>
  <si>
    <t>Yes, at least half of the training</t>
  </si>
  <si>
    <t>N</t>
  </si>
  <si>
    <t xml:space="preserve">Yes, started to implement </t>
  </si>
  <si>
    <t>Yes, effective for some of the organization</t>
  </si>
  <si>
    <t>Yes, effective for most of the organization</t>
  </si>
  <si>
    <t>O</t>
  </si>
  <si>
    <t>Have you developed a common set of policies and standards that are applied throughout your organization?</t>
  </si>
  <si>
    <t>You have adapted existing standards appropriate for the organization’s industry, to account for domain-specific considerations</t>
  </si>
  <si>
    <t>Your standards are aligned with your policies, and incorporate technology-specific implementation guidance</t>
  </si>
  <si>
    <t>Do you have clearly documented, repeatable evaluation methods to test for adherence to policies and standards?</t>
  </si>
  <si>
    <t>You have created verification checklists and test scripts (where applicable), aligned with the policy's requirements, and the implementation guidance in the associated standard(s)</t>
  </si>
  <si>
    <t>You have created versions adapted to each development methodology/technology in use within the organization</t>
  </si>
  <si>
    <t>Yes, for some of the policies and standards</t>
  </si>
  <si>
    <t>Yes, at least half of the policies and standards</t>
  </si>
  <si>
    <t>Yes, the majority of the policies and standards</t>
  </si>
  <si>
    <t>P</t>
  </si>
  <si>
    <t>Do you regularly report on policy and standard compliance, and use that information to guide compliance improvement efforts?</t>
  </si>
  <si>
    <t>You have procedures (automated, if possible) in place, to regularly generate compliance reports</t>
  </si>
  <si>
    <t>You have ensured compliance reports are delivered to all relevant stakeholders</t>
  </si>
  <si>
    <t>Stakeholders use the reported compliance status information to identify areas for improvement</t>
  </si>
  <si>
    <t>Q</t>
  </si>
  <si>
    <t>Yes, we do it when requested</t>
  </si>
  <si>
    <t>A: Policy and Standards</t>
  </si>
  <si>
    <t>B: Compliance Management</t>
  </si>
  <si>
    <t>Do you have a complete picture of your external compliance obligations?</t>
  </si>
  <si>
    <t>You have identified all sources of external compliance obligations</t>
  </si>
  <si>
    <t>You have captured and reconciled compliance obligations from all sources</t>
  </si>
  <si>
    <t>Do you have a standard set of security requirements, and verification procedures, addressing the organization's external compliance obligations?</t>
  </si>
  <si>
    <t>You have mapped each external compliance obligation to a well-defined set of application requirements</t>
  </si>
  <si>
    <t>You have defined verification procedures, including automated tests (when possible), to verify compliance with compliance-related requirements</t>
  </si>
  <si>
    <t>Do you regularly report on adherence to external compliance obligations, and use that information to guide efforts to close compliance gaps?</t>
  </si>
  <si>
    <t>You have established, well-defined compliance metrics</t>
  </si>
  <si>
    <t>You measure and report on applications' compliance metrics following a regular cadence</t>
  </si>
  <si>
    <t xml:space="preserve">Stakeholders use the reported compliance status information to identify compliance gaps, and prioritize gap remediation efforts </t>
  </si>
  <si>
    <t>A: Application Risk Profile</t>
  </si>
  <si>
    <t>B: Threat Modeling</t>
  </si>
  <si>
    <t>Are you classifying applications according to business risk based on a simple, but predefined set of questions?</t>
  </si>
  <si>
    <t>Are you using centralized and quantified application risk profiles to evaluate business risk?</t>
  </si>
  <si>
    <t>Do you regularly review and update the risk profiles for your applications?</t>
  </si>
  <si>
    <t>A risk classification should exist and be agreed upon</t>
  </si>
  <si>
    <t>The application team should understand the risk classification</t>
  </si>
  <si>
    <t>The risk classification covers critical aspects of business risks the organization is facing</t>
  </si>
  <si>
    <t>The organization has an inventory for the applications in scope</t>
  </si>
  <si>
    <t>The application risk profile is in line with the organisational risk standard</t>
  </si>
  <si>
    <t>The application risk profile must cover impact to security and privacy</t>
  </si>
  <si>
    <t>The quality of the risk profile is validated using manual and/or automated means</t>
  </si>
  <si>
    <t>The application risk profiles are stored in a central inventory</t>
  </si>
  <si>
    <t>The organisational risk standard takes into account historical feedback to improve the evaluation method</t>
  </si>
  <si>
    <t>Significant changes in the application or business context trigger a review of the relevant risk profiles</t>
  </si>
  <si>
    <t>R</t>
  </si>
  <si>
    <t>Are you evaluating the technical architecture of your applications for potential threats?</t>
  </si>
  <si>
    <t>Are you using a standard methodology to evaluate the threats to your applications?</t>
  </si>
  <si>
    <t>Do you regularly review and update the threat models for your applications?</t>
  </si>
  <si>
    <t>Application trust boundaries are being reviewed</t>
  </si>
  <si>
    <t>Threat identification should cover different types of threats</t>
  </si>
  <si>
    <t>Threat modeling activities should be carried out/supported by people with good understanding of the concept by experience or training</t>
  </si>
  <si>
    <t>The methodology stipulates the different inputs that are required to perform an in-depth assessment</t>
  </si>
  <si>
    <t>Threat model deliverables are standardized and accessible across the organisation</t>
  </si>
  <si>
    <t>Security Architecture</t>
  </si>
  <si>
    <t>Are the artifacts of the security requirements gathering process well defined and structured, with prioritization?</t>
  </si>
  <si>
    <t>Is a standard requirements framework used to streamline the elicitation of security requirements?</t>
  </si>
  <si>
    <t>Security requirements are in line with the organisational baseline.</t>
  </si>
  <si>
    <t>Security requirements take into consideration domain specific knowledge when applying policies and guidance to product development.</t>
  </si>
  <si>
    <t>Domain experts are involved in the requirements definition process.</t>
  </si>
  <si>
    <t>An agreed upon structured notation exists for security requirements.</t>
  </si>
  <si>
    <t>Development teams have a security champion dedicated to reviewing security requirements and outcomes.</t>
  </si>
  <si>
    <t>An existing security requirements framework is available for project teams.</t>
  </si>
  <si>
    <t>The framework is categorized by common requirements as well as standards-based requirements.</t>
  </si>
  <si>
    <t>The framework gives clear guidance on the quality of requirements and formalizes how to describe them.</t>
  </si>
  <si>
    <t>The framework is adaptable to specific business requirements.</t>
  </si>
  <si>
    <t>Yes, some of them</t>
  </si>
  <si>
    <t>Yes, at least half of them</t>
  </si>
  <si>
    <t>A: Software Requirements</t>
  </si>
  <si>
    <t>B: Supplier Security</t>
  </si>
  <si>
    <t>Do stakeholders review vendor collaborations for security requirements and methodology?</t>
  </si>
  <si>
    <t>Does the vendor meet the security responsibilities and quality measures to be in line with service level agreements as defined by the organization?</t>
  </si>
  <si>
    <t>Are vendors aligned with standard security controls and software development tools and processes that the organization utilizes?</t>
  </si>
  <si>
    <t>The vendor has a secure SDLC that includes secure build, secure deployment, defect management and incident management that align with those used in your organization.</t>
  </si>
  <si>
    <t>Compensating controls, such as software composition analysis and independent penetration testing before a major release, are used to verify the solution meets quality and security objectives when standard processes are not available.</t>
  </si>
  <si>
    <t>During the creation of vendor agreements, security requirements are discussed with the vendor.</t>
  </si>
  <si>
    <t>Vendor agreements provide specific guidance on security defect remediation within an agreed upon timeframe.</t>
  </si>
  <si>
    <t>The organization has a templated agreement of responsibilities and service levels for key vendor security processes.</t>
  </si>
  <si>
    <t>Key performance indicators are measured.</t>
  </si>
  <si>
    <t>A vendor questionnaire is available and used to assess the strengths and weaknesses of your suppliers.</t>
  </si>
  <si>
    <t>Implementation</t>
  </si>
  <si>
    <t>Design</t>
  </si>
  <si>
    <t>A: Architecture Design</t>
  </si>
  <si>
    <t>B: Technology Management</t>
  </si>
  <si>
    <t>Do teams use security principles during design?</t>
  </si>
  <si>
    <t>Do you favour the use of standard security services during design?</t>
  </si>
  <si>
    <t>Do you base your design on available reference architectures?</t>
  </si>
  <si>
    <t>You have one or more approved reference architectures, documented and available to stakeholders.</t>
  </si>
  <si>
    <t>You improve the reference architectures continuously based on insights and best practices.</t>
  </si>
  <si>
    <t>You provide a set of components, libraries, and tools to implement each reference architecture.</t>
  </si>
  <si>
    <t>You have a documented list of reusable security services, available to relevant stakeholders</t>
  </si>
  <si>
    <t>You have reviewed the baseline security posture for each selected service</t>
  </si>
  <si>
    <t>Your designers are trained to integrate each selected service following available guidance</t>
  </si>
  <si>
    <t>You have an agreed upon checklist of security principles</t>
  </si>
  <si>
    <t>Your checklist(s) are stored in an accessible location</t>
  </si>
  <si>
    <t>Security principles have been explained to relevant stakeholders</t>
  </si>
  <si>
    <t>Do you evaluate the security quality of important technologies used within the development organisation?</t>
  </si>
  <si>
    <t>Do you have a list of recommended technologies for use in the development organisation?</t>
  </si>
  <si>
    <t>Do you enforce the use of recommended technologies within the development organisation?</t>
  </si>
  <si>
    <t>Applications are regularly monitored for the correct use of the list of recommended technologies</t>
  </si>
  <si>
    <t>Violations against the list are solved in accorandance with the organisational’s policy</t>
  </si>
  <si>
    <t>The number of violations on a yearly basis falls within objectives or concrete actions are taken to improve</t>
  </si>
  <si>
    <t>The list is based on technologies used in the software portfolio</t>
  </si>
  <si>
    <t>Lead architects and developers review and approve the list</t>
  </si>
  <si>
    <t>The list is shared across the development organisation</t>
  </si>
  <si>
    <t>The list is regularly (at least yearly) reviewed and updated</t>
  </si>
  <si>
    <t>You have a list of the most important technologies used in (or in support of) each application.</t>
  </si>
  <si>
    <t>You identify and track technological risks</t>
  </si>
  <si>
    <t>You ensure that the risks to these technologies are in line with the organisational baseline</t>
  </si>
  <si>
    <t>S</t>
  </si>
  <si>
    <t>Yes, for some of the technology domains</t>
  </si>
  <si>
    <t>Yes, for at least half of the technology domains</t>
  </si>
  <si>
    <t xml:space="preserve">Yes, for the majority of the technology domains </t>
  </si>
  <si>
    <t>Secure Build</t>
  </si>
  <si>
    <t>A: Build Process</t>
  </si>
  <si>
    <t>B: Software Dependencies</t>
  </si>
  <si>
    <t>Secure Deployment</t>
  </si>
  <si>
    <t xml:space="preserve"> A: Deployment Process</t>
  </si>
  <si>
    <t>B: Secret Management</t>
  </si>
  <si>
    <t>Defect Management</t>
  </si>
  <si>
    <t xml:space="preserve"> A: Defect Tracking </t>
  </si>
  <si>
    <t>B: Metrics and Feedback</t>
  </si>
  <si>
    <t>Do you use repeatable build processes?</t>
  </si>
  <si>
    <t>Are build processes automated?</t>
  </si>
  <si>
    <t>Do you integrate automated security checks in build processes?</t>
  </si>
  <si>
    <t>You have a maximum accepted severity for vulnerabilties</t>
  </si>
  <si>
    <t>You log warnings and failures in a centralized system</t>
  </si>
  <si>
    <t>Build processes prevent deployment to production when security checks fail</t>
  </si>
  <si>
    <t>You select and configure tools to evaluate each application against its security requirements</t>
  </si>
  <si>
    <t>Your build tools are hardened as per best practice and vendor guidance</t>
  </si>
  <si>
    <t>You encrypt the secrets required by the build tools and control access based on the principle of least privilege</t>
  </si>
  <si>
    <t>You have enough information to recreate the build processes</t>
  </si>
  <si>
    <t>Your build documentation up to date</t>
  </si>
  <si>
    <t>Your build documentation is stored in an accessible location</t>
  </si>
  <si>
    <t>Produced artifact checksums are created during build to support later verification</t>
  </si>
  <si>
    <t>Do you evaluate security risk stemming from used dependencies?</t>
  </si>
  <si>
    <t>Is 3rd party dependency risk handled by a formal process?</t>
  </si>
  <si>
    <t>Do you prevent build of software if it's affected by vulnerabilities in dependencies?</t>
  </si>
  <si>
    <t>Your build system is connected to a system for tracking 3rd party dependency risk, causing build to fail unless the vulnerability is evaluated to be a false positive or the risk is explicitely accepted.</t>
  </si>
  <si>
    <t>You scan your dependencies using a static analysis tool</t>
  </si>
  <si>
    <t>You report findings back to dependency authors using an established responsible disclosure process</t>
  </si>
  <si>
    <t>Using a new dependency which has not been evaluated for security risk causes failing the build</t>
  </si>
  <si>
    <t>Dependencies are automatically evaluated for new CVEs</t>
  </si>
  <si>
    <t>Above defined criticality threshold, responsible staff is alerted</t>
  </si>
  <si>
    <t>License changes with possible impact on legal application usage are automatically detected and alerted</t>
  </si>
  <si>
    <t>Usage of unmaintained dependencies is tracked and alerted</t>
  </si>
  <si>
    <t>You have current bill of materials (BOM) for every application</t>
  </si>
  <si>
    <t>You can quickly find out which applications are affected by a particular CVE</t>
  </si>
  <si>
    <t>You have provably analyzed and addressed findings from dependencies at least once in the last three months</t>
  </si>
  <si>
    <t>Do you use repeatable deployment processes?</t>
  </si>
  <si>
    <t>Are deployment processes automated and taking into account security?</t>
  </si>
  <si>
    <t>Do you consistently validate the integrity of deployed artifacts?</t>
  </si>
  <si>
    <t>Deployment is prevented or rolled back in case integrity breach is detected</t>
  </si>
  <si>
    <t>Software without a valid integrity check is not deployed</t>
  </si>
  <si>
    <t>Deployment includes automated security testing procedures</t>
  </si>
  <si>
    <t>Responsible staff is alerted with identified vulnerabilities</t>
  </si>
  <si>
    <t>You have logs available for your past deployments for a defined period of time</t>
  </si>
  <si>
    <t>You have enough information to run the deployment processes</t>
  </si>
  <si>
    <t>Your deployment documentation up to date</t>
  </si>
  <si>
    <t>Your deployment documentation is accessible to relevant stakeholders</t>
  </si>
  <si>
    <t>You ensure that only defined qualified personnel can trigger a deployment</t>
  </si>
  <si>
    <t>You harden the tools that are used within the deployment process</t>
  </si>
  <si>
    <t>Do you limit access to application secrets according to the need to know principle?</t>
  </si>
  <si>
    <t>Do you minimize permanent storage of secrets in application artefacts, for instance by injecting them into the configuration using an automated process?</t>
  </si>
  <si>
    <t>Do you regenerate application secrets during deployment?</t>
  </si>
  <si>
    <t>Secrets are generated and synchronized using a vetted solution</t>
  </si>
  <si>
    <t>Detection of a secret in a configuration file fails the deployment</t>
  </si>
  <si>
    <t>Under normal circumstances, no humans access secrets during deployment procedures</t>
  </si>
  <si>
    <t>Any abnormal access to secrets is logged and alerted</t>
  </si>
  <si>
    <t>You store application secrets protected in a secured location</t>
  </si>
  <si>
    <t>Do you track all known security defects in a central location per defined scope?</t>
  </si>
  <si>
    <t>Do you take action on defects exceeding defined threshold?</t>
  </si>
  <si>
    <t>Does independent security staff enforce the defined threshold?</t>
  </si>
  <si>
    <t>Knowledgeable decision based on input from defect management system is ensured upon deployment</t>
  </si>
  <si>
    <t>The classification of the defects is regularly verified</t>
  </si>
  <si>
    <t>The defined threshold is documented in an accessible location</t>
  </si>
  <si>
    <t>Reaching the threshold triggers a timely alert to the relevant stakeholders</t>
  </si>
  <si>
    <t>You don't deploy applications exceeding the threshold</t>
  </si>
  <si>
    <t>The process includess strategy for handling false positives and accepting risk</t>
  </si>
  <si>
    <t>Defects stem from various sources / activities</t>
  </si>
  <si>
    <t>Deduplication is ensured per location</t>
  </si>
  <si>
    <t>Do you share defect information for remediation and improving training materials?</t>
  </si>
  <si>
    <t>Do you improve your assurance program upon well-defined metrics?</t>
  </si>
  <si>
    <t>Do you enrich defect metrics with relevant real time information?</t>
  </si>
  <si>
    <t>Defect metrics are automatically correlated with real-time environment information</t>
  </si>
  <si>
    <t>Relevant stakeholders get timely update on significant changes in the defect classification</t>
  </si>
  <si>
    <t>Trends in defect development have been updated in the last year</t>
  </si>
  <si>
    <t>Metrics for defect classification and categorization is documented and up to date</t>
  </si>
  <si>
    <t>Executive management regularly receives information about defects has acted upon it in the last year</t>
  </si>
  <si>
    <t>Defects are mapped to a list of threats</t>
  </si>
  <si>
    <t>Basic information about defects is made available to fix them</t>
  </si>
  <si>
    <t>You have improved your training materials based on the defect information in the last year</t>
  </si>
  <si>
    <t>Architecture Assessment</t>
  </si>
  <si>
    <t xml:space="preserve"> A: Architecture Validation</t>
  </si>
  <si>
    <t>B: Architecture Compliance</t>
  </si>
  <si>
    <t>Requirements Testing</t>
  </si>
  <si>
    <t xml:space="preserve"> A: Control Verification</t>
  </si>
  <si>
    <t>B: Misuse/Abuse Testing</t>
  </si>
  <si>
    <t xml:space="preserve"> A: Scalable Baseline</t>
  </si>
  <si>
    <t>B: Deep Understanding</t>
  </si>
  <si>
    <t>Do you review the application architecture for key security objectives and threats on an ad-hoc basis?</t>
  </si>
  <si>
    <t>Do you thoroughly review your software architecture regularly using an agreed upon methodology?</t>
  </si>
  <si>
    <t>Do you regularly review the effectiveness of the security controls?</t>
  </si>
  <si>
    <t>You evaluate the preventive, detective and response capabilities of security controls</t>
  </si>
  <si>
    <t>You evaluate the strategy alignment, appropriate support, and scalability of security controls</t>
  </si>
  <si>
    <t>You evaluate the effectiveness at least yearly</t>
  </si>
  <si>
    <t>You log identified shortcomings as defects</t>
  </si>
  <si>
    <t>Your process and template for reviewing software architectures is aligned with your organization’s risk tolerance</t>
  </si>
  <si>
    <t>You verify the architecture meets all the defined security requirements</t>
  </si>
  <si>
    <t>You verify every component is protected by the expected security controls (e.g., authentication, authorization, logging)</t>
  </si>
  <si>
    <t>You log missing security controls as defects</t>
  </si>
  <si>
    <t>You have an agreed upon model of the overall software architecture</t>
  </si>
  <si>
    <t>You include components, interfaces, and integrations in the architecture model</t>
  </si>
  <si>
    <t>You verify the security controls in the software architecture cover the key security objectives and threats</t>
  </si>
  <si>
    <t>Do you review the architecture against compliance requirements?</t>
  </si>
  <si>
    <t>Do you feed architecture review results back into the enterprise architecture?</t>
  </si>
  <si>
    <t>You map the security features to security compliance requirements</t>
  </si>
  <si>
    <t>You identify the cause of gaps in the mapping and handle them following organisational risk management</t>
  </si>
  <si>
    <t>You identify any security assumptions underpinning the safe operation of the system.</t>
  </si>
  <si>
    <t>You indicate which design-level feature(s) address each security requirement.</t>
  </si>
  <si>
    <t>You record all unsatisfied security requirements and handle them following organisational risk management</t>
  </si>
  <si>
    <t>You indicate which design-level feature(s) address each compliance requirement.</t>
  </si>
  <si>
    <t>The analysis is conducted by security-savvy staff with input from architects, and other stakeholders.</t>
  </si>
  <si>
    <t>You record all missing compliance requirements and handle them following organisational risk management</t>
  </si>
  <si>
    <t>Do you test applications for the correct functioning of standard security controls?</t>
  </si>
  <si>
    <t>Do you test security controls based on the specific application security requirements?</t>
  </si>
  <si>
    <t>Do you automatically test applications for security regressions?</t>
  </si>
  <si>
    <t>Tests are consistently written for all identified bugs (possibly exceeding a pre-defined severity threshhold)</t>
  </si>
  <si>
    <t>Security tests are collected in a test suite that is part of the existing unit testing framework</t>
  </si>
  <si>
    <t>Tests are tailored to each application and assert expected security functionality.</t>
  </si>
  <si>
    <t>Test results are captured as a pass or fail condition</t>
  </si>
  <si>
    <t>Security testing at least verifies the implementation of authentication, access control, input validation, encoding and escaping data, and encryption controls.</t>
  </si>
  <si>
    <t>Security testing executes whenever the application changes its use of the controls.</t>
  </si>
  <si>
    <t>Do you test applications using randomization techniques?</t>
  </si>
  <si>
    <t>Do you create abuse cases from functional requirements and use them to drive security tests?</t>
  </si>
  <si>
    <t>Do you perform denial of service and security stress testing?</t>
  </si>
  <si>
    <t>Stress tests target specific application resources (e.g. memory exhaustion by saving large amounts of data to a user session)</t>
  </si>
  <si>
    <t>You design tests around relevant personas with well-defined capabilities (knowledge, resources)</t>
  </si>
  <si>
    <t>Important business functionality has corresponding abuse cases</t>
  </si>
  <si>
    <t>You build abuse stories around relevant personas with well-defined motivations and characteristics</t>
  </si>
  <si>
    <t>You capture identified weaknesses as security requirements</t>
  </si>
  <si>
    <t>Testing covers most or all of the application's main input parameters</t>
  </si>
  <si>
    <t>All application crashes are recorded and systematically inspected for security impact</t>
  </si>
  <si>
    <t>Do you scan applications with automated security testing tools?</t>
  </si>
  <si>
    <t>Do you verify business logic with automated security tests, created from application security requirements?</t>
  </si>
  <si>
    <t>Do you integrate automated security testing into the build and deploy process?</t>
  </si>
  <si>
    <t>Test results are tracked and reviewed by management and business stakeholders throughout the development cycle</t>
  </si>
  <si>
    <t>Tests results are merged into a central dashboard and fed into defect management.</t>
  </si>
  <si>
    <t>Tests are specifically customized for software interfaces in the project.</t>
  </si>
  <si>
    <t>Tests and the security requirements they verify are expressed in a structured format, such as a DSL.</t>
  </si>
  <si>
    <t>Tests include organization-specific technical standards and compliance concerns.</t>
  </si>
  <si>
    <t>Inputs for security tests are dynamically generated using automated tools.</t>
  </si>
  <si>
    <t>The security testing tools are chosen to fit the organization's architecture and technology stack, and balances depth and accuracy of inspection with usability of findings to the organization.</t>
  </si>
  <si>
    <t>Do you manually review the security quality of selected high-risk components?</t>
  </si>
  <si>
    <t>Do you perform penetration testing for your applications at regular intervals?</t>
  </si>
  <si>
    <t>Do you use the results of security testing to improve the development lifecycle?</t>
  </si>
  <si>
    <t>You use results from other security activities to improve integrated security testing during development</t>
  </si>
  <si>
    <t>You review test results and incorporate them into security awareness training and security testing playbooks</t>
  </si>
  <si>
    <t>Stakeholders review the test results and handle them in accordance with the organisation's risk management</t>
  </si>
  <si>
    <t>Penetration testing uses application-specific security test cases to evaluate security</t>
  </si>
  <si>
    <t>Penetration testing looks for both technical and logical issues in the application</t>
  </si>
  <si>
    <t>Penetration testing is performed by qualified personel.</t>
  </si>
  <si>
    <t>Criteria exist to help the reviewer to focus on high-risk components</t>
  </si>
  <si>
    <t>Reviews are conducted by qualified personel following documented guidelines</t>
  </si>
  <si>
    <t>findings are addressed in accordance with the organisation's defect management policy</t>
  </si>
  <si>
    <t>Incident Management</t>
  </si>
  <si>
    <t>A: Incident Detection</t>
  </si>
  <si>
    <t xml:space="preserve"> B: Incident Response</t>
  </si>
  <si>
    <t>Environment Management</t>
  </si>
  <si>
    <t>A: Configuration Hardening</t>
  </si>
  <si>
    <t>B: Patching and Updating</t>
  </si>
  <si>
    <t>Operational Management</t>
  </si>
  <si>
    <t xml:space="preserve"> A: Data Protection</t>
  </si>
  <si>
    <t>B: System decommissioning / Legacy management</t>
  </si>
  <si>
    <t>Do you analyze log data for possible security incidents periodically?</t>
  </si>
  <si>
    <t>Do you follow a process for incident detection?</t>
  </si>
  <si>
    <t>Do you review and update the incident detection process regularly?</t>
  </si>
  <si>
    <t>You perform reviews at least annually</t>
  </si>
  <si>
    <t>You update the checklist of potential attacks with external and internal data</t>
  </si>
  <si>
    <t>The process has a dedicated owner</t>
  </si>
  <si>
    <t>There is process documentation stored in an accessible location</t>
  </si>
  <si>
    <t>The process considers and escalation path for further analysis</t>
  </si>
  <si>
    <t>Employees responsible for incident detection are trained in this process</t>
  </si>
  <si>
    <t>You have a checklist of potential attacks to simplify incident detection</t>
  </si>
  <si>
    <t>You have a contact point for the creation of security incidents</t>
  </si>
  <si>
    <t>You analyze data in accordance with the log data retention periods</t>
  </si>
  <si>
    <t>The frequency of this analysis is aligned with the criticality of your applications</t>
  </si>
  <si>
    <t>Do you respond upon detected incidents?</t>
  </si>
  <si>
    <t>Do you have a repeatable process for incident handling?</t>
  </si>
  <si>
    <t>Is there a dedicated incident response team available?</t>
  </si>
  <si>
    <t>The team performs Root Cause Analysis for all security incidents unless there is a specific reason not to do so</t>
  </si>
  <si>
    <t>You review and update the response process at least annually</t>
  </si>
  <si>
    <t>You have an agreed upon incident classification</t>
  </si>
  <si>
    <t>The process considers Root Case Analysis for high severity incidents</t>
  </si>
  <si>
    <t>Employees responsible for incident response are trained in this process</t>
  </si>
  <si>
    <t>Forensic analysis tooling is available</t>
  </si>
  <si>
    <t>You have a defined person or role for incident handling</t>
  </si>
  <si>
    <t>You document security incidents</t>
  </si>
  <si>
    <t>T</t>
  </si>
  <si>
    <t>Yes, for some of the incidents</t>
  </si>
  <si>
    <t>Yes, for at least half of the incidents</t>
  </si>
  <si>
    <t>Yes, for most of the incidents</t>
  </si>
  <si>
    <t>U</t>
  </si>
  <si>
    <t>Yes, for some types of incidents</t>
  </si>
  <si>
    <t>Yes, for at least half of the types of incidents</t>
  </si>
  <si>
    <t>Yes, for most of the types of incidents</t>
  </si>
  <si>
    <t>Do you harden configurations for key components across your whole technology stack?</t>
  </si>
  <si>
    <t>Do you maintain hardening baselines for your components?</t>
  </si>
  <si>
    <t>Do you evaluate and track conformity with the hardening baselines?</t>
  </si>
  <si>
    <t>You review and update baselines at least annually</t>
  </si>
  <si>
    <t>There is an owner for each baseline</t>
  </si>
  <si>
    <t>The owner is responsible for keeping baselines up to date</t>
  </si>
  <si>
    <t>Baselines are stored in an accessible location</t>
  </si>
  <si>
    <t>Employees responsible for configurations are trained in these baselines</t>
  </si>
  <si>
    <t>You have identified the scope for this activity</t>
  </si>
  <si>
    <t>You work with public sources to gather recommendations for your configurations</t>
  </si>
  <si>
    <t>V</t>
  </si>
  <si>
    <t>Yes, for some components</t>
  </si>
  <si>
    <t xml:space="preserve">Yes, for at least half of the components </t>
  </si>
  <si>
    <t>Yes, for most of the components</t>
  </si>
  <si>
    <t>Do you identify and patch vulnerable components?</t>
  </si>
  <si>
    <t>Do you follow an established process for updating components across your whole technology stack?</t>
  </si>
  <si>
    <t>Do you regularly evaluate components and review patch level status?</t>
  </si>
  <si>
    <t>You update the list with components and versions</t>
  </si>
  <si>
    <t>You identify and update missing updates according to existing SLA</t>
  </si>
  <si>
    <t>You review and update the process based on feedback from the people who perform patching</t>
  </si>
  <si>
    <t>The process includes vendor information for 3rd party patches</t>
  </si>
  <si>
    <t>The process considers external sources to gather information about zero day attacks, and take appropriate risk mitigation steps</t>
  </si>
  <si>
    <t>The process includes guidance with priorities for updates of components</t>
  </si>
  <si>
    <t>You have an up-to-date list of components with versions</t>
  </si>
  <si>
    <t>You review public sources regularly for vulnerabilities related to your components</t>
  </si>
  <si>
    <t>Do you protect and handle information according to protection requirements for data stored and processed on each application?</t>
  </si>
  <si>
    <t>Do you maintain a data catalog, including types, sensitivity levels, and processing and storage locations?</t>
  </si>
  <si>
    <t>Do you regularly review and update the data catalog and your data protection policies and procedures?</t>
  </si>
  <si>
    <t>You have automated monitoring to detect attempted or actual violations of the Data Protection Policy</t>
  </si>
  <si>
    <t>You have tools for data loss prevention, access control and tracking, or anomalous behavior detection</t>
  </si>
  <si>
    <t>You periodically audit the operation of automated mechanisms, including backups and record deletions</t>
  </si>
  <si>
    <t>The data catalog is stored in an accessible location</t>
  </si>
  <si>
    <t>You have identified data elements subject to specific regulation</t>
  </si>
  <si>
    <t>You have controls for protecting and preserving data throughout their lifetime</t>
  </si>
  <si>
    <t>You have retention requirements for data, and you destroy backups in a timely manner after the relevant retention period ends</t>
  </si>
  <si>
    <t>You have identified the data elements processed and stored by each application</t>
  </si>
  <si>
    <t>You have determined the type and sensitivity level of each identified data element</t>
  </si>
  <si>
    <t>You have controls to prevent propagation of unsanitized sensitive data from production environments to lower environments</t>
  </si>
  <si>
    <t xml:space="preserve">Yes, for some of our data </t>
  </si>
  <si>
    <t xml:space="preserve">Yes, for at least half of our data </t>
  </si>
  <si>
    <t xml:space="preserve">Yes, for most of our data </t>
  </si>
  <si>
    <t>W</t>
  </si>
  <si>
    <t>Do you identify and remove systems, applications, application dependencies, or services that are no longer used, have reached end of life, or are no longer actively developed or supported?</t>
  </si>
  <si>
    <t>Do you follow an established process for removing all associated resources, as part of decommissioning of unused systems, applications, application dependencies, or services?</t>
  </si>
  <si>
    <t>Do you regularly evaluate the lifecycle state and support status of every software asset and underlying infrastructure component, and estimate their end-of-life?</t>
  </si>
  <si>
    <t>Your end-of-life management process is agreed upon.</t>
  </si>
  <si>
    <t>You inform customers and user groups of product timelines to prevent disruption of service or support.</t>
  </si>
  <si>
    <t>You review the process at least annually</t>
  </si>
  <si>
    <t>You document the status of support for all released versions of your products, in an accessible location</t>
  </si>
  <si>
    <t>The process includes replacement or upgrade of third-party applications, or application dependencies, that have reached end of life.</t>
  </si>
  <si>
    <t>Operating environments do not contain orphaned accounts, firewall rules, or other configuration artifacts</t>
  </si>
  <si>
    <t>You do not use unsupported applications or dependencies</t>
  </si>
  <si>
    <t>You manage customer/user migration from older versions for each product and customer/user group</t>
  </si>
  <si>
    <t>X</t>
  </si>
  <si>
    <t>Yes, for some of the assets</t>
  </si>
  <si>
    <t>Yes, for at least half of the assets</t>
  </si>
  <si>
    <t>Yes, for most of the assets</t>
  </si>
  <si>
    <t>Risks have been documented and are accessible to relevant stakeholders</t>
  </si>
  <si>
    <t>Did you define Key Perfomance Indicators (KPI) from available application security metrics?</t>
  </si>
  <si>
    <t>Do you analyze the architecture against known security requirements and best practices ?</t>
  </si>
  <si>
    <t>A Learning Management System (LMS) is used to track training and any certifications</t>
  </si>
  <si>
    <t>Training is based on internal standards, policies, and procedures instead of general “best-practices”</t>
  </si>
  <si>
    <t>Training is mandatory, and the certification program or attendance record is used to determine access to development systems and resources.</t>
  </si>
  <si>
    <t>The threat model methodology takes into account historical feedback to improve the evaluation method</t>
  </si>
  <si>
    <t>Changes in the application or business context trigger a review of the relevant threat models</t>
  </si>
  <si>
    <t>Threat models are independently evaluated for their quality</t>
  </si>
  <si>
    <t>Yes, sometimes</t>
  </si>
  <si>
    <t>Yes, for at least half of the applications</t>
  </si>
  <si>
    <t>Yes, for the majority of the applications</t>
  </si>
  <si>
    <t>Yes, for some applications</t>
  </si>
  <si>
    <t>Y</t>
  </si>
  <si>
    <t xml:space="preserve">Yes, for one metrics category </t>
  </si>
  <si>
    <t>Yes, for two metrics categories</t>
  </si>
  <si>
    <t>Yes, for all three metrics categories</t>
  </si>
  <si>
    <t>Yes, the majority of the time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</si>
</sst>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
  </numFmts>
  <fonts count="32" x14ac:knownFonts="1">
    <font>
      <sz val="10"/>
      <name val="Arial"/>
    </font>
    <font>
      <sz val="10"/>
      <color indexed="8"/>
      <name val="Arial"/>
      <family val="2"/>
    </font>
    <font>
      <b/>
      <sz val="10"/>
      <color indexed="8"/>
      <name val="Arial"/>
      <family val="2"/>
    </font>
    <font>
      <b/>
      <sz val="14"/>
      <color indexed="8"/>
      <name val="Arial"/>
      <family val="2"/>
    </font>
    <font>
      <b/>
      <sz val="10"/>
      <color indexed="9"/>
      <name val="Arial"/>
      <family val="2"/>
    </font>
    <font>
      <i/>
      <sz val="10"/>
      <color indexed="8"/>
      <name val="Arial"/>
      <family val="2"/>
    </font>
    <font>
      <sz val="14"/>
      <color indexed="8"/>
      <name val="Arial"/>
      <family val="2"/>
    </font>
    <font>
      <sz val="10"/>
      <name val="Arial"/>
      <family val="2"/>
    </font>
    <font>
      <b/>
      <sz val="10"/>
      <color indexed="8"/>
      <name val="Arial"/>
      <family val="2"/>
    </font>
    <font>
      <b/>
      <sz val="11"/>
      <color indexed="8"/>
      <name val="Arial"/>
      <family val="2"/>
    </font>
    <font>
      <b/>
      <sz val="11"/>
      <name val="Arial"/>
      <family val="2"/>
    </font>
    <font>
      <b/>
      <sz val="10"/>
      <name val="Arial"/>
      <family val="2"/>
    </font>
    <font>
      <b/>
      <sz val="22"/>
      <color indexed="8"/>
      <name val="Arial"/>
      <family val="2"/>
    </font>
    <font>
      <sz val="10"/>
      <name val="Arial"/>
      <family val="2"/>
    </font>
    <font>
      <sz val="20"/>
      <name val="Trebuchet MS"/>
      <family val="2"/>
    </font>
    <font>
      <sz val="10"/>
      <name val="Trebuchet MS"/>
      <family val="2"/>
    </font>
    <font>
      <sz val="11"/>
      <name val="Trebuchet MS"/>
      <family val="2"/>
    </font>
    <font>
      <sz val="10"/>
      <color indexed="9"/>
      <name val="Trebuchet MS"/>
      <family val="2"/>
    </font>
    <font>
      <u/>
      <sz val="10"/>
      <name val="Trebuchet MS"/>
      <family val="2"/>
    </font>
    <font>
      <u/>
      <sz val="10"/>
      <color indexed="12"/>
      <name val="Arial"/>
      <family val="2"/>
    </font>
    <font>
      <sz val="20"/>
      <color indexed="9"/>
      <name val="Trebuchet MS"/>
      <family val="2"/>
    </font>
    <font>
      <b/>
      <sz val="10"/>
      <color indexed="9"/>
      <name val="Trebuchet MS"/>
      <family val="2"/>
    </font>
    <font>
      <b/>
      <u/>
      <sz val="10"/>
      <color indexed="9"/>
      <name val="Arial"/>
      <family val="2"/>
    </font>
    <font>
      <b/>
      <sz val="10"/>
      <color rgb="FF791F17"/>
      <name val="Trebuchet MS"/>
      <family val="2"/>
    </font>
    <font>
      <b/>
      <sz val="10"/>
      <color rgb="FF37793E"/>
      <name val="Trebuchet MS"/>
      <family val="2"/>
    </font>
    <font>
      <b/>
      <sz val="10"/>
      <color rgb="FFB75727"/>
      <name val="Trebuchet MS"/>
      <family val="2"/>
    </font>
    <font>
      <b/>
      <sz val="10"/>
      <color rgb="FF3290C4"/>
      <name val="Trebuchet MS"/>
      <family val="2"/>
    </font>
    <font>
      <b/>
      <sz val="10"/>
      <name val="Trebuchet MS"/>
      <family val="2"/>
    </font>
    <font>
      <u/>
      <sz val="10"/>
      <color theme="11"/>
      <name val="Arial"/>
      <family val="2"/>
    </font>
    <font>
      <b/>
      <sz val="12"/>
      <color indexed="8"/>
      <name val="Arial"/>
      <family val="2"/>
    </font>
    <font>
      <b/>
      <sz val="12"/>
      <name val="Arial"/>
      <family val="2"/>
    </font>
    <font>
      <b/>
      <sz val="10"/>
      <color theme="0"/>
      <name val="Arial"/>
      <family val="2"/>
    </font>
  </fonts>
  <fills count="21">
    <fill>
      <patternFill patternType="none"/>
    </fill>
    <fill>
      <patternFill patternType="gray125"/>
    </fill>
    <fill>
      <patternFill patternType="solid">
        <fgColor indexed="18"/>
        <bgColor indexed="64"/>
      </patternFill>
    </fill>
    <fill>
      <patternFill patternType="solid">
        <fgColor theme="0" tint="-0.14999847407452621"/>
        <bgColor indexed="64"/>
      </patternFill>
    </fill>
    <fill>
      <patternFill patternType="solid">
        <fgColor theme="2" tint="-9.9978637043366805E-2"/>
        <bgColor indexed="64"/>
      </patternFill>
    </fill>
    <fill>
      <patternFill patternType="solid">
        <fgColor indexed="22"/>
        <bgColor indexed="64"/>
      </patternFill>
    </fill>
    <fill>
      <patternFill patternType="solid">
        <fgColor indexed="63"/>
        <bgColor indexed="64"/>
      </patternFill>
    </fill>
    <fill>
      <patternFill patternType="solid">
        <fgColor rgb="FF3290C4"/>
        <bgColor indexed="64"/>
      </patternFill>
    </fill>
    <fill>
      <patternFill patternType="solid">
        <fgColor rgb="FF94BCDD"/>
        <bgColor indexed="64"/>
      </patternFill>
    </fill>
    <fill>
      <patternFill patternType="solid">
        <fgColor rgb="FFB75727"/>
        <bgColor indexed="64"/>
      </patternFill>
    </fill>
    <fill>
      <patternFill patternType="solid">
        <fgColor rgb="FFD59E7B"/>
        <bgColor indexed="64"/>
      </patternFill>
    </fill>
    <fill>
      <patternFill patternType="solid">
        <fgColor rgb="FF37793E"/>
        <bgColor indexed="64"/>
      </patternFill>
    </fill>
    <fill>
      <patternFill patternType="solid">
        <fgColor rgb="FF8BAA88"/>
        <bgColor indexed="64"/>
      </patternFill>
    </fill>
    <fill>
      <patternFill patternType="solid">
        <fgColor rgb="FF791F17"/>
        <bgColor indexed="64"/>
      </patternFill>
    </fill>
    <fill>
      <patternFill patternType="solid">
        <fgColor rgb="FFB07667"/>
        <bgColor indexed="64"/>
      </patternFill>
    </fill>
    <fill>
      <patternFill patternType="solid">
        <fgColor theme="4" tint="0.79998168889431442"/>
        <bgColor indexed="64"/>
      </patternFill>
    </fill>
    <fill>
      <patternFill patternType="solid">
        <fgColor theme="4" tint="0.39997558519241921"/>
        <bgColor indexed="64"/>
      </patternFill>
    </fill>
    <fill>
      <patternFill patternType="solid">
        <fgColor theme="0"/>
        <bgColor theme="0"/>
      </patternFill>
    </fill>
    <fill>
      <patternFill patternType="solid">
        <fgColor theme="0"/>
        <bgColor indexed="64"/>
      </patternFill>
    </fill>
    <fill>
      <patternFill patternType="solid">
        <fgColor rgb="FFD8A519"/>
        <bgColor indexed="64"/>
      </patternFill>
    </fill>
    <fill>
      <patternFill patternType="solid">
        <fgColor rgb="FFFFC121"/>
        <bgColor indexed="64"/>
      </patternFill>
    </fill>
  </fills>
  <borders count="116">
    <border>
      <left/>
      <right/>
      <top/>
      <bottom/>
      <diagonal/>
    </border>
    <border>
      <left/>
      <right/>
      <top/>
      <bottom style="thin">
        <color indexed="8"/>
      </bottom>
      <diagonal/>
    </border>
    <border>
      <left style="thin">
        <color indexed="8"/>
      </left>
      <right style="thin">
        <color indexed="8"/>
      </right>
      <top style="thin">
        <color indexed="8"/>
      </top>
      <bottom style="thin">
        <color indexed="8"/>
      </bottom>
      <diagonal/>
    </border>
    <border>
      <left style="thin">
        <color indexed="8"/>
      </left>
      <right/>
      <top/>
      <bottom/>
      <diagonal/>
    </border>
    <border>
      <left style="thin">
        <color indexed="8"/>
      </left>
      <right style="thin">
        <color indexed="8"/>
      </right>
      <top style="thin">
        <color indexed="8"/>
      </top>
      <bottom/>
      <diagonal/>
    </border>
    <border>
      <left/>
      <right/>
      <top style="thin">
        <color indexed="8"/>
      </top>
      <bottom/>
      <diagonal/>
    </border>
    <border>
      <left style="thin">
        <color indexed="8"/>
      </left>
      <right style="thin">
        <color indexed="8"/>
      </right>
      <top/>
      <bottom/>
      <diagonal/>
    </border>
    <border>
      <left/>
      <right style="thin">
        <color indexed="8"/>
      </right>
      <top/>
      <bottom/>
      <diagonal/>
    </border>
    <border>
      <left style="thin">
        <color indexed="8"/>
      </left>
      <right style="thin">
        <color indexed="8"/>
      </right>
      <top/>
      <bottom style="thin">
        <color indexed="8"/>
      </bottom>
      <diagonal/>
    </border>
    <border>
      <left/>
      <right style="thin">
        <color indexed="8"/>
      </right>
      <top/>
      <bottom style="thin">
        <color indexed="8"/>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right/>
      <top style="thin">
        <color indexed="8"/>
      </top>
      <bottom style="thin">
        <color indexed="8"/>
      </bottom>
      <diagonal/>
    </border>
    <border>
      <left style="thin">
        <color indexed="8"/>
      </left>
      <right/>
      <top style="thin">
        <color indexed="8"/>
      </top>
      <bottom/>
      <diagonal/>
    </border>
    <border>
      <left/>
      <right style="thin">
        <color indexed="8"/>
      </right>
      <top style="thin">
        <color indexed="8"/>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top style="medium">
        <color auto="1"/>
      </top>
      <bottom style="thin">
        <color indexed="8"/>
      </bottom>
      <diagonal/>
    </border>
    <border>
      <left/>
      <right/>
      <top style="medium">
        <color auto="1"/>
      </top>
      <bottom style="thin">
        <color indexed="8"/>
      </bottom>
      <diagonal/>
    </border>
    <border>
      <left/>
      <right style="medium">
        <color auto="1"/>
      </right>
      <top style="medium">
        <color auto="1"/>
      </top>
      <bottom style="thin">
        <color indexed="8"/>
      </bottom>
      <diagonal/>
    </border>
    <border>
      <left style="medium">
        <color auto="1"/>
      </left>
      <right/>
      <top style="thin">
        <color indexed="8"/>
      </top>
      <bottom/>
      <diagonal/>
    </border>
    <border>
      <left/>
      <right style="medium">
        <color auto="1"/>
      </right>
      <top style="thin">
        <color indexed="8"/>
      </top>
      <bottom/>
      <diagonal/>
    </border>
    <border>
      <left style="thin">
        <color auto="1"/>
      </left>
      <right/>
      <top style="thin">
        <color auto="1"/>
      </top>
      <bottom/>
      <diagonal/>
    </border>
    <border>
      <left/>
      <right style="thin">
        <color indexed="8"/>
      </right>
      <top style="thin">
        <color auto="1"/>
      </top>
      <bottom/>
      <diagonal/>
    </border>
    <border>
      <left style="thin">
        <color indexed="8"/>
      </left>
      <right style="thin">
        <color indexed="8"/>
      </right>
      <top style="thin">
        <color auto="1"/>
      </top>
      <bottom/>
      <diagonal/>
    </border>
    <border>
      <left style="thin">
        <color indexed="8"/>
      </left>
      <right style="thin">
        <color auto="1"/>
      </right>
      <top style="thin">
        <color auto="1"/>
      </top>
      <bottom/>
      <diagonal/>
    </border>
    <border>
      <left style="thin">
        <color auto="1"/>
      </left>
      <right/>
      <top/>
      <bottom/>
      <diagonal/>
    </border>
    <border>
      <left style="thin">
        <color indexed="8"/>
      </left>
      <right style="thin">
        <color auto="1"/>
      </right>
      <top/>
      <bottom/>
      <diagonal/>
    </border>
    <border>
      <left style="thin">
        <color auto="1"/>
      </left>
      <right/>
      <top/>
      <bottom style="thin">
        <color auto="1"/>
      </bottom>
      <diagonal/>
    </border>
    <border>
      <left/>
      <right style="thin">
        <color indexed="8"/>
      </right>
      <top/>
      <bottom style="thin">
        <color auto="1"/>
      </bottom>
      <diagonal/>
    </border>
    <border>
      <left style="thin">
        <color indexed="8"/>
      </left>
      <right style="thin">
        <color indexed="8"/>
      </right>
      <top/>
      <bottom style="thin">
        <color auto="1"/>
      </bottom>
      <diagonal/>
    </border>
    <border>
      <left style="thin">
        <color indexed="8"/>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indexed="8"/>
      </left>
      <right/>
      <top style="thin">
        <color auto="1"/>
      </top>
      <bottom/>
      <diagonal/>
    </border>
    <border>
      <left style="thin">
        <color indexed="8"/>
      </left>
      <right/>
      <top/>
      <bottom style="thin">
        <color auto="1"/>
      </bottom>
      <diagonal/>
    </border>
    <border>
      <left/>
      <right/>
      <top/>
      <bottom style="thin">
        <color auto="1"/>
      </bottom>
      <diagonal/>
    </border>
    <border>
      <left/>
      <right style="thin">
        <color auto="1"/>
      </right>
      <top/>
      <bottom style="thin">
        <color auto="1"/>
      </bottom>
      <diagonal/>
    </border>
    <border>
      <left/>
      <right/>
      <top style="medium">
        <color auto="1"/>
      </top>
      <bottom style="medium">
        <color auto="1"/>
      </bottom>
      <diagonal/>
    </border>
    <border>
      <left/>
      <right/>
      <top style="medium">
        <color auto="1"/>
      </top>
      <bottom/>
      <diagonal/>
    </border>
    <border>
      <left/>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style="thin">
        <color auto="1"/>
      </right>
      <top/>
      <bottom style="medium">
        <color auto="1"/>
      </bottom>
      <diagonal/>
    </border>
    <border>
      <left style="thin">
        <color indexed="8"/>
      </left>
      <right/>
      <top style="thin">
        <color auto="1"/>
      </top>
      <bottom style="thin">
        <color auto="1"/>
      </bottom>
      <diagonal/>
    </border>
    <border>
      <left/>
      <right style="thin">
        <color indexed="8"/>
      </right>
      <top style="thin">
        <color auto="1"/>
      </top>
      <bottom style="thin">
        <color auto="1"/>
      </bottom>
      <diagonal/>
    </border>
    <border>
      <left style="thin">
        <color auto="1"/>
      </left>
      <right style="thin">
        <color indexed="8"/>
      </right>
      <top style="thin">
        <color auto="1"/>
      </top>
      <bottom style="thin">
        <color auto="1"/>
      </bottom>
      <diagonal/>
    </border>
    <border>
      <left style="thin">
        <color indexed="8"/>
      </left>
      <right style="thin">
        <color indexed="8"/>
      </right>
      <top style="thin">
        <color auto="1"/>
      </top>
      <bottom style="thin">
        <color auto="1"/>
      </bottom>
      <diagonal/>
    </border>
    <border>
      <left style="thin">
        <color indexed="8"/>
      </left>
      <right style="thin">
        <color auto="1"/>
      </right>
      <top style="thin">
        <color auto="1"/>
      </top>
      <bottom style="thin">
        <color auto="1"/>
      </bottom>
      <diagonal/>
    </border>
    <border>
      <left style="thin">
        <color indexed="8"/>
      </left>
      <right style="thin">
        <color auto="1"/>
      </right>
      <top style="thin">
        <color indexed="8"/>
      </top>
      <bottom style="thin">
        <color auto="1"/>
      </bottom>
      <diagonal/>
    </border>
    <border>
      <left style="thin">
        <color indexed="8"/>
      </left>
      <right style="thin">
        <color indexed="8"/>
      </right>
      <top style="thin">
        <color indexed="8"/>
      </top>
      <bottom style="thin">
        <color auto="1"/>
      </bottom>
      <diagonal/>
    </border>
    <border>
      <left/>
      <right style="thin">
        <color auto="1"/>
      </right>
      <top style="thin">
        <color auto="1"/>
      </top>
      <bottom/>
      <diagonal/>
    </border>
    <border>
      <left style="medium">
        <color auto="1"/>
      </left>
      <right/>
      <top style="thin">
        <color auto="1"/>
      </top>
      <bottom style="medium">
        <color auto="1"/>
      </bottom>
      <diagonal/>
    </border>
    <border>
      <left/>
      <right style="thin">
        <color auto="1"/>
      </right>
      <top style="thin">
        <color auto="1"/>
      </top>
      <bottom style="medium">
        <color auto="1"/>
      </bottom>
      <diagonal/>
    </border>
    <border>
      <left style="medium">
        <color auto="1"/>
      </left>
      <right/>
      <top style="thin">
        <color auto="1"/>
      </top>
      <bottom style="thin">
        <color auto="1"/>
      </bottom>
      <diagonal/>
    </border>
    <border>
      <left style="medium">
        <color auto="1"/>
      </left>
      <right/>
      <top style="medium">
        <color auto="1"/>
      </top>
      <bottom style="thin">
        <color auto="1"/>
      </bottom>
      <diagonal/>
    </border>
    <border>
      <left/>
      <right style="thin">
        <color auto="1"/>
      </right>
      <top style="medium">
        <color auto="1"/>
      </top>
      <bottom style="thin">
        <color auto="1"/>
      </bottom>
      <diagonal/>
    </border>
    <border>
      <left style="thin">
        <color auto="1"/>
      </left>
      <right style="thin">
        <color indexed="8"/>
      </right>
      <top style="thin">
        <color auto="1"/>
      </top>
      <bottom/>
      <diagonal/>
    </border>
    <border>
      <left style="thin">
        <color auto="1"/>
      </left>
      <right style="thin">
        <color indexed="8"/>
      </right>
      <top/>
      <bottom style="thin">
        <color auto="1"/>
      </bottom>
      <diagonal/>
    </border>
    <border>
      <left style="thin">
        <color auto="1"/>
      </left>
      <right/>
      <top style="thin">
        <color auto="1"/>
      </top>
      <bottom style="thin">
        <color indexed="8"/>
      </bottom>
      <diagonal/>
    </border>
    <border>
      <left/>
      <right/>
      <top style="thin">
        <color auto="1"/>
      </top>
      <bottom style="thin">
        <color indexed="8"/>
      </bottom>
      <diagonal/>
    </border>
    <border>
      <left style="thin">
        <color auto="1"/>
      </left>
      <right style="thin">
        <color indexed="8"/>
      </right>
      <top style="thin">
        <color indexed="8"/>
      </top>
      <bottom/>
      <diagonal/>
    </border>
    <border>
      <left style="thin">
        <color auto="1"/>
      </left>
      <right style="thin">
        <color indexed="8"/>
      </right>
      <top/>
      <bottom/>
      <diagonal/>
    </border>
    <border>
      <left style="medium">
        <color auto="1"/>
      </left>
      <right style="thin">
        <color indexed="8"/>
      </right>
      <top style="thin">
        <color indexed="8"/>
      </top>
      <bottom style="thin">
        <color indexed="8"/>
      </bottom>
      <diagonal/>
    </border>
    <border>
      <left style="thin">
        <color indexed="8"/>
      </left>
      <right style="medium">
        <color auto="1"/>
      </right>
      <top style="thin">
        <color indexed="8"/>
      </top>
      <bottom/>
      <diagonal/>
    </border>
    <border>
      <left style="medium">
        <color auto="1"/>
      </left>
      <right style="thin">
        <color indexed="8"/>
      </right>
      <top style="thin">
        <color indexed="8"/>
      </top>
      <bottom/>
      <diagonal/>
    </border>
    <border>
      <left style="thin">
        <color auto="1"/>
      </left>
      <right style="medium">
        <color auto="1"/>
      </right>
      <top style="thin">
        <color auto="1"/>
      </top>
      <bottom/>
      <diagonal/>
    </border>
    <border>
      <left style="medium">
        <color auto="1"/>
      </left>
      <right style="thin">
        <color indexed="8"/>
      </right>
      <top/>
      <bottom/>
      <diagonal/>
    </border>
    <border>
      <left style="thin">
        <color auto="1"/>
      </left>
      <right style="medium">
        <color auto="1"/>
      </right>
      <top/>
      <bottom/>
      <diagonal/>
    </border>
    <border>
      <left/>
      <right style="medium">
        <color auto="1"/>
      </right>
      <top style="thin">
        <color auto="1"/>
      </top>
      <bottom style="thin">
        <color auto="1"/>
      </bottom>
      <diagonal/>
    </border>
    <border>
      <left style="thin">
        <color auto="1"/>
      </left>
      <right style="medium">
        <color auto="1"/>
      </right>
      <top/>
      <bottom style="thin">
        <color auto="1"/>
      </bottom>
      <diagonal/>
    </border>
    <border>
      <left style="medium">
        <color auto="1"/>
      </left>
      <right/>
      <top/>
      <bottom style="thin">
        <color indexed="8"/>
      </bottom>
      <diagonal/>
    </border>
    <border>
      <left/>
      <right style="medium">
        <color auto="1"/>
      </right>
      <top/>
      <bottom style="thin">
        <color indexed="8"/>
      </bottom>
      <diagonal/>
    </border>
    <border>
      <left style="medium">
        <color auto="1"/>
      </left>
      <right style="thin">
        <color indexed="8"/>
      </right>
      <top/>
      <bottom style="thin">
        <color indexed="8"/>
      </bottom>
      <diagonal/>
    </border>
    <border>
      <left style="medium">
        <color auto="1"/>
      </left>
      <right style="thin">
        <color auto="1"/>
      </right>
      <top style="thin">
        <color auto="1"/>
      </top>
      <bottom/>
      <diagonal/>
    </border>
    <border>
      <left style="medium">
        <color auto="1"/>
      </left>
      <right style="thin">
        <color auto="1"/>
      </right>
      <top/>
      <bottom style="medium">
        <color auto="1"/>
      </bottom>
      <diagonal/>
    </border>
    <border>
      <left/>
      <right style="thin">
        <color indexed="8"/>
      </right>
      <top/>
      <bottom style="medium">
        <color auto="1"/>
      </bottom>
      <diagonal/>
    </border>
    <border>
      <left style="thin">
        <color indexed="8"/>
      </left>
      <right style="thin">
        <color indexed="8"/>
      </right>
      <top/>
      <bottom style="medium">
        <color auto="1"/>
      </bottom>
      <diagonal/>
    </border>
    <border>
      <left/>
      <right style="thin">
        <color indexed="8"/>
      </right>
      <top style="thin">
        <color auto="1"/>
      </top>
      <bottom style="thin">
        <color indexed="8"/>
      </bottom>
      <diagonal/>
    </border>
    <border>
      <left style="thin">
        <color indexed="8"/>
      </left>
      <right style="thin">
        <color indexed="8"/>
      </right>
      <top style="thin">
        <color auto="1"/>
      </top>
      <bottom style="thin">
        <color indexed="8"/>
      </bottom>
      <diagonal/>
    </border>
    <border>
      <left style="thin">
        <color indexed="8"/>
      </left>
      <right style="thin">
        <color auto="1"/>
      </right>
      <top style="thin">
        <color auto="1"/>
      </top>
      <bottom style="thin">
        <color indexed="8"/>
      </bottom>
      <diagonal/>
    </border>
    <border>
      <left style="thin">
        <color auto="1"/>
      </left>
      <right/>
      <top style="thin">
        <color indexed="8"/>
      </top>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8"/>
      </left>
      <right style="thin">
        <color indexed="8"/>
      </right>
      <top/>
      <bottom/>
      <diagonal/>
    </border>
    <border>
      <left style="thin">
        <color indexed="8"/>
      </left>
      <right style="thin">
        <color auto="1"/>
      </right>
      <top/>
      <bottom/>
      <diagonal/>
    </border>
    <border>
      <left/>
      <right/>
      <top style="thin">
        <color indexed="64"/>
      </top>
      <bottom style="thin">
        <color indexed="64"/>
      </bottom>
      <diagonal/>
    </border>
    <border>
      <left style="thin">
        <color indexed="8"/>
      </left>
      <right/>
      <top/>
      <bottom/>
      <diagonal/>
    </border>
    <border>
      <left/>
      <right style="thin">
        <color indexed="8"/>
      </right>
      <top/>
      <bottom style="thin">
        <color indexed="64"/>
      </bottom>
      <diagonal/>
    </border>
    <border>
      <left/>
      <right style="thin">
        <color indexed="8"/>
      </right>
      <top style="thin">
        <color indexed="64"/>
      </top>
      <bottom/>
      <diagonal/>
    </border>
    <border>
      <left style="thin">
        <color indexed="64"/>
      </left>
      <right/>
      <top style="thin">
        <color indexed="8"/>
      </top>
      <bottom/>
      <diagonal/>
    </border>
    <border>
      <left/>
      <right style="thin">
        <color indexed="64"/>
      </right>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style="thin">
        <color indexed="64"/>
      </right>
      <top/>
      <bottom/>
      <diagonal/>
    </border>
  </borders>
  <cellStyleXfs count="5">
    <xf numFmtId="0" fontId="0" fillId="0" borderId="0" applyNumberFormat="0" applyFont="0" applyFill="0" applyBorder="0" applyAlignment="0" applyProtection="0"/>
    <xf numFmtId="0" fontId="13" fillId="0" borderId="0"/>
    <xf numFmtId="9" fontId="7" fillId="0" borderId="0" applyFont="0" applyFill="0" applyBorder="0" applyAlignment="0" applyProtection="0"/>
    <xf numFmtId="0" fontId="19" fillId="0" borderId="0" applyNumberFormat="0" applyFill="0" applyBorder="0" applyAlignment="0" applyProtection="0">
      <alignment vertical="top"/>
      <protection locked="0"/>
    </xf>
    <xf numFmtId="0" fontId="28" fillId="0" borderId="0" applyNumberFormat="0" applyFill="0" applyBorder="0" applyAlignment="0" applyProtection="0"/>
  </cellStyleXfs>
  <cellXfs count="513">
    <xf numFmtId="0" fontId="0" fillId="0" borderId="0" xfId="0" applyNumberFormat="1" applyFont="1" applyFill="1" applyBorder="1" applyAlignment="1"/>
    <xf numFmtId="0" fontId="1" fillId="0" borderId="0" xfId="0" applyNumberFormat="1" applyFont="1" applyFill="1" applyBorder="1" applyAlignment="1">
      <alignment wrapText="1"/>
    </xf>
    <xf numFmtId="0" fontId="1" fillId="0" borderId="1" xfId="0" applyNumberFormat="1" applyFont="1" applyFill="1" applyBorder="1" applyAlignment="1">
      <alignment wrapText="1"/>
    </xf>
    <xf numFmtId="0" fontId="1" fillId="0" borderId="3" xfId="0" applyNumberFormat="1" applyFont="1" applyFill="1" applyBorder="1" applyAlignment="1">
      <alignment wrapText="1"/>
    </xf>
    <xf numFmtId="0" fontId="1" fillId="0" borderId="5" xfId="0" applyNumberFormat="1" applyFont="1" applyFill="1" applyBorder="1" applyAlignment="1">
      <alignment wrapText="1"/>
    </xf>
    <xf numFmtId="0" fontId="2" fillId="0" borderId="4" xfId="0" applyNumberFormat="1" applyFont="1" applyFill="1" applyBorder="1" applyAlignment="1">
      <alignment horizontal="center" wrapText="1"/>
    </xf>
    <xf numFmtId="0" fontId="1" fillId="0" borderId="6" xfId="0" applyNumberFormat="1" applyFont="1" applyFill="1" applyBorder="1" applyAlignment="1">
      <alignment horizontal="center" wrapText="1"/>
    </xf>
    <xf numFmtId="0" fontId="2" fillId="2" borderId="2" xfId="0" applyNumberFormat="1" applyFont="1" applyFill="1" applyBorder="1" applyAlignment="1">
      <alignment horizontal="center" wrapText="1"/>
    </xf>
    <xf numFmtId="0" fontId="2" fillId="0" borderId="3" xfId="0" applyNumberFormat="1" applyFont="1" applyFill="1" applyBorder="1" applyAlignment="1">
      <alignment horizontal="center" wrapText="1"/>
    </xf>
    <xf numFmtId="0" fontId="1" fillId="0" borderId="0" xfId="0" applyNumberFormat="1" applyFont="1" applyFill="1" applyBorder="1" applyAlignment="1"/>
    <xf numFmtId="0" fontId="9" fillId="0" borderId="0" xfId="0" applyNumberFormat="1" applyFont="1" applyFill="1" applyBorder="1" applyAlignment="1">
      <alignment horizontal="left" wrapText="1"/>
    </xf>
    <xf numFmtId="0" fontId="9" fillId="0" borderId="3" xfId="0" applyNumberFormat="1" applyFont="1" applyFill="1" applyBorder="1" applyAlignment="1">
      <alignment horizontal="left" wrapText="1"/>
    </xf>
    <xf numFmtId="0" fontId="10" fillId="0" borderId="0" xfId="0" applyNumberFormat="1" applyFont="1" applyFill="1" applyBorder="1" applyAlignment="1">
      <alignment horizontal="left"/>
    </xf>
    <xf numFmtId="0" fontId="7" fillId="0" borderId="0" xfId="0" applyNumberFormat="1" applyFont="1" applyFill="1" applyBorder="1" applyAlignment="1"/>
    <xf numFmtId="0" fontId="1" fillId="0" borderId="23" xfId="0" applyNumberFormat="1" applyFont="1" applyFill="1" applyBorder="1" applyAlignment="1">
      <alignment wrapText="1"/>
    </xf>
    <xf numFmtId="0" fontId="1" fillId="0" borderId="25" xfId="0" applyNumberFormat="1" applyFont="1" applyFill="1" applyBorder="1" applyAlignment="1">
      <alignment wrapText="1"/>
    </xf>
    <xf numFmtId="15" fontId="1" fillId="0" borderId="25" xfId="0" applyNumberFormat="1" applyFont="1" applyFill="1" applyBorder="1" applyAlignment="1">
      <alignment horizontal="left" wrapText="1"/>
    </xf>
    <xf numFmtId="0" fontId="1" fillId="0" borderId="28" xfId="0" applyNumberFormat="1" applyFont="1" applyFill="1" applyBorder="1" applyAlignment="1">
      <alignment wrapText="1"/>
    </xf>
    <xf numFmtId="0" fontId="1" fillId="0" borderId="6" xfId="0" applyNumberFormat="1" applyFont="1" applyFill="1" applyBorder="1" applyAlignment="1">
      <alignment horizontal="center"/>
    </xf>
    <xf numFmtId="0" fontId="1" fillId="3" borderId="7" xfId="0" applyNumberFormat="1" applyFont="1" applyFill="1" applyBorder="1" applyAlignment="1">
      <alignment wrapText="1"/>
    </xf>
    <xf numFmtId="0" fontId="1" fillId="0" borderId="0" xfId="0" applyNumberFormat="1" applyFont="1" applyFill="1" applyBorder="1" applyAlignment="1">
      <alignment horizontal="center" wrapText="1"/>
    </xf>
    <xf numFmtId="0" fontId="1" fillId="3" borderId="36" xfId="0" applyNumberFormat="1" applyFont="1" applyFill="1" applyBorder="1" applyAlignment="1">
      <alignment horizontal="center" wrapText="1"/>
    </xf>
    <xf numFmtId="0" fontId="1" fillId="3" borderId="6" xfId="0" applyNumberFormat="1" applyFont="1" applyFill="1" applyBorder="1" applyAlignment="1">
      <alignment horizontal="center" wrapText="1"/>
    </xf>
    <xf numFmtId="0" fontId="1" fillId="3" borderId="42" xfId="0" applyNumberFormat="1" applyFont="1" applyFill="1" applyBorder="1" applyAlignment="1">
      <alignment horizontal="center" wrapText="1"/>
    </xf>
    <xf numFmtId="0" fontId="0" fillId="0" borderId="0" xfId="0" applyNumberFormat="1" applyFont="1" applyFill="1" applyBorder="1" applyAlignment="1">
      <alignment horizontal="center"/>
    </xf>
    <xf numFmtId="0" fontId="2" fillId="0" borderId="0" xfId="0" applyNumberFormat="1" applyFont="1" applyFill="1" applyBorder="1" applyAlignment="1">
      <alignment horizontal="center" wrapText="1"/>
    </xf>
    <xf numFmtId="0" fontId="2" fillId="3" borderId="36" xfId="0" applyNumberFormat="1" applyFont="1" applyFill="1" applyBorder="1" applyAlignment="1">
      <alignment horizontal="center" wrapText="1"/>
    </xf>
    <xf numFmtId="0" fontId="2" fillId="3" borderId="6" xfId="0" applyNumberFormat="1" applyFont="1" applyFill="1" applyBorder="1" applyAlignment="1">
      <alignment horizontal="center" wrapText="1"/>
    </xf>
    <xf numFmtId="0" fontId="2" fillId="3" borderId="42" xfId="0" applyNumberFormat="1" applyFont="1" applyFill="1" applyBorder="1" applyAlignment="1">
      <alignment horizontal="center" wrapText="1"/>
    </xf>
    <xf numFmtId="0" fontId="11" fillId="0" borderId="0" xfId="0" applyNumberFormat="1" applyFont="1" applyFill="1" applyBorder="1" applyAlignment="1">
      <alignment horizontal="center"/>
    </xf>
    <xf numFmtId="0" fontId="11" fillId="0" borderId="0" xfId="0" applyNumberFormat="1" applyFont="1" applyFill="1" applyBorder="1" applyAlignment="1"/>
    <xf numFmtId="0" fontId="11" fillId="0" borderId="20" xfId="0" applyNumberFormat="1" applyFont="1" applyFill="1" applyBorder="1" applyAlignment="1"/>
    <xf numFmtId="0" fontId="7" fillId="0" borderId="20" xfId="0" applyNumberFormat="1" applyFont="1" applyFill="1" applyBorder="1" applyAlignment="1"/>
    <xf numFmtId="0" fontId="0" fillId="0" borderId="20" xfId="0" applyNumberFormat="1" applyFont="1" applyFill="1" applyBorder="1" applyAlignment="1">
      <alignment horizontal="center" vertical="center"/>
    </xf>
    <xf numFmtId="0" fontId="7" fillId="0" borderId="20" xfId="0" applyNumberFormat="1" applyFont="1" applyFill="1" applyBorder="1" applyAlignment="1">
      <alignment horizontal="center" vertical="center"/>
    </xf>
    <xf numFmtId="0" fontId="0" fillId="0" borderId="20" xfId="0" applyNumberFormat="1" applyFont="1" applyFill="1" applyBorder="1" applyAlignment="1">
      <alignment horizontal="center"/>
    </xf>
    <xf numFmtId="0" fontId="14" fillId="0" borderId="0" xfId="1" applyFont="1"/>
    <xf numFmtId="0" fontId="15" fillId="0" borderId="0" xfId="1" applyFont="1"/>
    <xf numFmtId="0" fontId="15" fillId="0" borderId="0" xfId="1" applyFont="1" applyFill="1"/>
    <xf numFmtId="0" fontId="16" fillId="0" borderId="0" xfId="1" applyFont="1"/>
    <xf numFmtId="0" fontId="16" fillId="0" borderId="0" xfId="1" applyFont="1" applyProtection="1">
      <protection locked="0"/>
    </xf>
    <xf numFmtId="0" fontId="16" fillId="0" borderId="0" xfId="1" applyFont="1" applyFill="1"/>
    <xf numFmtId="0" fontId="16" fillId="0" borderId="0" xfId="1" applyFont="1" applyAlignment="1">
      <alignment horizontal="center"/>
    </xf>
    <xf numFmtId="0" fontId="17" fillId="0" borderId="51" xfId="1" applyFont="1" applyBorder="1" applyAlignment="1">
      <alignment horizontal="center"/>
    </xf>
    <xf numFmtId="0" fontId="15" fillId="0" borderId="0" xfId="1" applyFont="1" applyAlignment="1">
      <alignment horizontal="center"/>
    </xf>
    <xf numFmtId="0" fontId="17" fillId="0" borderId="0" xfId="1" applyFont="1" applyBorder="1" applyAlignment="1">
      <alignment horizontal="center"/>
    </xf>
    <xf numFmtId="0" fontId="17" fillId="0" borderId="52" xfId="1" applyFont="1" applyBorder="1" applyAlignment="1">
      <alignment horizontal="center"/>
    </xf>
    <xf numFmtId="0" fontId="17" fillId="0" borderId="49" xfId="1" applyFont="1" applyBorder="1" applyAlignment="1">
      <alignment horizontal="center"/>
    </xf>
    <xf numFmtId="0" fontId="17" fillId="0" borderId="53" xfId="1" applyFont="1" applyBorder="1" applyAlignment="1">
      <alignment horizontal="center"/>
    </xf>
    <xf numFmtId="0" fontId="17" fillId="0" borderId="18" xfId="1" applyFont="1" applyBorder="1" applyAlignment="1">
      <alignment horizontal="center"/>
    </xf>
    <xf numFmtId="0" fontId="18" fillId="0" borderId="0" xfId="1" applyFont="1" applyAlignment="1">
      <alignment horizontal="right"/>
    </xf>
    <xf numFmtId="9" fontId="15" fillId="0" borderId="0" xfId="2" applyFont="1"/>
    <xf numFmtId="9" fontId="15" fillId="0" borderId="0" xfId="2" applyFont="1" applyAlignment="1">
      <alignment horizontal="center"/>
    </xf>
    <xf numFmtId="0" fontId="15" fillId="0" borderId="52" xfId="1" applyFont="1" applyBorder="1"/>
    <xf numFmtId="0" fontId="15" fillId="0" borderId="52" xfId="1" applyFont="1" applyBorder="1" applyAlignment="1">
      <alignment horizontal="center"/>
    </xf>
    <xf numFmtId="0" fontId="15" fillId="0" borderId="0" xfId="1" applyFont="1" applyBorder="1"/>
    <xf numFmtId="0" fontId="15" fillId="0" borderId="0" xfId="1" applyFont="1" applyBorder="1" applyAlignment="1">
      <alignment horizontal="center"/>
    </xf>
    <xf numFmtId="0" fontId="15" fillId="0" borderId="18" xfId="1" applyFont="1" applyBorder="1"/>
    <xf numFmtId="0" fontId="15" fillId="0" borderId="18" xfId="1" applyFont="1" applyBorder="1" applyAlignment="1">
      <alignment horizontal="center"/>
    </xf>
    <xf numFmtId="0" fontId="14" fillId="5" borderId="0" xfId="1" applyFont="1" applyFill="1" applyAlignment="1">
      <alignment horizontal="left" vertical="top"/>
    </xf>
    <xf numFmtId="0" fontId="13" fillId="5" borderId="0" xfId="1" applyFill="1"/>
    <xf numFmtId="0" fontId="20" fillId="6" borderId="0" xfId="1" applyFont="1" applyFill="1" applyAlignment="1">
      <alignment horizontal="left" vertical="top"/>
    </xf>
    <xf numFmtId="0" fontId="20" fillId="6" borderId="0" xfId="1" applyFont="1" applyFill="1"/>
    <xf numFmtId="0" fontId="17" fillId="6" borderId="0" xfId="1" applyFont="1" applyFill="1" applyAlignment="1">
      <alignment horizontal="left" vertical="top"/>
    </xf>
    <xf numFmtId="0" fontId="17" fillId="6" borderId="0" xfId="1" applyFont="1" applyFill="1"/>
    <xf numFmtId="0" fontId="17" fillId="6" borderId="0" xfId="1" applyNumberFormat="1" applyFont="1" applyFill="1" applyAlignment="1">
      <alignment horizontal="left" vertical="top" wrapText="1"/>
    </xf>
    <xf numFmtId="0" fontId="21" fillId="6" borderId="0" xfId="1" applyFont="1" applyFill="1" applyAlignment="1">
      <alignment horizontal="left" vertical="top"/>
    </xf>
    <xf numFmtId="0" fontId="21" fillId="6" borderId="0" xfId="1" applyFont="1" applyFill="1" applyAlignment="1">
      <alignment horizontal="left" vertical="top" wrapText="1"/>
    </xf>
    <xf numFmtId="0" fontId="21" fillId="6" borderId="0" xfId="1" applyFont="1" applyFill="1"/>
    <xf numFmtId="0" fontId="4" fillId="7" borderId="2" xfId="0" applyNumberFormat="1" applyFont="1" applyFill="1" applyBorder="1" applyAlignment="1">
      <alignment horizontal="center" vertical="center" wrapText="1"/>
    </xf>
    <xf numFmtId="0" fontId="2" fillId="8" borderId="2" xfId="0" applyNumberFormat="1" applyFont="1" applyFill="1" applyBorder="1" applyAlignment="1">
      <alignment horizontal="center" wrapText="1"/>
    </xf>
    <xf numFmtId="0" fontId="2" fillId="8" borderId="2" xfId="0" applyNumberFormat="1" applyFont="1" applyFill="1" applyBorder="1" applyAlignment="1">
      <alignment horizontal="center"/>
    </xf>
    <xf numFmtId="0" fontId="2" fillId="8" borderId="2" xfId="0" applyNumberFormat="1" applyFont="1" applyFill="1" applyBorder="1" applyAlignment="1">
      <alignment horizontal="left" vertical="center" wrapText="1"/>
    </xf>
    <xf numFmtId="0" fontId="4" fillId="9" borderId="2" xfId="0" applyNumberFormat="1" applyFont="1" applyFill="1" applyBorder="1" applyAlignment="1">
      <alignment horizontal="center" vertical="center" wrapText="1"/>
    </xf>
    <xf numFmtId="0" fontId="2" fillId="10" borderId="2" xfId="0" applyNumberFormat="1" applyFont="1" applyFill="1" applyBorder="1" applyAlignment="1">
      <alignment horizontal="center" wrapText="1"/>
    </xf>
    <xf numFmtId="0" fontId="2" fillId="10" borderId="2" xfId="0" applyNumberFormat="1" applyFont="1" applyFill="1" applyBorder="1" applyAlignment="1">
      <alignment horizontal="center"/>
    </xf>
    <xf numFmtId="0" fontId="2" fillId="10" borderId="2" xfId="0" applyNumberFormat="1" applyFont="1" applyFill="1" applyBorder="1" applyAlignment="1">
      <alignment vertical="center" wrapText="1"/>
    </xf>
    <xf numFmtId="0" fontId="4" fillId="11" borderId="2" xfId="0" applyNumberFormat="1" applyFont="1" applyFill="1" applyBorder="1" applyAlignment="1">
      <alignment horizontal="center" vertical="center" wrapText="1"/>
    </xf>
    <xf numFmtId="0" fontId="2" fillId="12" borderId="2" xfId="0" applyNumberFormat="1" applyFont="1" applyFill="1" applyBorder="1" applyAlignment="1">
      <alignment horizontal="center" wrapText="1"/>
    </xf>
    <xf numFmtId="0" fontId="2" fillId="12" borderId="2" xfId="0" applyNumberFormat="1" applyFont="1" applyFill="1" applyBorder="1" applyAlignment="1">
      <alignment horizontal="center"/>
    </xf>
    <xf numFmtId="0" fontId="2" fillId="12" borderId="2" xfId="0" applyNumberFormat="1" applyFont="1" applyFill="1" applyBorder="1" applyAlignment="1">
      <alignment horizontal="left" vertical="center" wrapText="1"/>
    </xf>
    <xf numFmtId="0" fontId="4" fillId="13" borderId="2" xfId="0" applyNumberFormat="1" applyFont="1" applyFill="1" applyBorder="1" applyAlignment="1">
      <alignment horizontal="center" vertical="center" wrapText="1"/>
    </xf>
    <xf numFmtId="0" fontId="2" fillId="14" borderId="2" xfId="0" applyNumberFormat="1" applyFont="1" applyFill="1" applyBorder="1" applyAlignment="1">
      <alignment horizontal="center" wrapText="1"/>
    </xf>
    <xf numFmtId="0" fontId="2" fillId="14" borderId="2" xfId="0" applyNumberFormat="1" applyFont="1" applyFill="1" applyBorder="1" applyAlignment="1">
      <alignment vertical="center" wrapText="1"/>
    </xf>
    <xf numFmtId="0" fontId="23" fillId="0" borderId="53" xfId="1" applyFont="1" applyBorder="1"/>
    <xf numFmtId="0" fontId="23" fillId="0" borderId="0" xfId="1" applyFont="1" applyBorder="1"/>
    <xf numFmtId="0" fontId="23" fillId="0" borderId="18" xfId="1" applyFont="1" applyBorder="1"/>
    <xf numFmtId="0" fontId="24" fillId="0" borderId="53" xfId="1" applyFont="1" applyBorder="1"/>
    <xf numFmtId="0" fontId="24" fillId="0" borderId="0" xfId="1" applyFont="1" applyBorder="1"/>
    <xf numFmtId="0" fontId="24" fillId="0" borderId="49" xfId="1" applyFont="1" applyBorder="1"/>
    <xf numFmtId="0" fontId="25" fillId="0" borderId="53" xfId="1" applyFont="1" applyBorder="1"/>
    <xf numFmtId="0" fontId="25" fillId="0" borderId="0" xfId="1" applyFont="1" applyBorder="1"/>
    <xf numFmtId="0" fontId="25" fillId="0" borderId="49" xfId="1" applyFont="1" applyBorder="1"/>
    <xf numFmtId="0" fontId="26" fillId="0" borderId="52" xfId="1" applyFont="1" applyBorder="1"/>
    <xf numFmtId="0" fontId="26" fillId="0" borderId="0" xfId="1" applyFont="1" applyBorder="1"/>
    <xf numFmtId="0" fontId="26" fillId="0" borderId="49" xfId="1" applyFont="1" applyBorder="1"/>
    <xf numFmtId="0" fontId="27" fillId="0" borderId="51" xfId="1" applyFont="1" applyBorder="1"/>
    <xf numFmtId="0" fontId="27" fillId="0" borderId="51" xfId="1" applyFont="1" applyBorder="1" applyAlignment="1">
      <alignment horizontal="center"/>
    </xf>
    <xf numFmtId="0" fontId="21" fillId="0" borderId="51" xfId="1" applyFont="1" applyBorder="1" applyAlignment="1">
      <alignment horizontal="center"/>
    </xf>
    <xf numFmtId="2" fontId="2" fillId="0" borderId="2" xfId="0" applyNumberFormat="1" applyFont="1" applyFill="1" applyBorder="1" applyAlignment="1">
      <alignment horizontal="center" vertical="center" wrapText="1"/>
    </xf>
    <xf numFmtId="164" fontId="1" fillId="0" borderId="4" xfId="0" applyNumberFormat="1" applyFont="1" applyFill="1" applyBorder="1" applyAlignment="1">
      <alignment horizontal="center"/>
    </xf>
    <xf numFmtId="164" fontId="1" fillId="0" borderId="6" xfId="0" applyNumberFormat="1" applyFont="1" applyFill="1" applyBorder="1" applyAlignment="1">
      <alignment horizontal="center" wrapText="1"/>
    </xf>
    <xf numFmtId="2" fontId="1" fillId="0" borderId="54" xfId="0" applyNumberFormat="1" applyFont="1" applyFill="1" applyBorder="1" applyAlignment="1">
      <alignment horizontal="center" wrapText="1"/>
    </xf>
    <xf numFmtId="2" fontId="1" fillId="0" borderId="55" xfId="0" applyNumberFormat="1" applyFont="1" applyFill="1" applyBorder="1" applyAlignment="1">
      <alignment horizontal="center" wrapText="1"/>
    </xf>
    <xf numFmtId="2" fontId="1" fillId="0" borderId="56" xfId="0" applyNumberFormat="1" applyFont="1" applyFill="1" applyBorder="1" applyAlignment="1">
      <alignment horizontal="center" wrapText="1"/>
    </xf>
    <xf numFmtId="0" fontId="0" fillId="10" borderId="0" xfId="0" applyNumberFormat="1" applyFont="1" applyFill="1" applyBorder="1" applyAlignment="1">
      <alignment horizontal="center"/>
    </xf>
    <xf numFmtId="0" fontId="0" fillId="8" borderId="0" xfId="0" applyNumberFormat="1" applyFont="1" applyFill="1" applyBorder="1" applyAlignment="1">
      <alignment horizontal="center"/>
    </xf>
    <xf numFmtId="0" fontId="0" fillId="12" borderId="0" xfId="0" applyNumberFormat="1" applyFont="1" applyFill="1" applyBorder="1" applyAlignment="1">
      <alignment horizontal="center"/>
    </xf>
    <xf numFmtId="0" fontId="0" fillId="14" borderId="0" xfId="0" applyNumberFormat="1" applyFont="1" applyFill="1" applyBorder="1" applyAlignment="1">
      <alignment horizontal="center"/>
    </xf>
    <xf numFmtId="0" fontId="0" fillId="0" borderId="0" xfId="0" applyNumberFormat="1" applyFont="1" applyFill="1" applyBorder="1" applyAlignment="1">
      <alignment horizontal="center" vertical="center"/>
    </xf>
    <xf numFmtId="0" fontId="0" fillId="8" borderId="0" xfId="0" applyNumberFormat="1" applyFont="1" applyFill="1" applyBorder="1" applyAlignment="1">
      <alignment horizontal="center" vertical="center"/>
    </xf>
    <xf numFmtId="164" fontId="1" fillId="0" borderId="0" xfId="0" applyNumberFormat="1" applyFont="1" applyFill="1" applyBorder="1" applyAlignment="1">
      <alignment horizontal="center" wrapText="1"/>
    </xf>
    <xf numFmtId="164" fontId="2" fillId="8" borderId="2" xfId="0" applyNumberFormat="1" applyFont="1" applyFill="1" applyBorder="1" applyAlignment="1">
      <alignment horizontal="center" wrapText="1"/>
    </xf>
    <xf numFmtId="164" fontId="1" fillId="3" borderId="37" xfId="0" applyNumberFormat="1" applyFont="1" applyFill="1" applyBorder="1" applyAlignment="1">
      <alignment horizontal="center"/>
    </xf>
    <xf numFmtId="164" fontId="1" fillId="3" borderId="39" xfId="0" applyNumberFormat="1" applyFont="1" applyFill="1" applyBorder="1" applyAlignment="1">
      <alignment horizontal="center"/>
    </xf>
    <xf numFmtId="164" fontId="1" fillId="3" borderId="39" xfId="0" applyNumberFormat="1" applyFont="1" applyFill="1" applyBorder="1" applyAlignment="1">
      <alignment horizontal="center" wrapText="1"/>
    </xf>
    <xf numFmtId="164" fontId="1" fillId="3" borderId="43" xfId="0" applyNumberFormat="1" applyFont="1" applyFill="1" applyBorder="1" applyAlignment="1">
      <alignment horizontal="center" wrapText="1"/>
    </xf>
    <xf numFmtId="164" fontId="1" fillId="3" borderId="37" xfId="0" applyNumberFormat="1" applyFont="1" applyFill="1" applyBorder="1" applyAlignment="1">
      <alignment horizontal="center" wrapText="1"/>
    </xf>
    <xf numFmtId="164" fontId="1" fillId="0" borderId="20" xfId="0" applyNumberFormat="1" applyFont="1" applyFill="1" applyBorder="1" applyAlignment="1">
      <alignment horizontal="center" wrapText="1"/>
    </xf>
    <xf numFmtId="164" fontId="2" fillId="10" borderId="2" xfId="0" applyNumberFormat="1" applyFont="1" applyFill="1" applyBorder="1" applyAlignment="1">
      <alignment horizontal="center" wrapText="1"/>
    </xf>
    <xf numFmtId="164" fontId="2" fillId="12" borderId="2" xfId="0" applyNumberFormat="1" applyFont="1" applyFill="1" applyBorder="1" applyAlignment="1">
      <alignment horizontal="center" wrapText="1"/>
    </xf>
    <xf numFmtId="164" fontId="2" fillId="14" borderId="2" xfId="0" applyNumberFormat="1" applyFont="1" applyFill="1" applyBorder="1" applyAlignment="1">
      <alignment horizontal="center" wrapText="1"/>
    </xf>
    <xf numFmtId="164" fontId="0" fillId="0" borderId="0" xfId="0" applyNumberFormat="1" applyFont="1" applyFill="1" applyBorder="1" applyAlignment="1">
      <alignment horizontal="center"/>
    </xf>
    <xf numFmtId="2" fontId="15" fillId="0" borderId="0" xfId="1" applyNumberFormat="1" applyFont="1" applyAlignment="1">
      <alignment horizontal="center"/>
    </xf>
    <xf numFmtId="2" fontId="15" fillId="0" borderId="0" xfId="1" applyNumberFormat="1" applyFont="1"/>
    <xf numFmtId="0" fontId="1" fillId="0" borderId="0" xfId="0" applyNumberFormat="1" applyFont="1" applyFill="1" applyBorder="1" applyAlignment="1">
      <alignment wrapText="1"/>
    </xf>
    <xf numFmtId="0" fontId="2" fillId="2" borderId="8" xfId="0" applyNumberFormat="1" applyFont="1" applyFill="1" applyBorder="1" applyAlignment="1">
      <alignment horizontal="center" vertical="center" wrapText="1"/>
    </xf>
    <xf numFmtId="0" fontId="1" fillId="0" borderId="0" xfId="0" applyNumberFormat="1" applyFont="1" applyFill="1" applyBorder="1" applyAlignment="1">
      <alignment wrapText="1"/>
    </xf>
    <xf numFmtId="0" fontId="2" fillId="0" borderId="0" xfId="0" applyNumberFormat="1" applyFont="1" applyFill="1" applyBorder="1" applyAlignment="1">
      <alignment horizontal="right" wrapText="1"/>
    </xf>
    <xf numFmtId="0" fontId="1" fillId="0" borderId="0" xfId="0" applyNumberFormat="1" applyFont="1" applyFill="1" applyBorder="1" applyAlignment="1">
      <alignment horizontal="center" vertical="center" wrapText="1"/>
    </xf>
    <xf numFmtId="164" fontId="1" fillId="0" borderId="6" xfId="0" applyNumberFormat="1" applyFont="1" applyFill="1" applyBorder="1" applyAlignment="1">
      <alignment horizontal="center"/>
    </xf>
    <xf numFmtId="0" fontId="2" fillId="8" borderId="59" xfId="0" applyNumberFormat="1" applyFont="1" applyFill="1" applyBorder="1" applyAlignment="1">
      <alignment horizontal="center" wrapText="1"/>
    </xf>
    <xf numFmtId="0" fontId="2" fillId="8" borderId="60" xfId="0" applyNumberFormat="1" applyFont="1" applyFill="1" applyBorder="1" applyAlignment="1">
      <alignment horizontal="center" wrapText="1"/>
    </xf>
    <xf numFmtId="164" fontId="2" fillId="8" borderId="61" xfId="0" applyNumberFormat="1" applyFont="1" applyFill="1" applyBorder="1" applyAlignment="1">
      <alignment horizontal="center" wrapText="1"/>
    </xf>
    <xf numFmtId="0" fontId="2" fillId="10" borderId="60" xfId="0" applyNumberFormat="1" applyFont="1" applyFill="1" applyBorder="1" applyAlignment="1">
      <alignment horizontal="center" wrapText="1"/>
    </xf>
    <xf numFmtId="164" fontId="2" fillId="10" borderId="61" xfId="0" applyNumberFormat="1" applyFont="1" applyFill="1" applyBorder="1" applyAlignment="1">
      <alignment horizontal="center" wrapText="1"/>
    </xf>
    <xf numFmtId="0" fontId="2" fillId="12" borderId="60" xfId="0" applyNumberFormat="1" applyFont="1" applyFill="1" applyBorder="1" applyAlignment="1">
      <alignment horizontal="center" wrapText="1"/>
    </xf>
    <xf numFmtId="164" fontId="2" fillId="12" borderId="61" xfId="0" applyNumberFormat="1" applyFont="1" applyFill="1" applyBorder="1" applyAlignment="1">
      <alignment horizontal="center" wrapText="1"/>
    </xf>
    <xf numFmtId="0" fontId="2" fillId="14" borderId="60" xfId="0" applyNumberFormat="1" applyFont="1" applyFill="1" applyBorder="1" applyAlignment="1">
      <alignment horizontal="center" wrapText="1"/>
    </xf>
    <xf numFmtId="164" fontId="2" fillId="14" borderId="61" xfId="0" applyNumberFormat="1" applyFont="1" applyFill="1" applyBorder="1" applyAlignment="1">
      <alignment horizontal="center" wrapText="1"/>
    </xf>
    <xf numFmtId="0" fontId="1" fillId="0" borderId="36" xfId="0" applyNumberFormat="1" applyFont="1" applyFill="1" applyBorder="1" applyAlignment="1">
      <alignment horizontal="center"/>
    </xf>
    <xf numFmtId="164" fontId="1" fillId="0" borderId="36" xfId="0" applyNumberFormat="1" applyFont="1" applyFill="1" applyBorder="1" applyAlignment="1">
      <alignment horizontal="center" wrapText="1"/>
    </xf>
    <xf numFmtId="0" fontId="1" fillId="0" borderId="42" xfId="0" applyNumberFormat="1" applyFont="1" applyFill="1" applyBorder="1" applyAlignment="1">
      <alignment horizontal="center"/>
    </xf>
    <xf numFmtId="0" fontId="2" fillId="3" borderId="4" xfId="0" applyNumberFormat="1" applyFont="1" applyFill="1" applyBorder="1" applyAlignment="1">
      <alignment horizontal="center" wrapText="1"/>
    </xf>
    <xf numFmtId="0" fontId="1" fillId="0" borderId="60" xfId="0" applyNumberFormat="1" applyFont="1" applyFill="1" applyBorder="1" applyAlignment="1">
      <alignment horizontal="center"/>
    </xf>
    <xf numFmtId="164" fontId="1" fillId="0" borderId="60" xfId="0" applyNumberFormat="1" applyFont="1" applyFill="1" applyBorder="1" applyAlignment="1">
      <alignment horizontal="center"/>
    </xf>
    <xf numFmtId="164" fontId="1" fillId="0" borderId="60" xfId="0" applyNumberFormat="1" applyFont="1" applyFill="1" applyBorder="1" applyAlignment="1">
      <alignment horizontal="center" wrapText="1"/>
    </xf>
    <xf numFmtId="0" fontId="1" fillId="0" borderId="63" xfId="0" applyNumberFormat="1" applyFont="1" applyFill="1" applyBorder="1" applyAlignment="1">
      <alignment horizontal="center"/>
    </xf>
    <xf numFmtId="164" fontId="1" fillId="0" borderId="63" xfId="0" applyNumberFormat="1" applyFont="1" applyFill="1" applyBorder="1" applyAlignment="1">
      <alignment horizontal="center"/>
    </xf>
    <xf numFmtId="0" fontId="1" fillId="0" borderId="7" xfId="0" applyNumberFormat="1" applyFont="1" applyFill="1" applyBorder="1" applyAlignment="1">
      <alignment horizontal="center"/>
    </xf>
    <xf numFmtId="0" fontId="2" fillId="3" borderId="37" xfId="0" applyNumberFormat="1" applyFont="1" applyFill="1" applyBorder="1" applyAlignment="1">
      <alignment horizontal="center" wrapText="1"/>
    </xf>
    <xf numFmtId="0" fontId="2" fillId="3" borderId="43" xfId="0" applyNumberFormat="1" applyFont="1" applyFill="1" applyBorder="1" applyAlignment="1">
      <alignment horizontal="center" wrapText="1"/>
    </xf>
    <xf numFmtId="0" fontId="2" fillId="3" borderId="64" xfId="0" applyNumberFormat="1" applyFont="1" applyFill="1" applyBorder="1" applyAlignment="1">
      <alignment horizontal="center" wrapText="1"/>
    </xf>
    <xf numFmtId="0" fontId="2" fillId="3" borderId="50" xfId="0" applyNumberFormat="1" applyFont="1" applyFill="1" applyBorder="1" applyAlignment="1">
      <alignment horizontal="center" wrapText="1"/>
    </xf>
    <xf numFmtId="164" fontId="1" fillId="0" borderId="3" xfId="0" applyNumberFormat="1" applyFont="1" applyFill="1" applyBorder="1" applyAlignment="1">
      <alignment horizontal="center" wrapText="1"/>
    </xf>
    <xf numFmtId="0" fontId="1" fillId="4" borderId="45" xfId="0" applyNumberFormat="1" applyFont="1" applyFill="1" applyBorder="1" applyAlignment="1">
      <alignment horizontal="center" vertical="center" wrapText="1"/>
    </xf>
    <xf numFmtId="0" fontId="1" fillId="8" borderId="45" xfId="0" applyNumberFormat="1" applyFont="1" applyFill="1" applyBorder="1" applyAlignment="1">
      <alignment vertical="center" wrapText="1"/>
    </xf>
    <xf numFmtId="0" fontId="1" fillId="4" borderId="45" xfId="0" applyNumberFormat="1" applyFont="1" applyFill="1" applyBorder="1" applyAlignment="1">
      <alignment vertical="center" wrapText="1"/>
    </xf>
    <xf numFmtId="0" fontId="1" fillId="0" borderId="35" xfId="0" applyNumberFormat="1" applyFont="1" applyFill="1" applyBorder="1" applyAlignment="1">
      <alignment horizontal="center"/>
    </xf>
    <xf numFmtId="0" fontId="2" fillId="10" borderId="13" xfId="0" applyNumberFormat="1" applyFont="1" applyFill="1" applyBorder="1" applyAlignment="1">
      <alignment horizontal="center"/>
    </xf>
    <xf numFmtId="0" fontId="2" fillId="12" borderId="13" xfId="0" applyNumberFormat="1" applyFont="1" applyFill="1" applyBorder="1" applyAlignment="1">
      <alignment horizontal="center"/>
    </xf>
    <xf numFmtId="0" fontId="2" fillId="14" borderId="13" xfId="0" applyNumberFormat="1" applyFont="1" applyFill="1" applyBorder="1" applyAlignment="1">
      <alignment horizontal="center"/>
    </xf>
    <xf numFmtId="0" fontId="2" fillId="8" borderId="76" xfId="0" applyNumberFormat="1" applyFont="1" applyFill="1" applyBorder="1" applyAlignment="1">
      <alignment horizontal="center" wrapText="1"/>
    </xf>
    <xf numFmtId="0" fontId="2" fillId="8" borderId="77" xfId="0" applyNumberFormat="1" applyFont="1" applyFill="1" applyBorder="1" applyAlignment="1">
      <alignment horizontal="center"/>
    </xf>
    <xf numFmtId="0" fontId="2" fillId="0" borderId="78" xfId="0" applyNumberFormat="1" applyFont="1" applyFill="1" applyBorder="1" applyAlignment="1">
      <alignment horizontal="center" wrapText="1"/>
    </xf>
    <xf numFmtId="0" fontId="2" fillId="0" borderId="80" xfId="0" applyNumberFormat="1" applyFont="1" applyFill="1" applyBorder="1" applyAlignment="1">
      <alignment horizontal="center" wrapText="1"/>
    </xf>
    <xf numFmtId="0" fontId="1" fillId="4" borderId="67" xfId="0" applyNumberFormat="1" applyFont="1" applyFill="1" applyBorder="1" applyAlignment="1">
      <alignment horizontal="center" vertical="center" wrapText="1"/>
    </xf>
    <xf numFmtId="0" fontId="1" fillId="4" borderId="82" xfId="0" applyNumberFormat="1" applyFont="1" applyFill="1" applyBorder="1" applyAlignment="1">
      <alignment vertical="center" wrapText="1"/>
    </xf>
    <xf numFmtId="0" fontId="1" fillId="0" borderId="16" xfId="0" applyNumberFormat="1" applyFont="1" applyFill="1" applyBorder="1" applyAlignment="1">
      <alignment horizontal="center" vertical="center" wrapText="1"/>
    </xf>
    <xf numFmtId="0" fontId="2" fillId="8" borderId="24" xfId="0" applyNumberFormat="1" applyFont="1" applyFill="1" applyBorder="1" applyAlignment="1">
      <alignment horizontal="center" wrapText="1"/>
    </xf>
    <xf numFmtId="0" fontId="2" fillId="8" borderId="33" xfId="0" applyNumberFormat="1" applyFont="1" applyFill="1" applyBorder="1" applyAlignment="1">
      <alignment horizontal="center"/>
    </xf>
    <xf numFmtId="0" fontId="1" fillId="4" borderId="82" xfId="0" applyNumberFormat="1" applyFont="1" applyFill="1" applyBorder="1" applyAlignment="1">
      <alignment horizontal="center" vertical="center" wrapText="1"/>
    </xf>
    <xf numFmtId="0" fontId="2" fillId="10" borderId="76" xfId="0" applyNumberFormat="1" applyFont="1" applyFill="1" applyBorder="1" applyAlignment="1">
      <alignment horizontal="center" wrapText="1"/>
    </xf>
    <xf numFmtId="0" fontId="2" fillId="10" borderId="77" xfId="0" applyNumberFormat="1" applyFont="1" applyFill="1" applyBorder="1" applyAlignment="1">
      <alignment horizontal="center"/>
    </xf>
    <xf numFmtId="0" fontId="2" fillId="10" borderId="86" xfId="0" applyNumberFormat="1" applyFont="1" applyFill="1" applyBorder="1" applyAlignment="1">
      <alignment horizontal="center" wrapText="1"/>
    </xf>
    <xf numFmtId="0" fontId="2" fillId="12" borderId="76" xfId="0" applyNumberFormat="1" applyFont="1" applyFill="1" applyBorder="1" applyAlignment="1">
      <alignment horizontal="center" wrapText="1"/>
    </xf>
    <xf numFmtId="0" fontId="2" fillId="12" borderId="77" xfId="0" applyNumberFormat="1" applyFont="1" applyFill="1" applyBorder="1" applyAlignment="1">
      <alignment horizontal="center"/>
    </xf>
    <xf numFmtId="0" fontId="2" fillId="12" borderId="86" xfId="0" applyNumberFormat="1" applyFont="1" applyFill="1" applyBorder="1" applyAlignment="1">
      <alignment horizontal="center" wrapText="1"/>
    </xf>
    <xf numFmtId="0" fontId="2" fillId="14" borderId="76" xfId="0" applyNumberFormat="1" applyFont="1" applyFill="1" applyBorder="1" applyAlignment="1">
      <alignment horizontal="center" wrapText="1"/>
    </xf>
    <xf numFmtId="0" fontId="2" fillId="14" borderId="77" xfId="0" applyNumberFormat="1" applyFont="1" applyFill="1" applyBorder="1" applyAlignment="1">
      <alignment horizontal="center"/>
    </xf>
    <xf numFmtId="0" fontId="2" fillId="14" borderId="86" xfId="0" applyNumberFormat="1" applyFont="1" applyFill="1" applyBorder="1" applyAlignment="1">
      <alignment horizontal="center" wrapText="1"/>
    </xf>
    <xf numFmtId="0" fontId="2" fillId="0" borderId="87" xfId="0" applyNumberFormat="1" applyFont="1" applyFill="1" applyBorder="1" applyAlignment="1">
      <alignment horizontal="center" wrapText="1"/>
    </xf>
    <xf numFmtId="0" fontId="2" fillId="0" borderId="88" xfId="0" applyNumberFormat="1" applyFont="1" applyFill="1" applyBorder="1" applyAlignment="1">
      <alignment horizontal="center" wrapText="1"/>
    </xf>
    <xf numFmtId="0" fontId="1" fillId="0" borderId="89" xfId="0" applyNumberFormat="1" applyFont="1" applyFill="1" applyBorder="1" applyAlignment="1">
      <alignment horizontal="center"/>
    </xf>
    <xf numFmtId="164" fontId="1" fillId="0" borderId="90" xfId="0" applyNumberFormat="1" applyFont="1" applyFill="1" applyBorder="1" applyAlignment="1">
      <alignment horizontal="center" wrapText="1"/>
    </xf>
    <xf numFmtId="0" fontId="1" fillId="0" borderId="19" xfId="0" applyNumberFormat="1" applyFont="1" applyFill="1" applyBorder="1" applyAlignment="1">
      <alignment horizontal="center" vertical="center" wrapText="1"/>
    </xf>
    <xf numFmtId="0" fontId="2" fillId="8" borderId="92" xfId="0" applyNumberFormat="1" applyFont="1" applyFill="1" applyBorder="1" applyAlignment="1">
      <alignment horizontal="center" wrapText="1"/>
    </xf>
    <xf numFmtId="164" fontId="2" fillId="8" borderId="93" xfId="0" applyNumberFormat="1" applyFont="1" applyFill="1" applyBorder="1" applyAlignment="1">
      <alignment horizontal="center" wrapText="1"/>
    </xf>
    <xf numFmtId="164" fontId="1" fillId="0" borderId="62" xfId="0" applyNumberFormat="1" applyFont="1" applyFill="1" applyBorder="1" applyAlignment="1">
      <alignment horizontal="center"/>
    </xf>
    <xf numFmtId="164" fontId="1" fillId="0" borderId="61" xfId="0" applyNumberFormat="1" applyFont="1" applyFill="1" applyBorder="1" applyAlignment="1">
      <alignment horizontal="center" wrapText="1"/>
    </xf>
    <xf numFmtId="164" fontId="1" fillId="0" borderId="39" xfId="0" applyNumberFormat="1" applyFont="1" applyFill="1" applyBorder="1" applyAlignment="1">
      <alignment horizontal="center" wrapText="1"/>
    </xf>
    <xf numFmtId="164" fontId="1" fillId="0" borderId="61" xfId="0" applyNumberFormat="1" applyFont="1" applyFill="1" applyBorder="1" applyAlignment="1">
      <alignment horizontal="center"/>
    </xf>
    <xf numFmtId="164" fontId="1" fillId="0" borderId="39" xfId="0" applyNumberFormat="1" applyFont="1" applyFill="1" applyBorder="1" applyAlignment="1">
      <alignment horizontal="center"/>
    </xf>
    <xf numFmtId="164" fontId="1" fillId="0" borderId="43" xfId="0" applyNumberFormat="1" applyFont="1" applyFill="1" applyBorder="1" applyAlignment="1">
      <alignment horizontal="center" wrapText="1"/>
    </xf>
    <xf numFmtId="0" fontId="2" fillId="14" borderId="4" xfId="0" applyNumberFormat="1" applyFont="1" applyFill="1" applyBorder="1" applyAlignment="1">
      <alignment horizontal="center" wrapText="1"/>
    </xf>
    <xf numFmtId="164" fontId="2" fillId="14" borderId="4" xfId="0" applyNumberFormat="1" applyFont="1" applyFill="1" applyBorder="1" applyAlignment="1">
      <alignment horizontal="center" wrapText="1"/>
    </xf>
    <xf numFmtId="164" fontId="1" fillId="0" borderId="37" xfId="0" applyNumberFormat="1" applyFont="1" applyFill="1" applyBorder="1" applyAlignment="1">
      <alignment horizontal="center" wrapText="1"/>
    </xf>
    <xf numFmtId="164" fontId="2" fillId="10" borderId="57" xfId="0" applyNumberFormat="1" applyFont="1" applyFill="1" applyBorder="1" applyAlignment="1">
      <alignment horizontal="center" wrapText="1"/>
    </xf>
    <xf numFmtId="164" fontId="2" fillId="12" borderId="57" xfId="0" applyNumberFormat="1" applyFont="1" applyFill="1" applyBorder="1" applyAlignment="1">
      <alignment horizontal="center" wrapText="1"/>
    </xf>
    <xf numFmtId="0" fontId="2" fillId="8" borderId="34" xfId="0" applyNumberFormat="1" applyFont="1" applyFill="1" applyBorder="1" applyAlignment="1">
      <alignment horizontal="center"/>
    </xf>
    <xf numFmtId="0" fontId="9" fillId="0" borderId="38" xfId="0" applyNumberFormat="1" applyFont="1" applyFill="1" applyBorder="1" applyAlignment="1">
      <alignment horizontal="left" wrapText="1"/>
    </xf>
    <xf numFmtId="0" fontId="2" fillId="8" borderId="94" xfId="0" applyNumberFormat="1" applyFont="1" applyFill="1" applyBorder="1" applyAlignment="1">
      <alignment horizontal="center"/>
    </xf>
    <xf numFmtId="0" fontId="9" fillId="0" borderId="40" xfId="0" applyNumberFormat="1" applyFont="1" applyFill="1" applyBorder="1" applyAlignment="1">
      <alignment horizontal="left" wrapText="1"/>
    </xf>
    <xf numFmtId="0" fontId="2" fillId="10" borderId="94" xfId="0" applyNumberFormat="1" applyFont="1" applyFill="1" applyBorder="1" applyAlignment="1">
      <alignment horizontal="center"/>
    </xf>
    <xf numFmtId="0" fontId="2" fillId="12" borderId="94" xfId="0" applyNumberFormat="1" applyFont="1" applyFill="1" applyBorder="1" applyAlignment="1">
      <alignment horizontal="center"/>
    </xf>
    <xf numFmtId="0" fontId="2" fillId="14" borderId="94" xfId="0" applyNumberFormat="1" applyFont="1" applyFill="1" applyBorder="1" applyAlignment="1">
      <alignment horizontal="center"/>
    </xf>
    <xf numFmtId="2" fontId="15" fillId="0" borderId="52" xfId="1" applyNumberFormat="1" applyFont="1" applyBorder="1" applyAlignment="1" applyProtection="1">
      <alignment horizontal="center"/>
      <protection locked="0"/>
    </xf>
    <xf numFmtId="2" fontId="15" fillId="0" borderId="0" xfId="1" applyNumberFormat="1" applyFont="1" applyBorder="1" applyAlignment="1" applyProtection="1">
      <alignment horizontal="center"/>
      <protection locked="0"/>
    </xf>
    <xf numFmtId="2" fontId="15" fillId="0" borderId="49" xfId="1" applyNumberFormat="1" applyFont="1" applyBorder="1" applyAlignment="1" applyProtection="1">
      <alignment horizontal="center"/>
      <protection locked="0"/>
    </xf>
    <xf numFmtId="2" fontId="15" fillId="0" borderId="53" xfId="1" applyNumberFormat="1" applyFont="1" applyBorder="1" applyAlignment="1" applyProtection="1">
      <alignment horizontal="center"/>
      <protection locked="0"/>
    </xf>
    <xf numFmtId="2" fontId="15" fillId="0" borderId="18" xfId="1" applyNumberFormat="1" applyFont="1" applyBorder="1" applyAlignment="1" applyProtection="1">
      <alignment horizontal="center"/>
      <protection locked="0"/>
    </xf>
    <xf numFmtId="0" fontId="22" fillId="6" borderId="0" xfId="0" applyFont="1" applyFill="1" applyAlignment="1" applyProtection="1">
      <alignment horizontal="left" vertical="top"/>
    </xf>
    <xf numFmtId="0" fontId="1" fillId="0" borderId="0" xfId="0" applyNumberFormat="1" applyFont="1" applyFill="1" applyBorder="1" applyAlignment="1">
      <alignment wrapText="1"/>
    </xf>
    <xf numFmtId="0" fontId="16" fillId="17" borderId="0" xfId="1" applyFont="1" applyFill="1"/>
    <xf numFmtId="0" fontId="16" fillId="17" borderId="0" xfId="1" applyFont="1" applyFill="1" applyBorder="1"/>
    <xf numFmtId="0" fontId="16" fillId="17" borderId="18" xfId="1" applyFont="1" applyFill="1" applyBorder="1"/>
    <xf numFmtId="0" fontId="15" fillId="17" borderId="0" xfId="1" applyFont="1" applyFill="1" applyAlignment="1">
      <alignment horizontal="center"/>
    </xf>
    <xf numFmtId="0" fontId="15" fillId="17" borderId="0" xfId="1" applyFont="1" applyFill="1"/>
    <xf numFmtId="0" fontId="15" fillId="17" borderId="18" xfId="1" applyFont="1" applyFill="1" applyBorder="1"/>
    <xf numFmtId="0" fontId="0" fillId="0" borderId="0" xfId="0" applyNumberFormat="1" applyFont="1" applyFill="1" applyBorder="1" applyAlignment="1">
      <alignment wrapText="1"/>
    </xf>
    <xf numFmtId="0" fontId="1" fillId="0" borderId="0" xfId="0" applyNumberFormat="1" applyFont="1" applyFill="1" applyBorder="1" applyAlignment="1">
      <alignment vertical="top" wrapText="1"/>
    </xf>
    <xf numFmtId="0" fontId="0" fillId="0" borderId="0" xfId="0" applyNumberFormat="1" applyFont="1" applyFill="1" applyBorder="1" applyAlignment="1">
      <alignment vertical="top"/>
    </xf>
    <xf numFmtId="49" fontId="1" fillId="0" borderId="28" xfId="0" applyNumberFormat="1" applyFont="1" applyFill="1" applyBorder="1" applyAlignment="1">
      <alignment vertical="center" wrapText="1"/>
    </xf>
    <xf numFmtId="49" fontId="1" fillId="0" borderId="23" xfId="0" applyNumberFormat="1" applyFont="1" applyFill="1" applyBorder="1" applyAlignment="1">
      <alignment vertical="center" wrapText="1"/>
    </xf>
    <xf numFmtId="49" fontId="1" fillId="0" borderId="25" xfId="0" applyNumberFormat="1" applyFont="1" applyFill="1" applyBorder="1" applyAlignment="1">
      <alignment vertical="center" wrapText="1"/>
    </xf>
    <xf numFmtId="15" fontId="1" fillId="0" borderId="25" xfId="0" applyNumberFormat="1" applyFont="1" applyFill="1" applyBorder="1" applyAlignment="1">
      <alignment horizontal="left" vertical="center" wrapText="1"/>
    </xf>
    <xf numFmtId="0" fontId="16" fillId="0" borderId="0" xfId="1" applyFont="1" applyAlignment="1">
      <alignment horizontal="left"/>
    </xf>
    <xf numFmtId="14" fontId="16" fillId="0" borderId="0" xfId="1" applyNumberFormat="1" applyFont="1" applyAlignment="1" applyProtection="1">
      <alignment horizontal="left"/>
      <protection locked="0"/>
    </xf>
    <xf numFmtId="0" fontId="1" fillId="0" borderId="0" xfId="0" applyNumberFormat="1" applyFont="1" applyFill="1" applyBorder="1" applyAlignment="1">
      <alignment wrapText="1"/>
    </xf>
    <xf numFmtId="0" fontId="1" fillId="0" borderId="0" xfId="0" applyNumberFormat="1" applyFont="1" applyFill="1" applyBorder="1" applyAlignment="1">
      <alignment wrapText="1"/>
    </xf>
    <xf numFmtId="0" fontId="1" fillId="0" borderId="0" xfId="0" applyNumberFormat="1" applyFont="1" applyFill="1" applyBorder="1" applyAlignment="1">
      <alignment wrapText="1"/>
    </xf>
    <xf numFmtId="0" fontId="5" fillId="3" borderId="53" xfId="0" applyNumberFormat="1" applyFont="1" applyFill="1" applyBorder="1" applyAlignment="1">
      <alignment horizontal="right" vertical="top" wrapText="1"/>
    </xf>
    <xf numFmtId="0" fontId="5" fillId="3" borderId="0" xfId="0" applyNumberFormat="1" applyFont="1" applyFill="1" applyBorder="1" applyAlignment="1">
      <alignment horizontal="right" vertical="top" wrapText="1"/>
    </xf>
    <xf numFmtId="0" fontId="1" fillId="3" borderId="49" xfId="0" applyNumberFormat="1" applyFont="1" applyFill="1" applyBorder="1" applyAlignment="1">
      <alignment horizontal="right" vertical="top" wrapText="1"/>
    </xf>
    <xf numFmtId="0" fontId="1" fillId="3" borderId="49" xfId="0" applyNumberFormat="1" applyFont="1" applyFill="1" applyBorder="1" applyAlignment="1">
      <alignment vertical="top" wrapText="1"/>
    </xf>
    <xf numFmtId="0" fontId="2" fillId="8" borderId="97" xfId="0" applyNumberFormat="1" applyFont="1" applyFill="1" applyBorder="1" applyAlignment="1">
      <alignment horizontal="center" vertical="center" wrapText="1"/>
    </xf>
    <xf numFmtId="0" fontId="1" fillId="0" borderId="0" xfId="0" applyNumberFormat="1" applyFont="1" applyFill="1" applyBorder="1" applyAlignment="1">
      <alignment wrapText="1"/>
    </xf>
    <xf numFmtId="0" fontId="2" fillId="8" borderId="0" xfId="0" applyNumberFormat="1" applyFont="1" applyFill="1" applyBorder="1" applyAlignment="1">
      <alignment horizontal="center" vertical="center" wrapText="1"/>
    </xf>
    <xf numFmtId="0" fontId="2" fillId="10" borderId="0" xfId="0" applyNumberFormat="1" applyFont="1" applyFill="1" applyBorder="1" applyAlignment="1">
      <alignment horizontal="center" vertical="center" wrapText="1"/>
    </xf>
    <xf numFmtId="0" fontId="2" fillId="12" borderId="0" xfId="0" applyNumberFormat="1" applyFont="1" applyFill="1" applyBorder="1" applyAlignment="1">
      <alignment horizontal="center" vertical="center" wrapText="1"/>
    </xf>
    <xf numFmtId="0" fontId="2" fillId="0" borderId="14" xfId="0" applyNumberFormat="1" applyFont="1" applyFill="1" applyBorder="1" applyAlignment="1">
      <alignment horizontal="center" wrapText="1"/>
    </xf>
    <xf numFmtId="0" fontId="1" fillId="3" borderId="0" xfId="0" applyNumberFormat="1" applyFont="1" applyFill="1" applyBorder="1" applyAlignment="1">
      <alignment vertical="top" wrapText="1"/>
    </xf>
    <xf numFmtId="0" fontId="2" fillId="3" borderId="105" xfId="0" applyNumberFormat="1" applyFont="1" applyFill="1" applyBorder="1" applyAlignment="1">
      <alignment horizontal="center" wrapText="1"/>
    </xf>
    <xf numFmtId="0" fontId="1" fillId="3" borderId="105" xfId="0" applyNumberFormat="1" applyFont="1" applyFill="1" applyBorder="1" applyAlignment="1">
      <alignment horizontal="center" wrapText="1"/>
    </xf>
    <xf numFmtId="164" fontId="1" fillId="3" borderId="106" xfId="0" applyNumberFormat="1" applyFont="1" applyFill="1" applyBorder="1" applyAlignment="1">
      <alignment horizontal="center" wrapText="1"/>
    </xf>
    <xf numFmtId="0" fontId="1" fillId="0" borderId="105" xfId="0" applyNumberFormat="1" applyFont="1" applyFill="1" applyBorder="1" applyAlignment="1">
      <alignment horizontal="center"/>
    </xf>
    <xf numFmtId="164" fontId="1" fillId="0" borderId="105" xfId="0" applyNumberFormat="1" applyFont="1" applyFill="1" applyBorder="1" applyAlignment="1">
      <alignment horizontal="center" wrapText="1"/>
    </xf>
    <xf numFmtId="0" fontId="2" fillId="0" borderId="7" xfId="0" applyNumberFormat="1" applyFont="1" applyFill="1" applyBorder="1" applyAlignment="1">
      <alignment horizontal="center" wrapText="1"/>
    </xf>
    <xf numFmtId="0" fontId="2" fillId="8" borderId="11" xfId="0" applyNumberFormat="1" applyFont="1" applyFill="1" applyBorder="1" applyAlignment="1">
      <alignment horizontal="center" wrapText="1"/>
    </xf>
    <xf numFmtId="0" fontId="2" fillId="8" borderId="103" xfId="0" applyFont="1" applyFill="1" applyBorder="1" applyAlignment="1">
      <alignment wrapText="1"/>
    </xf>
    <xf numFmtId="0" fontId="2" fillId="8" borderId="107" xfId="0" applyFont="1" applyFill="1" applyBorder="1" applyAlignment="1">
      <alignment wrapText="1"/>
    </xf>
    <xf numFmtId="0" fontId="9" fillId="0" borderId="108" xfId="0" applyNumberFormat="1" applyFont="1" applyFill="1" applyBorder="1" applyAlignment="1">
      <alignment horizontal="left" wrapText="1"/>
    </xf>
    <xf numFmtId="0" fontId="2" fillId="10" borderId="103" xfId="0" applyFont="1" applyFill="1" applyBorder="1" applyAlignment="1">
      <alignment wrapText="1"/>
    </xf>
    <xf numFmtId="0" fontId="2" fillId="10" borderId="107" xfId="0" applyFont="1" applyFill="1" applyBorder="1" applyAlignment="1">
      <alignment wrapText="1"/>
    </xf>
    <xf numFmtId="0" fontId="2" fillId="10" borderId="11" xfId="0" applyNumberFormat="1" applyFont="1" applyFill="1" applyBorder="1" applyAlignment="1">
      <alignment horizontal="center" wrapText="1"/>
    </xf>
    <xf numFmtId="0" fontId="2" fillId="10" borderId="97" xfId="0" applyNumberFormat="1" applyFont="1" applyFill="1" applyBorder="1" applyAlignment="1">
      <alignment horizontal="center" vertical="center" wrapText="1"/>
    </xf>
    <xf numFmtId="0" fontId="2" fillId="10" borderId="14" xfId="0" applyNumberFormat="1" applyFont="1" applyFill="1" applyBorder="1" applyAlignment="1">
      <alignment horizontal="center" wrapText="1"/>
    </xf>
    <xf numFmtId="0" fontId="2" fillId="0" borderId="97" xfId="0" applyNumberFormat="1" applyFont="1" applyFill="1" applyBorder="1" applyAlignment="1">
      <alignment horizontal="center" wrapText="1"/>
    </xf>
    <xf numFmtId="0" fontId="2" fillId="12" borderId="103" xfId="0" applyFont="1" applyFill="1" applyBorder="1" applyAlignment="1">
      <alignment wrapText="1"/>
    </xf>
    <xf numFmtId="0" fontId="2" fillId="12" borderId="107" xfId="0" applyFont="1" applyFill="1" applyBorder="1" applyAlignment="1">
      <alignment wrapText="1"/>
    </xf>
    <xf numFmtId="0" fontId="2" fillId="12" borderId="11" xfId="0" applyNumberFormat="1" applyFont="1" applyFill="1" applyBorder="1" applyAlignment="1">
      <alignment horizontal="center" wrapText="1"/>
    </xf>
    <xf numFmtId="0" fontId="2" fillId="12" borderId="97" xfId="0" applyNumberFormat="1" applyFont="1" applyFill="1" applyBorder="1" applyAlignment="1">
      <alignment horizontal="center" vertical="center" wrapText="1"/>
    </xf>
    <xf numFmtId="0" fontId="2" fillId="20" borderId="97" xfId="0" applyNumberFormat="1" applyFont="1" applyFill="1" applyBorder="1" applyAlignment="1">
      <alignment horizontal="center" vertical="center" wrapText="1"/>
    </xf>
    <xf numFmtId="0" fontId="2" fillId="20" borderId="0" xfId="0" applyNumberFormat="1" applyFont="1" applyFill="1" applyBorder="1" applyAlignment="1">
      <alignment horizontal="center" vertical="center" wrapText="1"/>
    </xf>
    <xf numFmtId="0" fontId="31" fillId="14" borderId="103" xfId="0" applyFont="1" applyFill="1" applyBorder="1" applyAlignment="1">
      <alignment wrapText="1"/>
    </xf>
    <xf numFmtId="0" fontId="31" fillId="14" borderId="107" xfId="0" applyFont="1" applyFill="1" applyBorder="1" applyAlignment="1">
      <alignment wrapText="1"/>
    </xf>
    <xf numFmtId="0" fontId="31" fillId="14" borderId="11" xfId="0" applyNumberFormat="1" applyFont="1" applyFill="1" applyBorder="1" applyAlignment="1">
      <alignment horizontal="center" wrapText="1"/>
    </xf>
    <xf numFmtId="0" fontId="31" fillId="14" borderId="2" xfId="0" applyNumberFormat="1" applyFont="1" applyFill="1" applyBorder="1" applyAlignment="1">
      <alignment horizontal="center" wrapText="1"/>
    </xf>
    <xf numFmtId="164" fontId="31" fillId="14" borderId="2" xfId="0" applyNumberFormat="1" applyFont="1" applyFill="1" applyBorder="1" applyAlignment="1">
      <alignment horizontal="center" wrapText="1"/>
    </xf>
    <xf numFmtId="0" fontId="31" fillId="14" borderId="2" xfId="0" applyNumberFormat="1" applyFont="1" applyFill="1" applyBorder="1" applyAlignment="1">
      <alignment horizontal="center"/>
    </xf>
    <xf numFmtId="0" fontId="31" fillId="14" borderId="97" xfId="0" applyNumberFormat="1" applyFont="1" applyFill="1" applyBorder="1" applyAlignment="1">
      <alignment horizontal="center" vertical="center" wrapText="1"/>
    </xf>
    <xf numFmtId="0" fontId="31" fillId="14" borderId="0" xfId="0" applyNumberFormat="1" applyFont="1" applyFill="1" applyBorder="1" applyAlignment="1">
      <alignment horizontal="center" vertical="center" wrapText="1"/>
    </xf>
    <xf numFmtId="0" fontId="2" fillId="20" borderId="100" xfId="0" applyFont="1" applyFill="1" applyBorder="1" applyAlignment="1">
      <alignment wrapText="1"/>
    </xf>
    <xf numFmtId="0" fontId="2" fillId="20" borderId="99" xfId="0" applyFont="1" applyFill="1" applyBorder="1" applyAlignment="1">
      <alignment wrapText="1"/>
    </xf>
    <xf numFmtId="0" fontId="2" fillId="20" borderId="9" xfId="0" applyNumberFormat="1" applyFont="1" applyFill="1" applyBorder="1" applyAlignment="1">
      <alignment horizontal="center" wrapText="1"/>
    </xf>
    <xf numFmtId="0" fontId="2" fillId="20" borderId="8" xfId="0" applyNumberFormat="1" applyFont="1" applyFill="1" applyBorder="1" applyAlignment="1">
      <alignment horizontal="center" wrapText="1"/>
    </xf>
    <xf numFmtId="164" fontId="2" fillId="20" borderId="8" xfId="0" applyNumberFormat="1" applyFont="1" applyFill="1" applyBorder="1" applyAlignment="1">
      <alignment horizontal="center" wrapText="1"/>
    </xf>
    <xf numFmtId="0" fontId="2" fillId="20" borderId="8" xfId="0" applyNumberFormat="1" applyFont="1" applyFill="1" applyBorder="1" applyAlignment="1">
      <alignment horizontal="center"/>
    </xf>
    <xf numFmtId="0" fontId="2" fillId="3" borderId="110" xfId="0" applyNumberFormat="1" applyFont="1" applyFill="1" applyBorder="1" applyAlignment="1">
      <alignment horizontal="center" wrapText="1"/>
    </xf>
    <xf numFmtId="0" fontId="2" fillId="3" borderId="7" xfId="0" applyNumberFormat="1" applyFont="1" applyFill="1" applyBorder="1" applyAlignment="1">
      <alignment horizontal="center" wrapText="1"/>
    </xf>
    <xf numFmtId="0" fontId="2" fillId="3" borderId="41" xfId="0" applyNumberFormat="1" applyFont="1" applyFill="1" applyBorder="1" applyAlignment="1">
      <alignment horizontal="center" wrapText="1"/>
    </xf>
    <xf numFmtId="0" fontId="5" fillId="3" borderId="113" xfId="0" applyNumberFormat="1" applyFont="1" applyFill="1" applyBorder="1" applyAlignment="1">
      <alignment horizontal="right" vertical="top" wrapText="1"/>
    </xf>
    <xf numFmtId="0" fontId="5" fillId="3" borderId="114" xfId="0" applyNumberFormat="1" applyFont="1" applyFill="1" applyBorder="1" applyAlignment="1">
      <alignment horizontal="right" vertical="top" wrapText="1"/>
    </xf>
    <xf numFmtId="0" fontId="1" fillId="3" borderId="100" xfId="0" applyNumberFormat="1" applyFont="1" applyFill="1" applyBorder="1" applyAlignment="1">
      <alignment vertical="top" wrapText="1"/>
    </xf>
    <xf numFmtId="0" fontId="2" fillId="8" borderId="97" xfId="0" applyNumberFormat="1" applyFont="1" applyFill="1" applyBorder="1" applyAlignment="1">
      <alignment horizontal="center" vertical="center" wrapText="1"/>
    </xf>
    <xf numFmtId="0" fontId="1" fillId="0" borderId="0" xfId="0" applyNumberFormat="1" applyFont="1" applyFill="1" applyBorder="1" applyAlignment="1">
      <alignment wrapText="1"/>
    </xf>
    <xf numFmtId="0" fontId="1" fillId="3" borderId="0" xfId="0" applyNumberFormat="1" applyFont="1" applyFill="1" applyBorder="1" applyAlignment="1">
      <alignment horizontal="left" wrapText="1"/>
    </xf>
    <xf numFmtId="0" fontId="1" fillId="3" borderId="7" xfId="0" applyNumberFormat="1" applyFont="1" applyFill="1" applyBorder="1" applyAlignment="1">
      <alignment horizontal="left" wrapText="1"/>
    </xf>
    <xf numFmtId="0" fontId="1" fillId="4" borderId="103" xfId="0" applyNumberFormat="1" applyFont="1" applyFill="1" applyBorder="1" applyAlignment="1">
      <alignment horizontal="center" wrapText="1"/>
    </xf>
    <xf numFmtId="0" fontId="1" fillId="4" borderId="107" xfId="0" applyNumberFormat="1" applyFont="1" applyFill="1" applyBorder="1" applyAlignment="1">
      <alignment horizontal="center" wrapText="1"/>
    </xf>
    <xf numFmtId="0" fontId="1" fillId="4" borderId="104" xfId="0" applyNumberFormat="1" applyFont="1" applyFill="1" applyBorder="1" applyAlignment="1">
      <alignment horizontal="center" wrapText="1"/>
    </xf>
    <xf numFmtId="0" fontId="31" fillId="14" borderId="102" xfId="0" applyNumberFormat="1" applyFont="1" applyFill="1" applyBorder="1" applyAlignment="1">
      <alignment horizontal="center" vertical="center" wrapText="1"/>
    </xf>
    <xf numFmtId="0" fontId="31" fillId="14" borderId="97" xfId="0" applyNumberFormat="1" applyFont="1" applyFill="1" applyBorder="1" applyAlignment="1">
      <alignment horizontal="center" vertical="center" wrapText="1"/>
    </xf>
    <xf numFmtId="0" fontId="2" fillId="0" borderId="103" xfId="0" applyFont="1" applyBorder="1" applyAlignment="1">
      <alignment wrapText="1"/>
    </xf>
    <xf numFmtId="0" fontId="2" fillId="0" borderId="104" xfId="0" applyFont="1" applyBorder="1" applyAlignment="1">
      <alignment wrapText="1"/>
    </xf>
    <xf numFmtId="0" fontId="1" fillId="0" borderId="7" xfId="0" applyNumberFormat="1" applyFont="1" applyFill="1" applyBorder="1" applyAlignment="1">
      <alignment horizontal="center" vertical="center"/>
    </xf>
    <xf numFmtId="0" fontId="1" fillId="0" borderId="9" xfId="0" applyNumberFormat="1" applyFont="1" applyFill="1" applyBorder="1" applyAlignment="1">
      <alignment horizontal="center" vertical="center"/>
    </xf>
    <xf numFmtId="0" fontId="1" fillId="3" borderId="99" xfId="0" applyNumberFormat="1" applyFont="1" applyFill="1" applyBorder="1" applyAlignment="1">
      <alignment horizontal="left" wrapText="1"/>
    </xf>
    <xf numFmtId="0" fontId="1" fillId="3" borderId="109" xfId="0" applyNumberFormat="1" applyFont="1" applyFill="1" applyBorder="1" applyAlignment="1">
      <alignment horizontal="left" wrapText="1"/>
    </xf>
    <xf numFmtId="0" fontId="1" fillId="0" borderId="14" xfId="0" applyNumberFormat="1" applyFont="1" applyFill="1" applyBorder="1" applyAlignment="1">
      <alignment horizontal="center" vertical="center"/>
    </xf>
    <xf numFmtId="0" fontId="1" fillId="3" borderId="49" xfId="0" applyNumberFormat="1" applyFont="1" applyFill="1" applyBorder="1" applyAlignment="1">
      <alignment horizontal="left" wrapText="1"/>
    </xf>
    <xf numFmtId="0" fontId="1" fillId="3" borderId="112" xfId="0" applyNumberFormat="1" applyFont="1" applyFill="1" applyBorder="1" applyAlignment="1">
      <alignment horizontal="left" wrapText="1"/>
    </xf>
    <xf numFmtId="0" fontId="31" fillId="14" borderId="107" xfId="0" applyFont="1" applyFill="1" applyBorder="1" applyAlignment="1">
      <alignment horizontal="center" wrapText="1"/>
    </xf>
    <xf numFmtId="0" fontId="31" fillId="14" borderId="104" xfId="0" applyFont="1" applyFill="1" applyBorder="1" applyAlignment="1">
      <alignment horizontal="center" wrapText="1"/>
    </xf>
    <xf numFmtId="0" fontId="31" fillId="14" borderId="101" xfId="0" applyNumberFormat="1" applyFont="1" applyFill="1" applyBorder="1" applyAlignment="1">
      <alignment horizontal="center" vertical="center" wrapText="1"/>
    </xf>
    <xf numFmtId="2" fontId="12" fillId="14" borderId="13" xfId="0" applyNumberFormat="1" applyFont="1" applyFill="1" applyBorder="1" applyAlignment="1">
      <alignment horizontal="center" vertical="center"/>
    </xf>
    <xf numFmtId="2" fontId="12" fillId="14" borderId="3" xfId="0" applyNumberFormat="1" applyFont="1" applyFill="1" applyBorder="1" applyAlignment="1">
      <alignment horizontal="center" vertical="center"/>
    </xf>
    <xf numFmtId="0" fontId="2" fillId="12" borderId="102" xfId="0" applyNumberFormat="1" applyFont="1" applyFill="1" applyBorder="1" applyAlignment="1">
      <alignment horizontal="center" vertical="center" wrapText="1"/>
    </xf>
    <xf numFmtId="0" fontId="2" fillId="12" borderId="97" xfId="0" applyNumberFormat="1" applyFont="1" applyFill="1" applyBorder="1" applyAlignment="1">
      <alignment horizontal="center" vertical="center" wrapText="1"/>
    </xf>
    <xf numFmtId="0" fontId="2" fillId="12" borderId="101" xfId="0" applyNumberFormat="1" applyFont="1" applyFill="1" applyBorder="1" applyAlignment="1">
      <alignment horizontal="center" vertical="center" wrapText="1"/>
    </xf>
    <xf numFmtId="2" fontId="12" fillId="12" borderId="13" xfId="0" applyNumberFormat="1" applyFont="1" applyFill="1" applyBorder="1" applyAlignment="1">
      <alignment horizontal="center" vertical="center"/>
    </xf>
    <xf numFmtId="2" fontId="12" fillId="12" borderId="3" xfId="0" applyNumberFormat="1" applyFont="1" applyFill="1" applyBorder="1" applyAlignment="1">
      <alignment horizontal="center" vertical="center"/>
    </xf>
    <xf numFmtId="0" fontId="2" fillId="12" borderId="107" xfId="0" applyFont="1" applyFill="1" applyBorder="1" applyAlignment="1">
      <alignment horizontal="center" wrapText="1"/>
    </xf>
    <xf numFmtId="0" fontId="2" fillId="12" borderId="104" xfId="0" applyFont="1" applyFill="1" applyBorder="1" applyAlignment="1">
      <alignment horizontal="center" wrapText="1"/>
    </xf>
    <xf numFmtId="0" fontId="2" fillId="18" borderId="103" xfId="0" applyFont="1" applyFill="1" applyBorder="1" applyAlignment="1">
      <alignment wrapText="1"/>
    </xf>
    <xf numFmtId="0" fontId="2" fillId="18" borderId="104" xfId="0" applyFont="1" applyFill="1" applyBorder="1" applyAlignment="1">
      <alignment wrapText="1"/>
    </xf>
    <xf numFmtId="2" fontId="12" fillId="20" borderId="13" xfId="0" applyNumberFormat="1" applyFont="1" applyFill="1" applyBorder="1" applyAlignment="1">
      <alignment horizontal="center" vertical="center"/>
    </xf>
    <xf numFmtId="2" fontId="12" fillId="20" borderId="3" xfId="0" applyNumberFormat="1" applyFont="1" applyFill="1" applyBorder="1" applyAlignment="1">
      <alignment horizontal="center" vertical="center"/>
    </xf>
    <xf numFmtId="0" fontId="2" fillId="20" borderId="97" xfId="0" applyNumberFormat="1" applyFont="1" applyFill="1" applyBorder="1" applyAlignment="1">
      <alignment horizontal="center" vertical="center" wrapText="1"/>
    </xf>
    <xf numFmtId="0" fontId="2" fillId="20" borderId="101" xfId="0" applyNumberFormat="1" applyFont="1" applyFill="1" applyBorder="1" applyAlignment="1">
      <alignment horizontal="center" vertical="center" wrapText="1"/>
    </xf>
    <xf numFmtId="0" fontId="2" fillId="20" borderId="103" xfId="0" applyFont="1" applyFill="1" applyBorder="1" applyAlignment="1">
      <alignment horizontal="center" wrapText="1"/>
    </xf>
    <xf numFmtId="0" fontId="2" fillId="20" borderId="104" xfId="0" applyFont="1" applyFill="1" applyBorder="1" applyAlignment="1">
      <alignment horizontal="center" wrapText="1"/>
    </xf>
    <xf numFmtId="0" fontId="2" fillId="20" borderId="102" xfId="0" applyNumberFormat="1" applyFont="1" applyFill="1" applyBorder="1" applyAlignment="1">
      <alignment horizontal="center" vertical="center" wrapText="1"/>
    </xf>
    <xf numFmtId="0" fontId="4" fillId="13" borderId="1" xfId="0" applyFont="1" applyFill="1" applyBorder="1" applyAlignment="1">
      <alignment horizontal="center" wrapText="1"/>
    </xf>
    <xf numFmtId="2" fontId="12" fillId="20" borderId="108" xfId="0" applyNumberFormat="1" applyFont="1" applyFill="1" applyBorder="1" applyAlignment="1">
      <alignment horizontal="center" vertical="center"/>
    </xf>
    <xf numFmtId="0" fontId="11" fillId="19" borderId="103" xfId="0" applyFont="1" applyFill="1" applyBorder="1" applyAlignment="1">
      <alignment horizontal="center" wrapText="1"/>
    </xf>
    <xf numFmtId="0" fontId="11" fillId="19" borderId="107" xfId="0" applyFont="1" applyFill="1" applyBorder="1" applyAlignment="1">
      <alignment horizontal="center" wrapText="1"/>
    </xf>
    <xf numFmtId="0" fontId="11" fillId="19" borderId="104" xfId="0" applyFont="1" applyFill="1" applyBorder="1" applyAlignment="1">
      <alignment horizontal="center" wrapText="1"/>
    </xf>
    <xf numFmtId="0" fontId="2" fillId="20" borderId="99" xfId="0" applyFont="1" applyFill="1" applyBorder="1" applyAlignment="1">
      <alignment horizontal="center" wrapText="1"/>
    </xf>
    <xf numFmtId="0" fontId="2" fillId="20" borderId="112" xfId="0" applyFont="1" applyFill="1" applyBorder="1" applyAlignment="1">
      <alignment horizontal="center" wrapText="1"/>
    </xf>
    <xf numFmtId="0" fontId="4" fillId="11" borderId="1" xfId="0" applyFont="1" applyFill="1" applyBorder="1" applyAlignment="1">
      <alignment horizontal="center" wrapText="1"/>
    </xf>
    <xf numFmtId="2" fontId="12" fillId="10" borderId="13" xfId="0" applyNumberFormat="1" applyFont="1" applyFill="1" applyBorder="1" applyAlignment="1">
      <alignment horizontal="center" vertical="center"/>
    </xf>
    <xf numFmtId="2" fontId="12" fillId="10" borderId="3" xfId="0" applyNumberFormat="1" applyFont="1" applyFill="1" applyBorder="1" applyAlignment="1">
      <alignment horizontal="center" vertical="center"/>
    </xf>
    <xf numFmtId="0" fontId="2" fillId="10" borderId="97" xfId="0" applyNumberFormat="1" applyFont="1" applyFill="1" applyBorder="1" applyAlignment="1">
      <alignment horizontal="center" vertical="center" wrapText="1"/>
    </xf>
    <xf numFmtId="0" fontId="2" fillId="10" borderId="101" xfId="0" applyNumberFormat="1" applyFont="1" applyFill="1" applyBorder="1" applyAlignment="1">
      <alignment horizontal="center" vertical="center" wrapText="1"/>
    </xf>
    <xf numFmtId="0" fontId="2" fillId="10" borderId="107" xfId="0" applyFont="1" applyFill="1" applyBorder="1" applyAlignment="1">
      <alignment horizontal="center" wrapText="1"/>
    </xf>
    <xf numFmtId="0" fontId="2" fillId="10" borderId="104" xfId="0" applyFont="1" applyFill="1" applyBorder="1" applyAlignment="1">
      <alignment horizontal="center" wrapText="1"/>
    </xf>
    <xf numFmtId="0" fontId="2" fillId="10" borderId="102" xfId="0" applyNumberFormat="1" applyFont="1" applyFill="1" applyBorder="1" applyAlignment="1">
      <alignment horizontal="center" vertical="center" wrapText="1"/>
    </xf>
    <xf numFmtId="0" fontId="1" fillId="3" borderId="98" xfId="0" applyNumberFormat="1" applyFont="1" applyFill="1" applyBorder="1" applyAlignment="1">
      <alignment horizontal="left" wrapText="1"/>
    </xf>
    <xf numFmtId="0" fontId="1" fillId="3" borderId="110" xfId="0" applyNumberFormat="1" applyFont="1" applyFill="1" applyBorder="1" applyAlignment="1">
      <alignment horizontal="left" wrapText="1"/>
    </xf>
    <xf numFmtId="0" fontId="2" fillId="8" borderId="107" xfId="0" applyFont="1" applyFill="1" applyBorder="1" applyAlignment="1">
      <alignment horizontal="center" wrapText="1"/>
    </xf>
    <xf numFmtId="0" fontId="2" fillId="8" borderId="104" xfId="0" applyFont="1" applyFill="1" applyBorder="1" applyAlignment="1">
      <alignment horizontal="center" wrapText="1"/>
    </xf>
    <xf numFmtId="0" fontId="1" fillId="3" borderId="1" xfId="0" applyNumberFormat="1" applyFont="1" applyFill="1" applyBorder="1" applyAlignment="1">
      <alignment horizontal="left" wrapText="1"/>
    </xf>
    <xf numFmtId="0" fontId="1" fillId="3" borderId="9" xfId="0" applyNumberFormat="1" applyFont="1" applyFill="1" applyBorder="1" applyAlignment="1">
      <alignment horizontal="left" wrapText="1"/>
    </xf>
    <xf numFmtId="0" fontId="2" fillId="8" borderId="102" xfId="0" applyNumberFormat="1" applyFont="1" applyFill="1" applyBorder="1" applyAlignment="1">
      <alignment horizontal="center" vertical="center" wrapText="1"/>
    </xf>
    <xf numFmtId="0" fontId="2" fillId="8" borderId="97" xfId="0" applyNumberFormat="1" applyFont="1" applyFill="1" applyBorder="1" applyAlignment="1">
      <alignment horizontal="center" vertical="center" wrapText="1"/>
    </xf>
    <xf numFmtId="0" fontId="2" fillId="8" borderId="101" xfId="0" applyNumberFormat="1" applyFont="1" applyFill="1" applyBorder="1" applyAlignment="1">
      <alignment horizontal="center" vertical="center" wrapText="1"/>
    </xf>
    <xf numFmtId="2" fontId="12" fillId="8" borderId="13" xfId="0" applyNumberFormat="1" applyFont="1" applyFill="1" applyBorder="1" applyAlignment="1">
      <alignment horizontal="center" vertical="center"/>
    </xf>
    <xf numFmtId="2" fontId="12" fillId="8" borderId="3" xfId="0" applyNumberFormat="1" applyFont="1" applyFill="1" applyBorder="1" applyAlignment="1">
      <alignment horizontal="center" vertical="center"/>
    </xf>
    <xf numFmtId="2" fontId="12" fillId="8" borderId="108" xfId="0" applyNumberFormat="1" applyFont="1" applyFill="1" applyBorder="1" applyAlignment="1">
      <alignment horizontal="center" vertical="center"/>
    </xf>
    <xf numFmtId="0" fontId="3" fillId="0" borderId="0" xfId="0" applyNumberFormat="1" applyFont="1" applyFill="1" applyBorder="1" applyAlignment="1">
      <alignment horizontal="center" wrapText="1"/>
    </xf>
    <xf numFmtId="0" fontId="2" fillId="16" borderId="29" xfId="0" applyFont="1" applyFill="1" applyBorder="1" applyAlignment="1">
      <alignment horizontal="center" wrapText="1"/>
    </xf>
    <xf numFmtId="0" fontId="2" fillId="16" borderId="30" xfId="0" applyFont="1" applyFill="1" applyBorder="1" applyAlignment="1">
      <alignment horizontal="center" wrapText="1"/>
    </xf>
    <xf numFmtId="0" fontId="2" fillId="16" borderId="31" xfId="0" applyFont="1" applyFill="1" applyBorder="1" applyAlignment="1">
      <alignment horizontal="center" wrapText="1"/>
    </xf>
    <xf numFmtId="0" fontId="1" fillId="15" borderId="32" xfId="0" applyFont="1" applyFill="1" applyBorder="1" applyAlignment="1">
      <alignment wrapText="1"/>
    </xf>
    <xf numFmtId="0" fontId="1" fillId="15" borderId="5" xfId="0" applyFont="1" applyFill="1" applyBorder="1" applyAlignment="1">
      <alignment wrapText="1"/>
    </xf>
    <xf numFmtId="0" fontId="1" fillId="15" borderId="33" xfId="0" applyFont="1" applyFill="1" applyBorder="1" applyAlignment="1">
      <alignment wrapText="1"/>
    </xf>
    <xf numFmtId="0" fontId="1" fillId="15" borderId="15" xfId="0" applyFont="1" applyFill="1" applyBorder="1" applyAlignment="1">
      <alignment wrapText="1"/>
    </xf>
    <xf numFmtId="0" fontId="1" fillId="15" borderId="0" xfId="0" applyFont="1" applyFill="1" applyBorder="1" applyAlignment="1">
      <alignment wrapText="1"/>
    </xf>
    <xf numFmtId="0" fontId="1" fillId="15" borderId="16" xfId="0" applyFont="1" applyFill="1" applyBorder="1" applyAlignment="1">
      <alignment wrapText="1"/>
    </xf>
    <xf numFmtId="0" fontId="2" fillId="0" borderId="24" xfId="0" applyNumberFormat="1" applyFont="1" applyFill="1" applyBorder="1" applyAlignment="1">
      <alignment horizontal="right" wrapText="1"/>
    </xf>
    <xf numFmtId="0" fontId="2" fillId="0" borderId="46" xfId="0" applyNumberFormat="1" applyFont="1" applyFill="1" applyBorder="1" applyAlignment="1">
      <alignment horizontal="right" wrapText="1"/>
    </xf>
    <xf numFmtId="0" fontId="1" fillId="0" borderId="20" xfId="0" applyNumberFormat="1" applyFont="1" applyFill="1" applyBorder="1" applyAlignment="1">
      <alignment horizontal="right" wrapText="1"/>
    </xf>
    <xf numFmtId="0" fontId="2" fillId="0" borderId="20" xfId="0" applyNumberFormat="1" applyFont="1" applyFill="1" applyBorder="1" applyAlignment="1">
      <alignment horizontal="right" wrapText="1"/>
    </xf>
    <xf numFmtId="0" fontId="2" fillId="0" borderId="26" xfId="0" applyNumberFormat="1" applyFont="1" applyFill="1" applyBorder="1" applyAlignment="1">
      <alignment horizontal="right" wrapText="1"/>
    </xf>
    <xf numFmtId="0" fontId="2" fillId="0" borderId="66" xfId="0" applyNumberFormat="1" applyFont="1" applyFill="1" applyBorder="1" applyAlignment="1">
      <alignment horizontal="right" wrapText="1"/>
    </xf>
    <xf numFmtId="0" fontId="2" fillId="0" borderId="27" xfId="0" applyNumberFormat="1" applyFont="1" applyFill="1" applyBorder="1" applyAlignment="1">
      <alignment horizontal="right" wrapText="1"/>
    </xf>
    <xf numFmtId="0" fontId="2" fillId="0" borderId="111" xfId="0" applyFont="1" applyBorder="1" applyAlignment="1">
      <alignment wrapText="1"/>
    </xf>
    <xf numFmtId="0" fontId="2" fillId="0" borderId="14" xfId="0" applyFont="1" applyBorder="1" applyAlignment="1">
      <alignment wrapText="1"/>
    </xf>
    <xf numFmtId="0" fontId="4" fillId="7" borderId="0" xfId="0" applyFont="1" applyFill="1" applyBorder="1" applyAlignment="1">
      <alignment horizontal="center" wrapText="1"/>
    </xf>
    <xf numFmtId="0" fontId="4" fillId="7" borderId="1" xfId="0" applyFont="1" applyFill="1" applyBorder="1" applyAlignment="1">
      <alignment horizontal="center" wrapText="1"/>
    </xf>
    <xf numFmtId="0" fontId="1" fillId="15" borderId="17" xfId="0" applyFont="1" applyFill="1" applyBorder="1" applyAlignment="1">
      <alignment wrapText="1"/>
    </xf>
    <xf numFmtId="0" fontId="1" fillId="15" borderId="18" xfId="0" applyFont="1" applyFill="1" applyBorder="1" applyAlignment="1">
      <alignment wrapText="1"/>
    </xf>
    <xf numFmtId="0" fontId="1" fillId="15" borderId="19" xfId="0" applyFont="1" applyFill="1" applyBorder="1" applyAlignment="1">
      <alignment wrapText="1"/>
    </xf>
    <xf numFmtId="0" fontId="2" fillId="0" borderId="21" xfId="0" applyNumberFormat="1" applyFont="1" applyFill="1" applyBorder="1" applyAlignment="1">
      <alignment horizontal="right" wrapText="1"/>
    </xf>
    <xf numFmtId="0" fontId="2" fillId="0" borderId="69" xfId="0" applyNumberFormat="1" applyFont="1" applyFill="1" applyBorder="1" applyAlignment="1">
      <alignment horizontal="right" wrapText="1"/>
    </xf>
    <xf numFmtId="0" fontId="2" fillId="0" borderId="22" xfId="0" applyNumberFormat="1" applyFont="1" applyFill="1" applyBorder="1" applyAlignment="1">
      <alignment horizontal="right" wrapText="1"/>
    </xf>
    <xf numFmtId="0" fontId="4" fillId="9" borderId="1" xfId="0" applyFont="1" applyFill="1" applyBorder="1" applyAlignment="1">
      <alignment horizontal="center" wrapText="1"/>
    </xf>
    <xf numFmtId="0" fontId="2" fillId="2" borderId="40" xfId="0" applyNumberFormat="1" applyFont="1" applyFill="1" applyBorder="1" applyAlignment="1">
      <alignment horizontal="center" vertical="center" wrapText="1"/>
    </xf>
    <xf numFmtId="0" fontId="2" fillId="2" borderId="49" xfId="0" applyNumberFormat="1" applyFont="1" applyFill="1" applyBorder="1" applyAlignment="1">
      <alignment horizontal="center" vertical="center" wrapText="1"/>
    </xf>
    <xf numFmtId="0" fontId="2" fillId="2" borderId="50" xfId="0" applyNumberFormat="1" applyFont="1" applyFill="1" applyBorder="1" applyAlignment="1">
      <alignment horizontal="center" vertical="center" wrapText="1"/>
    </xf>
    <xf numFmtId="0" fontId="29" fillId="4" borderId="95" xfId="0" applyNumberFormat="1" applyFont="1" applyFill="1" applyBorder="1" applyAlignment="1">
      <alignment horizontal="center" vertical="center" wrapText="1"/>
    </xf>
    <xf numFmtId="0" fontId="29" fillId="4" borderId="51" xfId="0" applyNumberFormat="1" applyFont="1" applyFill="1" applyBorder="1" applyAlignment="1">
      <alignment horizontal="center" vertical="center" wrapText="1"/>
    </xf>
    <xf numFmtId="0" fontId="29" fillId="4" borderId="96" xfId="0" applyNumberFormat="1" applyFont="1" applyFill="1" applyBorder="1" applyAlignment="1">
      <alignment horizontal="center" vertical="center" wrapText="1"/>
    </xf>
    <xf numFmtId="0" fontId="30" fillId="4" borderId="95" xfId="0" applyNumberFormat="1" applyFont="1" applyFill="1" applyBorder="1" applyAlignment="1">
      <alignment horizontal="center" vertical="center"/>
    </xf>
    <xf numFmtId="0" fontId="30" fillId="4" borderId="51" xfId="0" applyNumberFormat="1" applyFont="1" applyFill="1" applyBorder="1" applyAlignment="1">
      <alignment horizontal="center" vertical="center"/>
    </xf>
    <xf numFmtId="0" fontId="30" fillId="4" borderId="96" xfId="0" applyNumberFormat="1" applyFont="1" applyFill="1" applyBorder="1" applyAlignment="1">
      <alignment horizontal="center" vertical="center"/>
    </xf>
    <xf numFmtId="0" fontId="3" fillId="0" borderId="0" xfId="0" applyNumberFormat="1" applyFont="1" applyFill="1" applyBorder="1" applyAlignment="1">
      <alignment horizontal="center" vertical="center" wrapText="1"/>
    </xf>
    <xf numFmtId="0" fontId="6" fillId="0" borderId="0" xfId="0" applyNumberFormat="1" applyFont="1" applyFill="1" applyBorder="1" applyAlignment="1">
      <alignment vertical="center" wrapText="1"/>
    </xf>
    <xf numFmtId="0" fontId="1" fillId="0" borderId="0" xfId="0" applyNumberFormat="1" applyFont="1" applyFill="1" applyBorder="1" applyAlignment="1">
      <alignment vertical="center" wrapText="1"/>
    </xf>
    <xf numFmtId="0" fontId="2" fillId="0" borderId="0" xfId="0" applyNumberFormat="1" applyFont="1" applyFill="1" applyBorder="1" applyAlignment="1">
      <alignment horizontal="right" wrapText="1"/>
    </xf>
    <xf numFmtId="0" fontId="1" fillId="0" borderId="0" xfId="0" applyNumberFormat="1" applyFont="1" applyFill="1" applyBorder="1" applyAlignment="1">
      <alignment wrapText="1"/>
    </xf>
    <xf numFmtId="14" fontId="1" fillId="0" borderId="0" xfId="0" applyNumberFormat="1" applyFont="1" applyFill="1" applyBorder="1" applyAlignment="1">
      <alignment horizontal="left" wrapText="1"/>
    </xf>
    <xf numFmtId="0" fontId="27" fillId="15" borderId="95" xfId="1" applyFont="1" applyFill="1" applyBorder="1" applyAlignment="1">
      <alignment horizontal="left" vertical="center" wrapText="1"/>
    </xf>
    <xf numFmtId="0" fontId="27" fillId="15" borderId="51" xfId="1" applyFont="1" applyFill="1" applyBorder="1" applyAlignment="1">
      <alignment horizontal="left" vertical="center"/>
    </xf>
    <xf numFmtId="0" fontId="27" fillId="15" borderId="96" xfId="1" applyFont="1" applyFill="1" applyBorder="1" applyAlignment="1">
      <alignment horizontal="left" vertical="center"/>
    </xf>
    <xf numFmtId="0" fontId="1" fillId="0" borderId="0" xfId="0" applyNumberFormat="1" applyFont="1" applyFill="1" applyBorder="1" applyAlignment="1">
      <alignment horizontal="left" wrapText="1"/>
    </xf>
    <xf numFmtId="0" fontId="4" fillId="9" borderId="84" xfId="0" applyFont="1" applyFill="1" applyBorder="1" applyAlignment="1">
      <alignment horizontal="center" wrapText="1"/>
    </xf>
    <xf numFmtId="0" fontId="4" fillId="9" borderId="85" xfId="0" applyFont="1" applyFill="1" applyBorder="1" applyAlignment="1">
      <alignment horizontal="center" wrapText="1"/>
    </xf>
    <xf numFmtId="0" fontId="4" fillId="11" borderId="84" xfId="0" applyFont="1" applyFill="1" applyBorder="1" applyAlignment="1">
      <alignment horizontal="center" wrapText="1"/>
    </xf>
    <xf numFmtId="0" fontId="4" fillId="11" borderId="85" xfId="0" applyFont="1" applyFill="1" applyBorder="1" applyAlignment="1">
      <alignment horizontal="center" wrapText="1"/>
    </xf>
    <xf numFmtId="0" fontId="4" fillId="13" borderId="84" xfId="0" applyFont="1" applyFill="1" applyBorder="1" applyAlignment="1">
      <alignment horizontal="center" wrapText="1"/>
    </xf>
    <xf numFmtId="0" fontId="4" fillId="13" borderId="85" xfId="0" applyFont="1" applyFill="1" applyBorder="1" applyAlignment="1">
      <alignment horizontal="center" wrapText="1"/>
    </xf>
    <xf numFmtId="0" fontId="1" fillId="15" borderId="15" xfId="0" applyFont="1" applyFill="1" applyBorder="1" applyAlignment="1">
      <alignment horizontal="center" wrapText="1"/>
    </xf>
    <xf numFmtId="0" fontId="1" fillId="15" borderId="0" xfId="0" applyFont="1" applyFill="1" applyBorder="1" applyAlignment="1">
      <alignment horizontal="center" wrapText="1"/>
    </xf>
    <xf numFmtId="0" fontId="1" fillId="15" borderId="16" xfId="0" applyFont="1" applyFill="1" applyBorder="1" applyAlignment="1">
      <alignment horizontal="center" wrapText="1"/>
    </xf>
    <xf numFmtId="2" fontId="12" fillId="12" borderId="79" xfId="0" applyNumberFormat="1" applyFont="1" applyFill="1" applyBorder="1" applyAlignment="1">
      <alignment horizontal="center" vertical="center"/>
    </xf>
    <xf numFmtId="2" fontId="12" fillId="12" borderId="83" xfId="0" applyNumberFormat="1" applyFont="1" applyFill="1" applyBorder="1" applyAlignment="1">
      <alignment horizontal="center" vertical="center"/>
    </xf>
    <xf numFmtId="0" fontId="4" fillId="7" borderId="29" xfId="0" applyFont="1" applyFill="1" applyBorder="1" applyAlignment="1">
      <alignment horizontal="center" wrapText="1"/>
    </xf>
    <xf numFmtId="0" fontId="4" fillId="7" borderId="30" xfId="0" applyFont="1" applyFill="1" applyBorder="1" applyAlignment="1">
      <alignment horizontal="center" wrapText="1"/>
    </xf>
    <xf numFmtId="0" fontId="4" fillId="7" borderId="31" xfId="0" applyFont="1" applyFill="1" applyBorder="1" applyAlignment="1">
      <alignment horizontal="center" wrapText="1"/>
    </xf>
    <xf numFmtId="2" fontId="12" fillId="8" borderId="79" xfId="0" applyNumberFormat="1" applyFont="1" applyFill="1" applyBorder="1" applyAlignment="1">
      <alignment horizontal="center" vertical="center"/>
    </xf>
    <xf numFmtId="2" fontId="12" fillId="8" borderId="81" xfId="0" applyNumberFormat="1" applyFont="1" applyFill="1" applyBorder="1" applyAlignment="1">
      <alignment horizontal="center" vertical="center"/>
    </xf>
    <xf numFmtId="2" fontId="12" fillId="8" borderId="83" xfId="0" applyNumberFormat="1" applyFont="1" applyFill="1" applyBorder="1" applyAlignment="1">
      <alignment horizontal="center" vertical="center"/>
    </xf>
    <xf numFmtId="0" fontId="1" fillId="4" borderId="44" xfId="0" applyNumberFormat="1" applyFont="1" applyFill="1" applyBorder="1" applyAlignment="1">
      <alignment horizontal="center" wrapText="1"/>
    </xf>
    <xf numFmtId="0" fontId="1" fillId="4" borderId="45" xfId="0" applyNumberFormat="1" applyFont="1" applyFill="1" applyBorder="1" applyAlignment="1">
      <alignment horizontal="center" wrapText="1"/>
    </xf>
    <xf numFmtId="0" fontId="1" fillId="4" borderId="46" xfId="0" applyNumberFormat="1" applyFont="1" applyFill="1" applyBorder="1" applyAlignment="1">
      <alignment horizontal="center" wrapText="1"/>
    </xf>
    <xf numFmtId="2" fontId="12" fillId="14" borderId="79" xfId="0" applyNumberFormat="1" applyFont="1" applyFill="1" applyBorder="1" applyAlignment="1">
      <alignment horizontal="center" vertical="center"/>
    </xf>
    <xf numFmtId="2" fontId="12" fillId="14" borderId="83" xfId="0" applyNumberFormat="1" applyFont="1" applyFill="1" applyBorder="1" applyAlignment="1">
      <alignment horizontal="center" vertical="center"/>
    </xf>
    <xf numFmtId="2" fontId="12" fillId="10" borderId="79" xfId="0" applyNumberFormat="1" applyFont="1" applyFill="1" applyBorder="1" applyAlignment="1">
      <alignment horizontal="center" vertical="center"/>
    </xf>
    <xf numFmtId="2" fontId="12" fillId="10" borderId="83" xfId="0" applyNumberFormat="1" applyFont="1" applyFill="1" applyBorder="1" applyAlignment="1">
      <alignment horizontal="center" vertical="center"/>
    </xf>
    <xf numFmtId="2" fontId="12" fillId="8" borderId="34" xfId="0" applyNumberFormat="1" applyFont="1" applyFill="1" applyBorder="1" applyAlignment="1">
      <alignment horizontal="center" vertical="center"/>
    </xf>
    <xf numFmtId="2" fontId="12" fillId="8" borderId="40" xfId="0" applyNumberFormat="1" applyFont="1" applyFill="1" applyBorder="1" applyAlignment="1">
      <alignment horizontal="center" vertical="center"/>
    </xf>
    <xf numFmtId="0" fontId="2" fillId="3" borderId="3" xfId="0" applyFont="1" applyFill="1" applyBorder="1" applyAlignment="1">
      <alignment wrapText="1"/>
    </xf>
    <xf numFmtId="0" fontId="2" fillId="3" borderId="7" xfId="0" applyFont="1" applyFill="1" applyBorder="1" applyAlignment="1">
      <alignment wrapText="1"/>
    </xf>
    <xf numFmtId="0" fontId="2" fillId="3" borderId="48" xfId="0" applyFont="1" applyFill="1" applyBorder="1" applyAlignment="1">
      <alignment wrapText="1"/>
    </xf>
    <xf numFmtId="0" fontId="2" fillId="3" borderId="41" xfId="0" applyFont="1" applyFill="1" applyBorder="1" applyAlignment="1">
      <alignment wrapText="1"/>
    </xf>
    <xf numFmtId="0" fontId="2" fillId="8" borderId="70" xfId="0" applyNumberFormat="1" applyFont="1" applyFill="1" applyBorder="1" applyAlignment="1">
      <alignment horizontal="center" vertical="center" wrapText="1"/>
    </xf>
    <xf numFmtId="0" fontId="2" fillId="8" borderId="75" xfId="0" applyNumberFormat="1" applyFont="1" applyFill="1" applyBorder="1" applyAlignment="1">
      <alignment horizontal="center" vertical="center" wrapText="1"/>
    </xf>
    <xf numFmtId="0" fontId="2" fillId="8" borderId="71" xfId="0" applyNumberFormat="1" applyFont="1" applyFill="1" applyBorder="1" applyAlignment="1">
      <alignment horizontal="center" vertical="center" wrapText="1"/>
    </xf>
    <xf numFmtId="0" fontId="2" fillId="3" borderId="47" xfId="0" applyFont="1" applyFill="1" applyBorder="1" applyAlignment="1">
      <alignment wrapText="1"/>
    </xf>
    <xf numFmtId="0" fontId="2" fillId="3" borderId="35" xfId="0" applyFont="1" applyFill="1" applyBorder="1" applyAlignment="1">
      <alignment wrapText="1"/>
    </xf>
    <xf numFmtId="0" fontId="11" fillId="3" borderId="48" xfId="0" applyFont="1" applyFill="1" applyBorder="1" applyAlignment="1">
      <alignment wrapText="1"/>
    </xf>
    <xf numFmtId="0" fontId="11" fillId="3" borderId="41" xfId="0" applyFont="1" applyFill="1" applyBorder="1" applyAlignment="1">
      <alignment wrapText="1"/>
    </xf>
    <xf numFmtId="0" fontId="2" fillId="8" borderId="74" xfId="0" applyNumberFormat="1" applyFont="1" applyFill="1" applyBorder="1" applyAlignment="1">
      <alignment horizontal="center" vertical="center" wrapText="1"/>
    </xf>
    <xf numFmtId="0" fontId="2" fillId="3" borderId="13" xfId="0" applyFont="1" applyFill="1" applyBorder="1" applyAlignment="1">
      <alignment wrapText="1"/>
    </xf>
    <xf numFmtId="0" fontId="2" fillId="3" borderId="14" xfId="0" applyFont="1" applyFill="1" applyBorder="1" applyAlignment="1">
      <alignment wrapText="1"/>
    </xf>
    <xf numFmtId="2" fontId="12" fillId="10" borderId="34" xfId="0" applyNumberFormat="1" applyFont="1" applyFill="1" applyBorder="1" applyAlignment="1">
      <alignment horizontal="center" vertical="center"/>
    </xf>
    <xf numFmtId="2" fontId="12" fillId="10" borderId="40" xfId="0" applyNumberFormat="1" applyFont="1" applyFill="1" applyBorder="1" applyAlignment="1">
      <alignment horizontal="center" vertical="center"/>
    </xf>
    <xf numFmtId="2" fontId="12" fillId="12" borderId="34" xfId="0" applyNumberFormat="1" applyFont="1" applyFill="1" applyBorder="1" applyAlignment="1">
      <alignment horizontal="center" vertical="center"/>
    </xf>
    <xf numFmtId="2" fontId="12" fillId="12" borderId="40" xfId="0" applyNumberFormat="1" applyFont="1" applyFill="1" applyBorder="1" applyAlignment="1">
      <alignment horizontal="center" vertical="center"/>
    </xf>
    <xf numFmtId="2" fontId="12" fillId="14" borderId="34" xfId="0" applyNumberFormat="1" applyFont="1" applyFill="1" applyBorder="1" applyAlignment="1">
      <alignment horizontal="center" vertical="center"/>
    </xf>
    <xf numFmtId="2" fontId="12" fillId="14" borderId="40" xfId="0" applyNumberFormat="1" applyFont="1" applyFill="1" applyBorder="1" applyAlignment="1">
      <alignment horizontal="center" vertical="center"/>
    </xf>
    <xf numFmtId="0" fontId="2" fillId="14" borderId="70" xfId="0" applyNumberFormat="1" applyFont="1" applyFill="1" applyBorder="1" applyAlignment="1">
      <alignment horizontal="center" vertical="center" wrapText="1"/>
    </xf>
    <xf numFmtId="0" fontId="2" fillId="14" borderId="71" xfId="0" applyNumberFormat="1" applyFont="1" applyFill="1" applyBorder="1" applyAlignment="1">
      <alignment horizontal="center" vertical="center" wrapText="1"/>
    </xf>
    <xf numFmtId="0" fontId="8" fillId="3" borderId="48" xfId="0" applyFont="1" applyFill="1" applyBorder="1" applyAlignment="1">
      <alignment wrapText="1"/>
    </xf>
    <xf numFmtId="0" fontId="8" fillId="3" borderId="41" xfId="0" applyFont="1" applyFill="1" applyBorder="1" applyAlignment="1">
      <alignment wrapText="1"/>
    </xf>
    <xf numFmtId="0" fontId="2" fillId="14" borderId="44" xfId="0" applyFont="1" applyFill="1" applyBorder="1" applyAlignment="1">
      <alignment horizontal="center" wrapText="1"/>
    </xf>
    <xf numFmtId="0" fontId="2" fillId="14" borderId="45" xfId="0" applyFont="1" applyFill="1" applyBorder="1" applyAlignment="1">
      <alignment horizontal="center" wrapText="1"/>
    </xf>
    <xf numFmtId="0" fontId="2" fillId="14" borderId="58" xfId="0" applyFont="1" applyFill="1" applyBorder="1" applyAlignment="1">
      <alignment horizontal="center" wrapText="1"/>
    </xf>
    <xf numFmtId="0" fontId="8" fillId="3" borderId="47" xfId="0" applyFont="1" applyFill="1" applyBorder="1" applyAlignment="1">
      <alignment wrapText="1"/>
    </xf>
    <xf numFmtId="0" fontId="8" fillId="3" borderId="35" xfId="0" applyFont="1" applyFill="1" applyBorder="1" applyAlignment="1">
      <alignment wrapText="1"/>
    </xf>
    <xf numFmtId="0" fontId="2" fillId="14" borderId="13" xfId="0" applyFont="1" applyFill="1" applyBorder="1" applyAlignment="1">
      <alignment horizontal="center" wrapText="1"/>
    </xf>
    <xf numFmtId="0" fontId="2" fillId="14" borderId="5" xfId="0" applyFont="1" applyFill="1" applyBorder="1" applyAlignment="1">
      <alignment horizontal="center" wrapText="1"/>
    </xf>
    <xf numFmtId="0" fontId="2" fillId="14" borderId="14" xfId="0" applyFont="1" applyFill="1" applyBorder="1" applyAlignment="1">
      <alignment horizontal="center" wrapText="1"/>
    </xf>
    <xf numFmtId="0" fontId="2" fillId="14" borderId="75" xfId="0" applyNumberFormat="1" applyFont="1" applyFill="1" applyBorder="1" applyAlignment="1">
      <alignment horizontal="center" vertical="center" wrapText="1"/>
    </xf>
    <xf numFmtId="0" fontId="2" fillId="12" borderId="36" xfId="0" applyNumberFormat="1" applyFont="1" applyFill="1" applyBorder="1" applyAlignment="1">
      <alignment horizontal="center" vertical="center" wrapText="1"/>
    </xf>
    <xf numFmtId="0" fontId="2" fillId="12" borderId="6" xfId="0" applyNumberFormat="1" applyFont="1" applyFill="1" applyBorder="1" applyAlignment="1">
      <alignment horizontal="center" vertical="center" wrapText="1"/>
    </xf>
    <xf numFmtId="0" fontId="2" fillId="12" borderId="42" xfId="0" applyNumberFormat="1" applyFont="1" applyFill="1" applyBorder="1" applyAlignment="1">
      <alignment horizontal="center" vertical="center" wrapText="1"/>
    </xf>
    <xf numFmtId="0" fontId="2" fillId="12" borderId="44" xfId="0" applyFont="1" applyFill="1" applyBorder="1" applyAlignment="1">
      <alignment horizontal="center" wrapText="1"/>
    </xf>
    <xf numFmtId="0" fontId="2" fillId="12" borderId="45" xfId="0" applyFont="1" applyFill="1" applyBorder="1" applyAlignment="1">
      <alignment horizontal="center" wrapText="1"/>
    </xf>
    <xf numFmtId="0" fontId="2" fillId="12" borderId="58" xfId="0" applyFont="1" applyFill="1" applyBorder="1" applyAlignment="1">
      <alignment horizontal="center" wrapText="1"/>
    </xf>
    <xf numFmtId="0" fontId="2" fillId="12" borderId="37" xfId="0" applyNumberFormat="1" applyFont="1" applyFill="1" applyBorder="1" applyAlignment="1">
      <alignment horizontal="center" vertical="center" wrapText="1"/>
    </xf>
    <xf numFmtId="0" fontId="2" fillId="12" borderId="43" xfId="0" applyNumberFormat="1" applyFont="1" applyFill="1" applyBorder="1" applyAlignment="1">
      <alignment horizontal="center" vertical="center" wrapText="1"/>
    </xf>
    <xf numFmtId="0" fontId="2" fillId="3" borderId="34" xfId="0" applyFont="1" applyFill="1" applyBorder="1" applyAlignment="1">
      <alignment wrapText="1"/>
    </xf>
    <xf numFmtId="0" fontId="2" fillId="3" borderId="40" xfId="0" applyFont="1" applyFill="1" applyBorder="1" applyAlignment="1">
      <alignment wrapText="1"/>
    </xf>
    <xf numFmtId="0" fontId="2" fillId="12" borderId="10" xfId="0" applyFont="1" applyFill="1" applyBorder="1" applyAlignment="1">
      <alignment horizontal="center" wrapText="1"/>
    </xf>
    <xf numFmtId="0" fontId="2" fillId="12" borderId="12" xfId="0" applyFont="1" applyFill="1" applyBorder="1" applyAlignment="1">
      <alignment horizontal="center" wrapText="1"/>
    </xf>
    <xf numFmtId="0" fontId="2" fillId="12" borderId="11" xfId="0" applyFont="1" applyFill="1" applyBorder="1" applyAlignment="1">
      <alignment horizontal="center" wrapText="1"/>
    </xf>
    <xf numFmtId="0" fontId="2" fillId="12" borderId="4" xfId="0" applyNumberFormat="1" applyFont="1" applyFill="1" applyBorder="1" applyAlignment="1">
      <alignment horizontal="center" vertical="center" wrapText="1"/>
    </xf>
    <xf numFmtId="0" fontId="2" fillId="10" borderId="36" xfId="0" applyNumberFormat="1" applyFont="1" applyFill="1" applyBorder="1" applyAlignment="1">
      <alignment horizontal="center" vertical="center" wrapText="1"/>
    </xf>
    <xf numFmtId="0" fontId="2" fillId="10" borderId="6" xfId="0" applyNumberFormat="1" applyFont="1" applyFill="1" applyBorder="1" applyAlignment="1">
      <alignment horizontal="center" vertical="center" wrapText="1"/>
    </xf>
    <xf numFmtId="0" fontId="2" fillId="10" borderId="42" xfId="0" applyNumberFormat="1" applyFont="1" applyFill="1" applyBorder="1" applyAlignment="1">
      <alignment horizontal="center" vertical="center" wrapText="1"/>
    </xf>
    <xf numFmtId="0" fontId="2" fillId="10" borderId="44" xfId="0" applyFont="1" applyFill="1" applyBorder="1" applyAlignment="1">
      <alignment horizontal="center" wrapText="1"/>
    </xf>
    <xf numFmtId="0" fontId="2" fillId="10" borderId="45" xfId="0" applyFont="1" applyFill="1" applyBorder="1" applyAlignment="1">
      <alignment horizontal="center" wrapText="1"/>
    </xf>
    <xf numFmtId="0" fontId="2" fillId="10" borderId="58" xfId="0" applyFont="1" applyFill="1" applyBorder="1" applyAlignment="1">
      <alignment horizontal="center" wrapText="1"/>
    </xf>
    <xf numFmtId="0" fontId="2" fillId="10" borderId="37" xfId="0" applyNumberFormat="1" applyFont="1" applyFill="1" applyBorder="1" applyAlignment="1">
      <alignment horizontal="center" vertical="center" wrapText="1"/>
    </xf>
    <xf numFmtId="0" fontId="2" fillId="10" borderId="43" xfId="0" applyNumberFormat="1" applyFont="1" applyFill="1" applyBorder="1" applyAlignment="1">
      <alignment horizontal="center" vertical="center" wrapText="1"/>
    </xf>
    <xf numFmtId="0" fontId="2" fillId="3" borderId="64" xfId="0" applyFont="1" applyFill="1" applyBorder="1" applyAlignment="1">
      <alignment wrapText="1"/>
    </xf>
    <xf numFmtId="0" fontId="2" fillId="3" borderId="50" xfId="0" applyFont="1" applyFill="1" applyBorder="1" applyAlignment="1">
      <alignment wrapText="1"/>
    </xf>
    <xf numFmtId="0" fontId="2" fillId="10" borderId="10" xfId="0" applyFont="1" applyFill="1" applyBorder="1" applyAlignment="1">
      <alignment horizontal="center" wrapText="1"/>
    </xf>
    <xf numFmtId="0" fontId="2" fillId="10" borderId="12" xfId="0" applyFont="1" applyFill="1" applyBorder="1" applyAlignment="1">
      <alignment horizontal="center" wrapText="1"/>
    </xf>
    <xf numFmtId="0" fontId="2" fillId="10" borderId="11" xfId="0" applyFont="1" applyFill="1" applyBorder="1" applyAlignment="1">
      <alignment horizontal="center" wrapText="1"/>
    </xf>
    <xf numFmtId="0" fontId="2" fillId="10" borderId="4" xfId="0" applyNumberFormat="1" applyFont="1" applyFill="1" applyBorder="1" applyAlignment="1">
      <alignment horizontal="center" vertical="center" wrapText="1"/>
    </xf>
    <xf numFmtId="0" fontId="2" fillId="8" borderId="44" xfId="0" applyFont="1" applyFill="1" applyBorder="1" applyAlignment="1">
      <alignment horizontal="center" wrapText="1"/>
    </xf>
    <xf numFmtId="0" fontId="2" fillId="8" borderId="45" xfId="0" applyFont="1" applyFill="1" applyBorder="1" applyAlignment="1">
      <alignment horizontal="center" wrapText="1"/>
    </xf>
    <xf numFmtId="0" fontId="2" fillId="8" borderId="46" xfId="0" applyFont="1" applyFill="1" applyBorder="1" applyAlignment="1">
      <alignment horizontal="center" wrapText="1"/>
    </xf>
    <xf numFmtId="0" fontId="1" fillId="15" borderId="32" xfId="0" applyFont="1" applyFill="1" applyBorder="1" applyAlignment="1">
      <alignment horizontal="center" wrapText="1"/>
    </xf>
    <xf numFmtId="0" fontId="1" fillId="15" borderId="5" xfId="0" applyFont="1" applyFill="1" applyBorder="1" applyAlignment="1">
      <alignment horizontal="center" wrapText="1"/>
    </xf>
    <xf numFmtId="0" fontId="1" fillId="15" borderId="33" xfId="0" applyFont="1" applyFill="1" applyBorder="1" applyAlignment="1">
      <alignment horizontal="center" wrapText="1"/>
    </xf>
    <xf numFmtId="0" fontId="1" fillId="15" borderId="17" xfId="0" applyFont="1" applyFill="1" applyBorder="1" applyAlignment="1">
      <alignment horizontal="center" wrapText="1"/>
    </xf>
    <xf numFmtId="0" fontId="1" fillId="15" borderId="18" xfId="0" applyFont="1" applyFill="1" applyBorder="1" applyAlignment="1">
      <alignment horizontal="center" wrapText="1"/>
    </xf>
    <xf numFmtId="0" fontId="1" fillId="15" borderId="19" xfId="0" applyFont="1" applyFill="1" applyBorder="1" applyAlignment="1">
      <alignment horizontal="center" wrapText="1"/>
    </xf>
    <xf numFmtId="0" fontId="2" fillId="8" borderId="72" xfId="0" applyFont="1" applyFill="1" applyBorder="1" applyAlignment="1">
      <alignment horizontal="center" wrapText="1"/>
    </xf>
    <xf numFmtId="0" fontId="2" fillId="8" borderId="73" xfId="0" applyFont="1" applyFill="1" applyBorder="1" applyAlignment="1">
      <alignment horizontal="center" wrapText="1"/>
    </xf>
    <xf numFmtId="0" fontId="2" fillId="8" borderId="91" xfId="0" applyFont="1" applyFill="1" applyBorder="1" applyAlignment="1">
      <alignment horizontal="center" wrapText="1"/>
    </xf>
    <xf numFmtId="0" fontId="2" fillId="0" borderId="68" xfId="0" applyNumberFormat="1" applyFont="1" applyFill="1" applyBorder="1" applyAlignment="1">
      <alignment horizontal="right" wrapText="1"/>
    </xf>
    <xf numFmtId="0" fontId="2" fillId="0" borderId="67" xfId="0" applyNumberFormat="1" applyFont="1" applyFill="1" applyBorder="1" applyAlignment="1">
      <alignment horizontal="right" wrapText="1"/>
    </xf>
    <xf numFmtId="0" fontId="2" fillId="0" borderId="65" xfId="0" applyNumberFormat="1" applyFont="1" applyFill="1" applyBorder="1" applyAlignment="1">
      <alignment horizontal="right" wrapText="1"/>
    </xf>
    <xf numFmtId="0" fontId="16" fillId="17" borderId="18" xfId="1" applyFont="1" applyFill="1" applyBorder="1" applyAlignment="1">
      <alignment horizontal="center"/>
    </xf>
    <xf numFmtId="0" fontId="16" fillId="0" borderId="0" xfId="1" applyFont="1" applyAlignment="1" applyProtection="1">
      <alignment horizontal="left"/>
      <protection locked="0"/>
    </xf>
    <xf numFmtId="0" fontId="15" fillId="17" borderId="0" xfId="1" applyFont="1" applyFill="1" applyBorder="1" applyAlignment="1">
      <alignment horizontal="center"/>
    </xf>
    <xf numFmtId="0" fontId="16" fillId="17" borderId="0" xfId="1" applyFont="1" applyFill="1" applyBorder="1" applyAlignment="1">
      <alignment horizontal="center"/>
    </xf>
    <xf numFmtId="0" fontId="7" fillId="3" borderId="0" xfId="0" applyNumberFormat="1" applyFont="1" applyFill="1" applyBorder="1" applyAlignment="1">
      <alignment horizontal="center" vertical="center"/>
    </xf>
    <xf numFmtId="0" fontId="0" fillId="3" borderId="0" xfId="0" applyNumberFormat="1" applyFont="1" applyFill="1" applyBorder="1" applyAlignment="1">
      <alignment horizontal="center" vertical="center"/>
    </xf>
    <xf numFmtId="0" fontId="11" fillId="0" borderId="20" xfId="0" applyNumberFormat="1" applyFont="1" applyFill="1" applyBorder="1" applyAlignment="1">
      <alignment horizontal="center"/>
    </xf>
    <xf numFmtId="0" fontId="2" fillId="18" borderId="7" xfId="0" applyNumberFormat="1" applyFont="1" applyFill="1" applyBorder="1" applyAlignment="1">
      <alignment horizontal="center" wrapText="1"/>
    </xf>
    <xf numFmtId="0" fontId="2" fillId="3" borderId="101" xfId="0" applyNumberFormat="1" applyFont="1" applyFill="1" applyBorder="1" applyAlignment="1">
      <alignment horizontal="center" wrapText="1"/>
    </xf>
    <xf numFmtId="0" fontId="2" fillId="3" borderId="115" xfId="0" applyNumberFormat="1" applyFont="1" applyFill="1" applyBorder="1" applyAlignment="1">
      <alignment horizontal="center" wrapText="1"/>
    </xf>
    <xf numFmtId="0" fontId="2" fillId="3" borderId="102" xfId="0" applyNumberFormat="1" applyFont="1" applyFill="1" applyBorder="1" applyAlignment="1">
      <alignment horizontal="center" wrapText="1"/>
    </xf>
    <xf numFmtId="0" fontId="1" fillId="0" borderId="109" xfId="0" applyNumberFormat="1" applyFont="1" applyFill="1" applyBorder="1" applyAlignment="1">
      <alignment horizontal="center" vertical="center"/>
    </xf>
    <xf numFmtId="0" fontId="7" fillId="18" borderId="0" xfId="0" applyNumberFormat="1" applyFont="1" applyFill="1" applyBorder="1" applyAlignment="1"/>
    <xf numFmtId="0" fontId="0" fillId="18" borderId="0" xfId="0" applyNumberFormat="1" applyFont="1" applyFill="1" applyBorder="1" applyAlignment="1"/>
  </cellXfs>
  <cellStyles count="5">
    <cellStyle name="Followed Hyperlink" xfId="4" builtinId="9" hidden="1"/>
    <cellStyle name="Hyperlink 2" xfId="3"/>
    <cellStyle name="Normal" xfId="0" builtinId="0"/>
    <cellStyle name="Normal 2" xfId="1"/>
    <cellStyle name="Percent 2" xfId="2"/>
  </cellStyles>
  <dxfs count="10">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border>
        <left style="thin">
          <color rgb="FF00B050"/>
        </left>
        <right style="thin">
          <color rgb="FF00B050"/>
        </right>
        <top style="thin">
          <color rgb="FF00B050"/>
        </top>
        <bottom style="thin">
          <color rgb="FF00B050"/>
        </bottom>
      </border>
    </dxf>
    <dxf>
      <fill>
        <gradientFill degree="180">
          <stop position="0">
            <color theme="0"/>
          </stop>
          <stop position="1">
            <color theme="4"/>
          </stop>
        </gradientFill>
      </fill>
    </dxf>
    <dxf>
      <fill>
        <gradientFill degree="180">
          <stop position="0">
            <color theme="0"/>
          </stop>
          <stop position="1">
            <color theme="4"/>
          </stop>
        </gradient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10000"/>
      <rgbColor rgb="00FFFFFF"/>
      <rgbColor rgb="0099CCFF"/>
      <rgbColor rgb="00B3D580"/>
      <rgbColor rgb="00339966"/>
      <rgbColor rgb="00FF0000"/>
      <rgbColor rgb="00003366"/>
      <rgbColor rgb="00FFCC99"/>
      <rgbColor rgb="00FF6600"/>
      <rgbColor rgb="00008000"/>
      <rgbColor rgb="00DDDDDD"/>
      <rgbColor rgb="00E69999"/>
      <rgbColor rgb="00CCFFCC"/>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CC"/>
      <rgbColor rgb="00969696"/>
      <rgbColor rgb="00003366"/>
      <rgbColor rgb="00339966"/>
      <rgbColor rgb="00003300"/>
      <rgbColor rgb="00333300"/>
      <rgbColor rgb="00993300"/>
      <rgbColor rgb="00993366"/>
      <rgbColor rgb="00333399"/>
      <rgbColor rgb="00333333"/>
    </indexedColors>
    <mruColors>
      <color rgb="FFB07667"/>
      <color rgb="FFFFC121"/>
      <color rgb="FFD8A519"/>
      <color rgb="FF8BAA88"/>
      <color rgb="FFD59E7B"/>
      <color rgb="FF791F17"/>
      <color rgb="FF37793E"/>
      <color rgb="FFB75727"/>
      <color rgb="FF3290C4"/>
      <color rgb="FF94BCD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1" Type="http://schemas.openxmlformats.org/officeDocument/2006/relationships/image" Target="../media/image2.png"/></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SAMM Current Score</a:t>
            </a:r>
          </a:p>
        </c:rich>
      </c:tx>
      <c:layout>
        <c:manualLayout>
          <c:xMode val="edge"/>
          <c:yMode val="edge"/>
          <c:x val="0.68834891732283499"/>
          <c:y val="0.91054313099041495"/>
        </c:manualLayout>
      </c:layout>
      <c:overlay val="1"/>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nl-BE"/>
        </a:p>
      </c:txPr>
    </c:title>
    <c:autoTitleDeleted val="0"/>
    <c:plotArea>
      <c:layout/>
      <c:radarChart>
        <c:radarStyle val="filled"/>
        <c:varyColors val="0"/>
        <c:ser>
          <c:idx val="4"/>
          <c:order val="0"/>
          <c:tx>
            <c:strRef>
              <c:f>Scorecard!$V$12</c:f>
              <c:strCache>
                <c:ptCount val="1"/>
                <c:pt idx="0">
                  <c:v>Governance</c:v>
                </c:pt>
              </c:strCache>
            </c:strRef>
          </c:tx>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Review</c:v>
                </c:pt>
                <c:pt idx="7">
                  <c:v>Implementation Review</c:v>
                </c:pt>
                <c:pt idx="8">
                  <c:v>Security Testing</c:v>
                </c:pt>
                <c:pt idx="9">
                  <c:v>Issue Management</c:v>
                </c:pt>
                <c:pt idx="10">
                  <c:v>Environment Hardening</c:v>
                </c:pt>
                <c:pt idx="11">
                  <c:v>Operational Enablement</c:v>
                </c:pt>
              </c:strCache>
            </c:strRef>
          </c:cat>
          <c:val>
            <c:numRef>
              <c:f>Scorecard!$V$13:$V$24</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xmlns:c16r2="http://schemas.microsoft.com/office/drawing/2015/06/chart">
            <c:ext xmlns:c16="http://schemas.microsoft.com/office/drawing/2014/chart" uri="{C3380CC4-5D6E-409C-BE32-E72D297353CC}">
              <c16:uniqueId val="{00000000-6D1C-474B-B425-376F500D9178}"/>
            </c:ext>
          </c:extLst>
        </c:ser>
        <c:ser>
          <c:idx val="5"/>
          <c:order val="1"/>
          <c:tx>
            <c:strRef>
              <c:f>Scorecard!$W$12</c:f>
              <c:strCache>
                <c:ptCount val="1"/>
                <c:pt idx="0">
                  <c:v>Construction</c:v>
                </c:pt>
              </c:strCache>
            </c:strRef>
          </c:tx>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Review</c:v>
                </c:pt>
                <c:pt idx="7">
                  <c:v>Implementation Review</c:v>
                </c:pt>
                <c:pt idx="8">
                  <c:v>Security Testing</c:v>
                </c:pt>
                <c:pt idx="9">
                  <c:v>Issue Management</c:v>
                </c:pt>
                <c:pt idx="10">
                  <c:v>Environment Hardening</c:v>
                </c:pt>
                <c:pt idx="11">
                  <c:v>Operational Enablement</c:v>
                </c:pt>
              </c:strCache>
            </c:strRef>
          </c:cat>
          <c:val>
            <c:numRef>
              <c:f>Scorecard!$W$13:$W$24</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xmlns:c16r2="http://schemas.microsoft.com/office/drawing/2015/06/chart">
            <c:ext xmlns:c16="http://schemas.microsoft.com/office/drawing/2014/chart" uri="{C3380CC4-5D6E-409C-BE32-E72D297353CC}">
              <c16:uniqueId val="{00000001-6D1C-474B-B425-376F500D9178}"/>
            </c:ext>
          </c:extLst>
        </c:ser>
        <c:ser>
          <c:idx val="6"/>
          <c:order val="2"/>
          <c:tx>
            <c:strRef>
              <c:f>Scorecard!$X$12</c:f>
              <c:strCache>
                <c:ptCount val="1"/>
                <c:pt idx="0">
                  <c:v>Verification</c:v>
                </c:pt>
              </c:strCache>
            </c:strRef>
          </c:tx>
          <c:spPr>
            <a:gradFill rotWithShape="1">
              <a:gsLst>
                <a:gs pos="0">
                  <a:schemeClr val="accent1">
                    <a:lumMod val="60000"/>
                    <a:shade val="51000"/>
                    <a:satMod val="130000"/>
                  </a:schemeClr>
                </a:gs>
                <a:gs pos="80000">
                  <a:schemeClr val="accent1">
                    <a:lumMod val="60000"/>
                    <a:shade val="93000"/>
                    <a:satMod val="130000"/>
                  </a:schemeClr>
                </a:gs>
                <a:gs pos="100000">
                  <a:schemeClr val="accent1">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Review</c:v>
                </c:pt>
                <c:pt idx="7">
                  <c:v>Implementation Review</c:v>
                </c:pt>
                <c:pt idx="8">
                  <c:v>Security Testing</c:v>
                </c:pt>
                <c:pt idx="9">
                  <c:v>Issue Management</c:v>
                </c:pt>
                <c:pt idx="10">
                  <c:v>Environment Hardening</c:v>
                </c:pt>
                <c:pt idx="11">
                  <c:v>Operational Enablement</c:v>
                </c:pt>
              </c:strCache>
            </c:strRef>
          </c:cat>
          <c:val>
            <c:numRef>
              <c:f>Scorecard!$X$13:$X$24</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xmlns:c16r2="http://schemas.microsoft.com/office/drawing/2015/06/chart">
            <c:ext xmlns:c16="http://schemas.microsoft.com/office/drawing/2014/chart" uri="{C3380CC4-5D6E-409C-BE32-E72D297353CC}">
              <c16:uniqueId val="{00000002-6D1C-474B-B425-376F500D9178}"/>
            </c:ext>
          </c:extLst>
        </c:ser>
        <c:ser>
          <c:idx val="7"/>
          <c:order val="3"/>
          <c:tx>
            <c:strRef>
              <c:f>Scorecard!$Y$12</c:f>
              <c:strCache>
                <c:ptCount val="1"/>
                <c:pt idx="0">
                  <c:v>Operations</c:v>
                </c:pt>
              </c:strCache>
            </c:strRef>
          </c:tx>
          <c:spPr>
            <a:gradFill rotWithShape="1">
              <a:gsLst>
                <a:gs pos="0">
                  <a:schemeClr val="accent2">
                    <a:lumMod val="60000"/>
                    <a:shade val="51000"/>
                    <a:satMod val="130000"/>
                  </a:schemeClr>
                </a:gs>
                <a:gs pos="80000">
                  <a:schemeClr val="accent2">
                    <a:lumMod val="60000"/>
                    <a:shade val="93000"/>
                    <a:satMod val="130000"/>
                  </a:schemeClr>
                </a:gs>
                <a:gs pos="100000">
                  <a:schemeClr val="accent2">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Review</c:v>
                </c:pt>
                <c:pt idx="7">
                  <c:v>Implementation Review</c:v>
                </c:pt>
                <c:pt idx="8">
                  <c:v>Security Testing</c:v>
                </c:pt>
                <c:pt idx="9">
                  <c:v>Issue Management</c:v>
                </c:pt>
                <c:pt idx="10">
                  <c:v>Environment Hardening</c:v>
                </c:pt>
                <c:pt idx="11">
                  <c:v>Operational Enablement</c:v>
                </c:pt>
              </c:strCache>
            </c:strRef>
          </c:cat>
          <c:val>
            <c:numRef>
              <c:f>Scorecard!$Y$13:$Y$24</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xmlns:c16r2="http://schemas.microsoft.com/office/drawing/2015/06/chart">
            <c:ext xmlns:c16="http://schemas.microsoft.com/office/drawing/2014/chart" uri="{C3380CC4-5D6E-409C-BE32-E72D297353CC}">
              <c16:uniqueId val="{00000003-6D1C-474B-B425-376F500D9178}"/>
            </c:ext>
          </c:extLst>
        </c:ser>
        <c:ser>
          <c:idx val="0"/>
          <c:order val="4"/>
          <c:tx>
            <c:strRef>
              <c:f>Scorecard!$V$12</c:f>
              <c:strCache>
                <c:ptCount val="1"/>
                <c:pt idx="0">
                  <c:v>Governance</c:v>
                </c:pt>
              </c:strCache>
            </c:strRef>
          </c:tx>
          <c:spPr>
            <a:solidFill>
              <a:srgbClr val="3290C4"/>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s>
            <c:dLbl>
              <c:idx val="0"/>
              <c:layout>
                <c:manualLayout>
                  <c:x val="1.03950103950103E-2"/>
                  <c:y val="5.4313099041533502E-2"/>
                </c:manualLayout>
              </c:layout>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4-6D1C-474B-B425-376F500D9178}"/>
                </c:ext>
                <c:ext xmlns:c15="http://schemas.microsoft.com/office/drawing/2012/chart" uri="{CE6537A1-D6FC-4f65-9D91-7224C49458BB}"/>
              </c:extLst>
            </c:dLbl>
            <c:dLbl>
              <c:idx val="1"/>
              <c:layout>
                <c:manualLayout>
                  <c:x val="-1.2474012474012501E-2"/>
                  <c:y val="3.5143769968051103E-2"/>
                </c:manualLayout>
              </c:layout>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5-6D1C-474B-B425-376F500D9178}"/>
                </c:ext>
                <c:ext xmlns:c15="http://schemas.microsoft.com/office/drawing/2012/chart" uri="{CE6537A1-D6FC-4f65-9D91-7224C49458BB}"/>
              </c:extLst>
            </c:dLbl>
            <c:dLbl>
              <c:idx val="2"/>
              <c:layout>
                <c:manualLayout>
                  <c:x val="-2.0790020790020899E-2"/>
                  <c:y val="2.2364217252396099E-2"/>
                </c:manualLayout>
              </c:layout>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6-6D1C-474B-B425-376F500D9178}"/>
                </c:ext>
                <c:ext xmlns:c15="http://schemas.microsoft.com/office/drawing/2012/chart" uri="{CE6537A1-D6FC-4f65-9D91-7224C49458BB}"/>
              </c:extLst>
            </c:dLbl>
            <c:dLbl>
              <c:idx val="3"/>
              <c:delete val="1"/>
              <c:extLst xmlns:c16r2="http://schemas.microsoft.com/office/drawing/2015/06/chart">
                <c:ext xmlns:c16="http://schemas.microsoft.com/office/drawing/2014/chart" uri="{C3380CC4-5D6E-409C-BE32-E72D297353CC}">
                  <c16:uniqueId val="{00000007-6D1C-474B-B425-376F500D9178}"/>
                </c:ext>
                <c:ext xmlns:c15="http://schemas.microsoft.com/office/drawing/2012/chart" uri="{CE6537A1-D6FC-4f65-9D91-7224C49458BB}"/>
              </c:extLst>
            </c:dLbl>
            <c:dLbl>
              <c:idx val="4"/>
              <c:delete val="1"/>
              <c:extLst xmlns:c16r2="http://schemas.microsoft.com/office/drawing/2015/06/chart">
                <c:ext xmlns:c16="http://schemas.microsoft.com/office/drawing/2014/chart" uri="{C3380CC4-5D6E-409C-BE32-E72D297353CC}">
                  <c16:uniqueId val="{00000008-6D1C-474B-B425-376F500D9178}"/>
                </c:ext>
                <c:ext xmlns:c15="http://schemas.microsoft.com/office/drawing/2012/chart" uri="{CE6537A1-D6FC-4f65-9D91-7224C49458BB}"/>
              </c:extLst>
            </c:dLbl>
            <c:dLbl>
              <c:idx val="5"/>
              <c:delete val="1"/>
              <c:extLst xmlns:c16r2="http://schemas.microsoft.com/office/drawing/2015/06/chart">
                <c:ext xmlns:c16="http://schemas.microsoft.com/office/drawing/2014/chart" uri="{C3380CC4-5D6E-409C-BE32-E72D297353CC}">
                  <c16:uniqueId val="{00000009-6D1C-474B-B425-376F500D9178}"/>
                </c:ext>
                <c:ext xmlns:c15="http://schemas.microsoft.com/office/drawing/2012/chart" uri="{CE6537A1-D6FC-4f65-9D91-7224C49458BB}"/>
              </c:extLst>
            </c:dLbl>
            <c:dLbl>
              <c:idx val="6"/>
              <c:delete val="1"/>
              <c:extLst xmlns:c16r2="http://schemas.microsoft.com/office/drawing/2015/06/chart">
                <c:ext xmlns:c16="http://schemas.microsoft.com/office/drawing/2014/chart" uri="{C3380CC4-5D6E-409C-BE32-E72D297353CC}">
                  <c16:uniqueId val="{0000000A-6D1C-474B-B425-376F500D9178}"/>
                </c:ext>
                <c:ext xmlns:c15="http://schemas.microsoft.com/office/drawing/2012/chart" uri="{CE6537A1-D6FC-4f65-9D91-7224C49458BB}"/>
              </c:extLst>
            </c:dLbl>
            <c:dLbl>
              <c:idx val="7"/>
              <c:delete val="1"/>
              <c:extLst xmlns:c16r2="http://schemas.microsoft.com/office/drawing/2015/06/chart">
                <c:ext xmlns:c16="http://schemas.microsoft.com/office/drawing/2014/chart" uri="{C3380CC4-5D6E-409C-BE32-E72D297353CC}">
                  <c16:uniqueId val="{0000000B-6D1C-474B-B425-376F500D9178}"/>
                </c:ext>
                <c:ext xmlns:c15="http://schemas.microsoft.com/office/drawing/2012/chart" uri="{CE6537A1-D6FC-4f65-9D91-7224C49458BB}"/>
              </c:extLst>
            </c:dLbl>
            <c:dLbl>
              <c:idx val="8"/>
              <c:delete val="1"/>
              <c:extLst xmlns:c16r2="http://schemas.microsoft.com/office/drawing/2015/06/chart">
                <c:ext xmlns:c16="http://schemas.microsoft.com/office/drawing/2014/chart" uri="{C3380CC4-5D6E-409C-BE32-E72D297353CC}">
                  <c16:uniqueId val="{0000000C-6D1C-474B-B425-376F500D9178}"/>
                </c:ext>
                <c:ext xmlns:c15="http://schemas.microsoft.com/office/drawing/2012/chart" uri="{CE6537A1-D6FC-4f65-9D91-7224C49458BB}"/>
              </c:extLst>
            </c:dLbl>
            <c:dLbl>
              <c:idx val="9"/>
              <c:delete val="1"/>
              <c:extLst xmlns:c16r2="http://schemas.microsoft.com/office/drawing/2015/06/chart">
                <c:ext xmlns:c16="http://schemas.microsoft.com/office/drawing/2014/chart" uri="{C3380CC4-5D6E-409C-BE32-E72D297353CC}">
                  <c16:uniqueId val="{0000000D-6D1C-474B-B425-376F500D9178}"/>
                </c:ext>
                <c:ext xmlns:c15="http://schemas.microsoft.com/office/drawing/2012/chart" uri="{CE6537A1-D6FC-4f65-9D91-7224C49458BB}"/>
              </c:extLst>
            </c:dLbl>
            <c:dLbl>
              <c:idx val="10"/>
              <c:delete val="1"/>
              <c:extLst xmlns:c16r2="http://schemas.microsoft.com/office/drawing/2015/06/chart">
                <c:ext xmlns:c16="http://schemas.microsoft.com/office/drawing/2014/chart" uri="{C3380CC4-5D6E-409C-BE32-E72D297353CC}">
                  <c16:uniqueId val="{0000000E-6D1C-474B-B425-376F500D9178}"/>
                </c:ext>
                <c:ext xmlns:c15="http://schemas.microsoft.com/office/drawing/2012/chart" uri="{CE6537A1-D6FC-4f65-9D91-7224C49458BB}"/>
              </c:extLst>
            </c:dLbl>
            <c:dLbl>
              <c:idx val="11"/>
              <c:delete val="1"/>
              <c:extLst xmlns:c16r2="http://schemas.microsoft.com/office/drawing/2015/06/chart">
                <c:ext xmlns:c16="http://schemas.microsoft.com/office/drawing/2014/chart" uri="{C3380CC4-5D6E-409C-BE32-E72D297353CC}">
                  <c16:uniqueId val="{0000000F-6D1C-474B-B425-376F500D9178}"/>
                </c:ex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nl-BE"/>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Review</c:v>
                </c:pt>
                <c:pt idx="7">
                  <c:v>Implementation Review</c:v>
                </c:pt>
                <c:pt idx="8">
                  <c:v>Security Testing</c:v>
                </c:pt>
                <c:pt idx="9">
                  <c:v>Issue Management</c:v>
                </c:pt>
                <c:pt idx="10">
                  <c:v>Environment Hardening</c:v>
                </c:pt>
                <c:pt idx="11">
                  <c:v>Operational Enablement</c:v>
                </c:pt>
              </c:strCache>
            </c:strRef>
          </c:cat>
          <c:val>
            <c:numRef>
              <c:f>Scorecard!$V$13:$V$24</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xmlns:c16r2="http://schemas.microsoft.com/office/drawing/2015/06/chart">
            <c:ext xmlns:c16="http://schemas.microsoft.com/office/drawing/2014/chart" uri="{C3380CC4-5D6E-409C-BE32-E72D297353CC}">
              <c16:uniqueId val="{00000010-6D1C-474B-B425-376F500D9178}"/>
            </c:ext>
          </c:extLst>
        </c:ser>
        <c:ser>
          <c:idx val="1"/>
          <c:order val="5"/>
          <c:tx>
            <c:strRef>
              <c:f>Scorecard!$W$12</c:f>
              <c:strCache>
                <c:ptCount val="1"/>
                <c:pt idx="0">
                  <c:v>Construction</c:v>
                </c:pt>
              </c:strCache>
            </c:strRef>
          </c:tx>
          <c:spPr>
            <a:solidFill>
              <a:srgbClr val="B75727"/>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s>
            <c:dLbl>
              <c:idx val="0"/>
              <c:delete val="1"/>
              <c:extLst xmlns:c16r2="http://schemas.microsoft.com/office/drawing/2015/06/chart">
                <c:ext xmlns:c16="http://schemas.microsoft.com/office/drawing/2014/chart" uri="{C3380CC4-5D6E-409C-BE32-E72D297353CC}">
                  <c16:uniqueId val="{00000011-6D1C-474B-B425-376F500D9178}"/>
                </c:ext>
                <c:ext xmlns:c15="http://schemas.microsoft.com/office/drawing/2012/chart" uri="{CE6537A1-D6FC-4f65-9D91-7224C49458BB}"/>
              </c:extLst>
            </c:dLbl>
            <c:dLbl>
              <c:idx val="1"/>
              <c:delete val="1"/>
              <c:extLst xmlns:c16r2="http://schemas.microsoft.com/office/drawing/2015/06/chart">
                <c:ext xmlns:c16="http://schemas.microsoft.com/office/drawing/2014/chart" uri="{C3380CC4-5D6E-409C-BE32-E72D297353CC}">
                  <c16:uniqueId val="{00000012-6D1C-474B-B425-376F500D9178}"/>
                </c:ext>
                <c:ext xmlns:c15="http://schemas.microsoft.com/office/drawing/2012/chart" uri="{CE6537A1-D6FC-4f65-9D91-7224C49458BB}"/>
              </c:extLst>
            </c:dLbl>
            <c:dLbl>
              <c:idx val="2"/>
              <c:delete val="1"/>
              <c:extLst xmlns:c16r2="http://schemas.microsoft.com/office/drawing/2015/06/chart">
                <c:ext xmlns:c16="http://schemas.microsoft.com/office/drawing/2014/chart" uri="{C3380CC4-5D6E-409C-BE32-E72D297353CC}">
                  <c16:uniqueId val="{00000013-6D1C-474B-B425-376F500D9178}"/>
                </c:ext>
                <c:ext xmlns:c15="http://schemas.microsoft.com/office/drawing/2012/chart" uri="{CE6537A1-D6FC-4f65-9D91-7224C49458BB}"/>
              </c:extLst>
            </c:dLbl>
            <c:dLbl>
              <c:idx val="3"/>
              <c:layout>
                <c:manualLayout>
                  <c:x val="-2.9106029106029101E-2"/>
                  <c:y val="-6.3897763578275304E-3"/>
                </c:manualLayout>
              </c:layout>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14-6D1C-474B-B425-376F500D9178}"/>
                </c:ext>
                <c:ext xmlns:c15="http://schemas.microsoft.com/office/drawing/2012/chart" uri="{CE6537A1-D6FC-4f65-9D91-7224C49458BB}"/>
              </c:extLst>
            </c:dLbl>
            <c:dLbl>
              <c:idx val="4"/>
              <c:layout>
                <c:manualLayout>
                  <c:x val="-2.7027027027027101E-2"/>
                  <c:y val="-2.8753993610223599E-2"/>
                </c:manualLayout>
              </c:layout>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15-6D1C-474B-B425-376F500D9178}"/>
                </c:ext>
                <c:ext xmlns:c15="http://schemas.microsoft.com/office/drawing/2012/chart" uri="{CE6537A1-D6FC-4f65-9D91-7224C49458BB}"/>
              </c:extLst>
            </c:dLbl>
            <c:dLbl>
              <c:idx val="5"/>
              <c:layout>
                <c:manualLayout>
                  <c:x val="-1.2474012474012501E-2"/>
                  <c:y val="-3.5143769968051103E-2"/>
                </c:manualLayout>
              </c:layout>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16-6D1C-474B-B425-376F500D9178}"/>
                </c:ext>
                <c:ext xmlns:c15="http://schemas.microsoft.com/office/drawing/2012/chart" uri="{CE6537A1-D6FC-4f65-9D91-7224C49458BB}"/>
              </c:extLst>
            </c:dLbl>
            <c:dLbl>
              <c:idx val="6"/>
              <c:delete val="1"/>
              <c:extLst xmlns:c16r2="http://schemas.microsoft.com/office/drawing/2015/06/chart">
                <c:ext xmlns:c16="http://schemas.microsoft.com/office/drawing/2014/chart" uri="{C3380CC4-5D6E-409C-BE32-E72D297353CC}">
                  <c16:uniqueId val="{00000017-6D1C-474B-B425-376F500D9178}"/>
                </c:ext>
                <c:ext xmlns:c15="http://schemas.microsoft.com/office/drawing/2012/chart" uri="{CE6537A1-D6FC-4f65-9D91-7224C49458BB}"/>
              </c:extLst>
            </c:dLbl>
            <c:dLbl>
              <c:idx val="7"/>
              <c:delete val="1"/>
              <c:extLst xmlns:c16r2="http://schemas.microsoft.com/office/drawing/2015/06/chart">
                <c:ext xmlns:c16="http://schemas.microsoft.com/office/drawing/2014/chart" uri="{C3380CC4-5D6E-409C-BE32-E72D297353CC}">
                  <c16:uniqueId val="{00000018-6D1C-474B-B425-376F500D9178}"/>
                </c:ext>
                <c:ext xmlns:c15="http://schemas.microsoft.com/office/drawing/2012/chart" uri="{CE6537A1-D6FC-4f65-9D91-7224C49458BB}"/>
              </c:extLst>
            </c:dLbl>
            <c:dLbl>
              <c:idx val="8"/>
              <c:delete val="1"/>
              <c:extLst xmlns:c16r2="http://schemas.microsoft.com/office/drawing/2015/06/chart">
                <c:ext xmlns:c16="http://schemas.microsoft.com/office/drawing/2014/chart" uri="{C3380CC4-5D6E-409C-BE32-E72D297353CC}">
                  <c16:uniqueId val="{00000019-6D1C-474B-B425-376F500D9178}"/>
                </c:ext>
                <c:ext xmlns:c15="http://schemas.microsoft.com/office/drawing/2012/chart" uri="{CE6537A1-D6FC-4f65-9D91-7224C49458BB}"/>
              </c:extLst>
            </c:dLbl>
            <c:dLbl>
              <c:idx val="9"/>
              <c:delete val="1"/>
              <c:extLst xmlns:c16r2="http://schemas.microsoft.com/office/drawing/2015/06/chart">
                <c:ext xmlns:c16="http://schemas.microsoft.com/office/drawing/2014/chart" uri="{C3380CC4-5D6E-409C-BE32-E72D297353CC}">
                  <c16:uniqueId val="{0000001A-6D1C-474B-B425-376F500D9178}"/>
                </c:ext>
                <c:ext xmlns:c15="http://schemas.microsoft.com/office/drawing/2012/chart" uri="{CE6537A1-D6FC-4f65-9D91-7224C49458BB}"/>
              </c:extLst>
            </c:dLbl>
            <c:dLbl>
              <c:idx val="10"/>
              <c:delete val="1"/>
              <c:extLst xmlns:c16r2="http://schemas.microsoft.com/office/drawing/2015/06/chart">
                <c:ext xmlns:c16="http://schemas.microsoft.com/office/drawing/2014/chart" uri="{C3380CC4-5D6E-409C-BE32-E72D297353CC}">
                  <c16:uniqueId val="{0000001B-6D1C-474B-B425-376F500D9178}"/>
                </c:ext>
                <c:ext xmlns:c15="http://schemas.microsoft.com/office/drawing/2012/chart" uri="{CE6537A1-D6FC-4f65-9D91-7224C49458BB}"/>
              </c:extLst>
            </c:dLbl>
            <c:dLbl>
              <c:idx val="11"/>
              <c:delete val="1"/>
              <c:extLst xmlns:c16r2="http://schemas.microsoft.com/office/drawing/2015/06/chart">
                <c:ext xmlns:c16="http://schemas.microsoft.com/office/drawing/2014/chart" uri="{C3380CC4-5D6E-409C-BE32-E72D297353CC}">
                  <c16:uniqueId val="{0000001C-6D1C-474B-B425-376F500D9178}"/>
                </c:ex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nl-BE"/>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Review</c:v>
                </c:pt>
                <c:pt idx="7">
                  <c:v>Implementation Review</c:v>
                </c:pt>
                <c:pt idx="8">
                  <c:v>Security Testing</c:v>
                </c:pt>
                <c:pt idx="9">
                  <c:v>Issue Management</c:v>
                </c:pt>
                <c:pt idx="10">
                  <c:v>Environment Hardening</c:v>
                </c:pt>
                <c:pt idx="11">
                  <c:v>Operational Enablement</c:v>
                </c:pt>
              </c:strCache>
            </c:strRef>
          </c:cat>
          <c:val>
            <c:numRef>
              <c:f>Scorecard!$W$13:$W$24</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xmlns:c16r2="http://schemas.microsoft.com/office/drawing/2015/06/chart">
            <c:ext xmlns:c16="http://schemas.microsoft.com/office/drawing/2014/chart" uri="{C3380CC4-5D6E-409C-BE32-E72D297353CC}">
              <c16:uniqueId val="{0000001D-6D1C-474B-B425-376F500D9178}"/>
            </c:ext>
          </c:extLst>
        </c:ser>
        <c:ser>
          <c:idx val="2"/>
          <c:order val="6"/>
          <c:tx>
            <c:strRef>
              <c:f>Scorecard!$X$12</c:f>
              <c:strCache>
                <c:ptCount val="1"/>
                <c:pt idx="0">
                  <c:v>Verification</c:v>
                </c:pt>
              </c:strCache>
            </c:strRef>
          </c:tx>
          <c:spPr>
            <a:solidFill>
              <a:srgbClr val="37793E"/>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s>
            <c:dLbl>
              <c:idx val="0"/>
              <c:delete val="1"/>
              <c:extLst xmlns:c16r2="http://schemas.microsoft.com/office/drawing/2015/06/chart">
                <c:ext xmlns:c16="http://schemas.microsoft.com/office/drawing/2014/chart" uri="{C3380CC4-5D6E-409C-BE32-E72D297353CC}">
                  <c16:uniqueId val="{0000001E-6D1C-474B-B425-376F500D9178}"/>
                </c:ext>
                <c:ext xmlns:c15="http://schemas.microsoft.com/office/drawing/2012/chart" uri="{CE6537A1-D6FC-4f65-9D91-7224C49458BB}"/>
              </c:extLst>
            </c:dLbl>
            <c:dLbl>
              <c:idx val="1"/>
              <c:delete val="1"/>
              <c:extLst xmlns:c16r2="http://schemas.microsoft.com/office/drawing/2015/06/chart">
                <c:ext xmlns:c16="http://schemas.microsoft.com/office/drawing/2014/chart" uri="{C3380CC4-5D6E-409C-BE32-E72D297353CC}">
                  <c16:uniqueId val="{0000001F-6D1C-474B-B425-376F500D9178}"/>
                </c:ext>
                <c:ext xmlns:c15="http://schemas.microsoft.com/office/drawing/2012/chart" uri="{CE6537A1-D6FC-4f65-9D91-7224C49458BB}"/>
              </c:extLst>
            </c:dLbl>
            <c:dLbl>
              <c:idx val="2"/>
              <c:delete val="1"/>
              <c:extLst xmlns:c16r2="http://schemas.microsoft.com/office/drawing/2015/06/chart">
                <c:ext xmlns:c16="http://schemas.microsoft.com/office/drawing/2014/chart" uri="{C3380CC4-5D6E-409C-BE32-E72D297353CC}">
                  <c16:uniqueId val="{00000020-6D1C-474B-B425-376F500D9178}"/>
                </c:ext>
                <c:ext xmlns:c15="http://schemas.microsoft.com/office/drawing/2012/chart" uri="{CE6537A1-D6FC-4f65-9D91-7224C49458BB}"/>
              </c:extLst>
            </c:dLbl>
            <c:dLbl>
              <c:idx val="3"/>
              <c:delete val="1"/>
              <c:extLst xmlns:c16r2="http://schemas.microsoft.com/office/drawing/2015/06/chart">
                <c:ext xmlns:c16="http://schemas.microsoft.com/office/drawing/2014/chart" uri="{C3380CC4-5D6E-409C-BE32-E72D297353CC}">
                  <c16:uniqueId val="{00000021-6D1C-474B-B425-376F500D9178}"/>
                </c:ext>
                <c:ext xmlns:c15="http://schemas.microsoft.com/office/drawing/2012/chart" uri="{CE6537A1-D6FC-4f65-9D91-7224C49458BB}"/>
              </c:extLst>
            </c:dLbl>
            <c:dLbl>
              <c:idx val="4"/>
              <c:delete val="1"/>
              <c:extLst xmlns:c16r2="http://schemas.microsoft.com/office/drawing/2015/06/chart">
                <c:ext xmlns:c16="http://schemas.microsoft.com/office/drawing/2014/chart" uri="{C3380CC4-5D6E-409C-BE32-E72D297353CC}">
                  <c16:uniqueId val="{00000022-6D1C-474B-B425-376F500D9178}"/>
                </c:ext>
                <c:ext xmlns:c15="http://schemas.microsoft.com/office/drawing/2012/chart" uri="{CE6537A1-D6FC-4f65-9D91-7224C49458BB}"/>
              </c:extLst>
            </c:dLbl>
            <c:dLbl>
              <c:idx val="5"/>
              <c:delete val="1"/>
              <c:extLst xmlns:c16r2="http://schemas.microsoft.com/office/drawing/2015/06/chart">
                <c:ext xmlns:c16="http://schemas.microsoft.com/office/drawing/2014/chart" uri="{C3380CC4-5D6E-409C-BE32-E72D297353CC}">
                  <c16:uniqueId val="{00000023-6D1C-474B-B425-376F500D9178}"/>
                </c:ext>
                <c:ext xmlns:c15="http://schemas.microsoft.com/office/drawing/2012/chart" uri="{CE6537A1-D6FC-4f65-9D91-7224C49458BB}"/>
              </c:extLst>
            </c:dLbl>
            <c:dLbl>
              <c:idx val="6"/>
              <c:layout>
                <c:manualLayout>
                  <c:x val="-7.6229195623904006E-17"/>
                  <c:y val="-6.3897763578274702E-2"/>
                </c:manualLayout>
              </c:layout>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24-6D1C-474B-B425-376F500D9178}"/>
                </c:ext>
                <c:ext xmlns:c15="http://schemas.microsoft.com/office/drawing/2012/chart" uri="{CE6537A1-D6FC-4f65-9D91-7224C49458BB}"/>
              </c:extLst>
            </c:dLbl>
            <c:dLbl>
              <c:idx val="7"/>
              <c:layout>
                <c:manualLayout>
                  <c:x val="1.03950103950103E-2"/>
                  <c:y val="-4.1533546325878599E-2"/>
                </c:manualLayout>
              </c:layout>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25-6D1C-474B-B425-376F500D9178}"/>
                </c:ext>
                <c:ext xmlns:c15="http://schemas.microsoft.com/office/drawing/2012/chart" uri="{CE6537A1-D6FC-4f65-9D91-7224C49458BB}"/>
              </c:extLst>
            </c:dLbl>
            <c:dLbl>
              <c:idx val="8"/>
              <c:layout>
                <c:manualLayout>
                  <c:x val="2.2869022869022902E-2"/>
                  <c:y val="-1.91693290734824E-2"/>
                </c:manualLayout>
              </c:layout>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26-6D1C-474B-B425-376F500D9178}"/>
                </c:ext>
                <c:ext xmlns:c15="http://schemas.microsoft.com/office/drawing/2012/chart" uri="{CE6537A1-D6FC-4f65-9D91-7224C49458BB}"/>
              </c:extLst>
            </c:dLbl>
            <c:dLbl>
              <c:idx val="9"/>
              <c:delete val="1"/>
              <c:extLst xmlns:c16r2="http://schemas.microsoft.com/office/drawing/2015/06/chart">
                <c:ext xmlns:c16="http://schemas.microsoft.com/office/drawing/2014/chart" uri="{C3380CC4-5D6E-409C-BE32-E72D297353CC}">
                  <c16:uniqueId val="{00000027-6D1C-474B-B425-376F500D9178}"/>
                </c:ext>
                <c:ext xmlns:c15="http://schemas.microsoft.com/office/drawing/2012/chart" uri="{CE6537A1-D6FC-4f65-9D91-7224C49458BB}"/>
              </c:extLst>
            </c:dLbl>
            <c:dLbl>
              <c:idx val="10"/>
              <c:delete val="1"/>
              <c:extLst xmlns:c16r2="http://schemas.microsoft.com/office/drawing/2015/06/chart">
                <c:ext xmlns:c16="http://schemas.microsoft.com/office/drawing/2014/chart" uri="{C3380CC4-5D6E-409C-BE32-E72D297353CC}">
                  <c16:uniqueId val="{00000028-6D1C-474B-B425-376F500D9178}"/>
                </c:ext>
                <c:ext xmlns:c15="http://schemas.microsoft.com/office/drawing/2012/chart" uri="{CE6537A1-D6FC-4f65-9D91-7224C49458BB}"/>
              </c:extLst>
            </c:dLbl>
            <c:dLbl>
              <c:idx val="11"/>
              <c:delete val="1"/>
              <c:extLst xmlns:c16r2="http://schemas.microsoft.com/office/drawing/2015/06/chart">
                <c:ext xmlns:c16="http://schemas.microsoft.com/office/drawing/2014/chart" uri="{C3380CC4-5D6E-409C-BE32-E72D297353CC}">
                  <c16:uniqueId val="{00000029-6D1C-474B-B425-376F500D9178}"/>
                </c:ex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nl-BE"/>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Review</c:v>
                </c:pt>
                <c:pt idx="7">
                  <c:v>Implementation Review</c:v>
                </c:pt>
                <c:pt idx="8">
                  <c:v>Security Testing</c:v>
                </c:pt>
                <c:pt idx="9">
                  <c:v>Issue Management</c:v>
                </c:pt>
                <c:pt idx="10">
                  <c:v>Environment Hardening</c:v>
                </c:pt>
                <c:pt idx="11">
                  <c:v>Operational Enablement</c:v>
                </c:pt>
              </c:strCache>
            </c:strRef>
          </c:cat>
          <c:val>
            <c:numRef>
              <c:f>Scorecard!$X$13:$X$24</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xmlns:c16r2="http://schemas.microsoft.com/office/drawing/2015/06/chart">
            <c:ext xmlns:c16="http://schemas.microsoft.com/office/drawing/2014/chart" uri="{C3380CC4-5D6E-409C-BE32-E72D297353CC}">
              <c16:uniqueId val="{0000002A-6D1C-474B-B425-376F500D9178}"/>
            </c:ext>
          </c:extLst>
        </c:ser>
        <c:ser>
          <c:idx val="3"/>
          <c:order val="7"/>
          <c:tx>
            <c:strRef>
              <c:f>Scorecard!$Y$12</c:f>
              <c:strCache>
                <c:ptCount val="1"/>
                <c:pt idx="0">
                  <c:v>Operations</c:v>
                </c:pt>
              </c:strCache>
            </c:strRef>
          </c:tx>
          <c:spPr>
            <a:solidFill>
              <a:srgbClr val="791F17"/>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s>
            <c:dLbl>
              <c:idx val="0"/>
              <c:delete val="1"/>
              <c:extLst xmlns:c16r2="http://schemas.microsoft.com/office/drawing/2015/06/chart">
                <c:ext xmlns:c16="http://schemas.microsoft.com/office/drawing/2014/chart" uri="{C3380CC4-5D6E-409C-BE32-E72D297353CC}">
                  <c16:uniqueId val="{0000002B-6D1C-474B-B425-376F500D9178}"/>
                </c:ext>
                <c:ext xmlns:c15="http://schemas.microsoft.com/office/drawing/2012/chart" uri="{CE6537A1-D6FC-4f65-9D91-7224C49458BB}"/>
              </c:extLst>
            </c:dLbl>
            <c:dLbl>
              <c:idx val="1"/>
              <c:delete val="1"/>
              <c:extLst xmlns:c16r2="http://schemas.microsoft.com/office/drawing/2015/06/chart">
                <c:ext xmlns:c16="http://schemas.microsoft.com/office/drawing/2014/chart" uri="{C3380CC4-5D6E-409C-BE32-E72D297353CC}">
                  <c16:uniqueId val="{0000002C-6D1C-474B-B425-376F500D9178}"/>
                </c:ext>
                <c:ext xmlns:c15="http://schemas.microsoft.com/office/drawing/2012/chart" uri="{CE6537A1-D6FC-4f65-9D91-7224C49458BB}"/>
              </c:extLst>
            </c:dLbl>
            <c:dLbl>
              <c:idx val="2"/>
              <c:delete val="1"/>
              <c:extLst xmlns:c16r2="http://schemas.microsoft.com/office/drawing/2015/06/chart">
                <c:ext xmlns:c16="http://schemas.microsoft.com/office/drawing/2014/chart" uri="{C3380CC4-5D6E-409C-BE32-E72D297353CC}">
                  <c16:uniqueId val="{0000002D-6D1C-474B-B425-376F500D9178}"/>
                </c:ext>
                <c:ext xmlns:c15="http://schemas.microsoft.com/office/drawing/2012/chart" uri="{CE6537A1-D6FC-4f65-9D91-7224C49458BB}"/>
              </c:extLst>
            </c:dLbl>
            <c:dLbl>
              <c:idx val="3"/>
              <c:delete val="1"/>
              <c:extLst xmlns:c16r2="http://schemas.microsoft.com/office/drawing/2015/06/chart">
                <c:ext xmlns:c16="http://schemas.microsoft.com/office/drawing/2014/chart" uri="{C3380CC4-5D6E-409C-BE32-E72D297353CC}">
                  <c16:uniqueId val="{0000002E-6D1C-474B-B425-376F500D9178}"/>
                </c:ext>
                <c:ext xmlns:c15="http://schemas.microsoft.com/office/drawing/2012/chart" uri="{CE6537A1-D6FC-4f65-9D91-7224C49458BB}"/>
              </c:extLst>
            </c:dLbl>
            <c:dLbl>
              <c:idx val="4"/>
              <c:delete val="1"/>
              <c:extLst xmlns:c16r2="http://schemas.microsoft.com/office/drawing/2015/06/chart">
                <c:ext xmlns:c16="http://schemas.microsoft.com/office/drawing/2014/chart" uri="{C3380CC4-5D6E-409C-BE32-E72D297353CC}">
                  <c16:uniqueId val="{0000002F-6D1C-474B-B425-376F500D9178}"/>
                </c:ext>
                <c:ext xmlns:c15="http://schemas.microsoft.com/office/drawing/2012/chart" uri="{CE6537A1-D6FC-4f65-9D91-7224C49458BB}"/>
              </c:extLst>
            </c:dLbl>
            <c:dLbl>
              <c:idx val="5"/>
              <c:delete val="1"/>
              <c:extLst xmlns:c16r2="http://schemas.microsoft.com/office/drawing/2015/06/chart">
                <c:ext xmlns:c16="http://schemas.microsoft.com/office/drawing/2014/chart" uri="{C3380CC4-5D6E-409C-BE32-E72D297353CC}">
                  <c16:uniqueId val="{00000030-6D1C-474B-B425-376F500D9178}"/>
                </c:ext>
                <c:ext xmlns:c15="http://schemas.microsoft.com/office/drawing/2012/chart" uri="{CE6537A1-D6FC-4f65-9D91-7224C49458BB}"/>
              </c:extLst>
            </c:dLbl>
            <c:dLbl>
              <c:idx val="6"/>
              <c:delete val="1"/>
              <c:extLst xmlns:c16r2="http://schemas.microsoft.com/office/drawing/2015/06/chart">
                <c:ext xmlns:c16="http://schemas.microsoft.com/office/drawing/2014/chart" uri="{C3380CC4-5D6E-409C-BE32-E72D297353CC}">
                  <c16:uniqueId val="{00000031-6D1C-474B-B425-376F500D9178}"/>
                </c:ext>
                <c:ext xmlns:c15="http://schemas.microsoft.com/office/drawing/2012/chart" uri="{CE6537A1-D6FC-4f65-9D91-7224C49458BB}"/>
              </c:extLst>
            </c:dLbl>
            <c:dLbl>
              <c:idx val="7"/>
              <c:delete val="1"/>
              <c:extLst xmlns:c16r2="http://schemas.microsoft.com/office/drawing/2015/06/chart">
                <c:ext xmlns:c16="http://schemas.microsoft.com/office/drawing/2014/chart" uri="{C3380CC4-5D6E-409C-BE32-E72D297353CC}">
                  <c16:uniqueId val="{00000032-6D1C-474B-B425-376F500D9178}"/>
                </c:ext>
                <c:ext xmlns:c15="http://schemas.microsoft.com/office/drawing/2012/chart" uri="{CE6537A1-D6FC-4f65-9D91-7224C49458BB}"/>
              </c:extLst>
            </c:dLbl>
            <c:dLbl>
              <c:idx val="8"/>
              <c:delete val="1"/>
              <c:extLst xmlns:c16r2="http://schemas.microsoft.com/office/drawing/2015/06/chart">
                <c:ext xmlns:c16="http://schemas.microsoft.com/office/drawing/2014/chart" uri="{C3380CC4-5D6E-409C-BE32-E72D297353CC}">
                  <c16:uniqueId val="{00000033-6D1C-474B-B425-376F500D9178}"/>
                </c:ext>
                <c:ext xmlns:c15="http://schemas.microsoft.com/office/drawing/2012/chart" uri="{CE6537A1-D6FC-4f65-9D91-7224C49458BB}"/>
              </c:extLst>
            </c:dLbl>
            <c:dLbl>
              <c:idx val="9"/>
              <c:layout>
                <c:manualLayout>
                  <c:x val="4.3659043659043599E-2"/>
                  <c:y val="1.91693290734824E-2"/>
                </c:manualLayout>
              </c:layout>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34-6D1C-474B-B425-376F500D9178}"/>
                </c:ext>
                <c:ext xmlns:c15="http://schemas.microsoft.com/office/drawing/2012/chart" uri="{CE6537A1-D6FC-4f65-9D91-7224C49458BB}"/>
              </c:extLst>
            </c:dLbl>
            <c:dLbl>
              <c:idx val="10"/>
              <c:layout>
                <c:manualLayout>
                  <c:x val="2.2869022869022902E-2"/>
                  <c:y val="1.91693290734824E-2"/>
                </c:manualLayout>
              </c:layout>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35-6D1C-474B-B425-376F500D9178}"/>
                </c:ext>
                <c:ext xmlns:c15="http://schemas.microsoft.com/office/drawing/2012/chart" uri="{CE6537A1-D6FC-4f65-9D91-7224C49458BB}"/>
              </c:extLst>
            </c:dLbl>
            <c:dLbl>
              <c:idx val="11"/>
              <c:layout>
                <c:manualLayout>
                  <c:x val="8.3160083160082401E-3"/>
                  <c:y val="3.19488817891374E-2"/>
                </c:manualLayout>
              </c:layout>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36-6D1C-474B-B425-376F500D9178}"/>
                </c:ex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nl-BE"/>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Review</c:v>
                </c:pt>
                <c:pt idx="7">
                  <c:v>Implementation Review</c:v>
                </c:pt>
                <c:pt idx="8">
                  <c:v>Security Testing</c:v>
                </c:pt>
                <c:pt idx="9">
                  <c:v>Issue Management</c:v>
                </c:pt>
                <c:pt idx="10">
                  <c:v>Environment Hardening</c:v>
                </c:pt>
                <c:pt idx="11">
                  <c:v>Operational Enablement</c:v>
                </c:pt>
              </c:strCache>
            </c:strRef>
          </c:cat>
          <c:val>
            <c:numRef>
              <c:f>Scorecard!$Y$13:$Y$24</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xmlns:c16r2="http://schemas.microsoft.com/office/drawing/2015/06/chart">
            <c:ext xmlns:c16="http://schemas.microsoft.com/office/drawing/2014/chart" uri="{C3380CC4-5D6E-409C-BE32-E72D297353CC}">
              <c16:uniqueId val="{00000037-6D1C-474B-B425-376F500D9178}"/>
            </c:ext>
          </c:extLst>
        </c:ser>
        <c:dLbls>
          <c:showLegendKey val="0"/>
          <c:showVal val="0"/>
          <c:showCatName val="0"/>
          <c:showSerName val="0"/>
          <c:showPercent val="0"/>
          <c:showBubbleSize val="0"/>
        </c:dLbls>
        <c:axId val="898044240"/>
        <c:axId val="898031184"/>
      </c:radarChart>
      <c:catAx>
        <c:axId val="898044240"/>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BE"/>
          </a:p>
        </c:txPr>
        <c:crossAx val="898031184"/>
        <c:crosses val="autoZero"/>
        <c:auto val="1"/>
        <c:lblAlgn val="ctr"/>
        <c:lblOffset val="100"/>
        <c:noMultiLvlLbl val="0"/>
      </c:catAx>
      <c:valAx>
        <c:axId val="898031184"/>
        <c:scaling>
          <c:orientation val="minMax"/>
          <c:max val="3"/>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BE"/>
          </a:p>
        </c:txPr>
        <c:crossAx val="89804424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l-BE"/>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453555370854797E-2"/>
          <c:y val="0.158227848101266"/>
          <c:w val="0.92047529424983898"/>
          <c:h val="0.645569620253165"/>
        </c:manualLayout>
      </c:layout>
      <c:areaChart>
        <c:grouping val="standard"/>
        <c:varyColors val="0"/>
        <c:ser>
          <c:idx val="0"/>
          <c:order val="0"/>
          <c:spPr>
            <a:solidFill>
              <a:srgbClr val="B75727"/>
            </a:solidFill>
            <a:ln w="25400">
              <a:noFill/>
            </a:ln>
          </c:spPr>
          <c:val>
            <c:numRef>
              <c:f>'Roadmap Chart'!$B$15:$J$15</c:f>
              <c:numCache>
                <c:formatCode>0.00</c:formatCode>
                <c:ptCount val="9"/>
                <c:pt idx="0">
                  <c:v>0</c:v>
                </c:pt>
                <c:pt idx="1">
                  <c:v>0</c:v>
                </c:pt>
                <c:pt idx="2" formatCode="General">
                  <c:v>0</c:v>
                </c:pt>
                <c:pt idx="3">
                  <c:v>0</c:v>
                </c:pt>
                <c:pt idx="4" formatCode="General">
                  <c:v>0</c:v>
                </c:pt>
                <c:pt idx="5">
                  <c:v>0</c:v>
                </c:pt>
                <c:pt idx="6" formatCode="General">
                  <c:v>0</c:v>
                </c:pt>
                <c:pt idx="7">
                  <c:v>0</c:v>
                </c:pt>
                <c:pt idx="8" formatCode="General">
                  <c:v>0</c:v>
                </c:pt>
              </c:numCache>
            </c:numRef>
          </c:val>
          <c:extLst xmlns:c16r2="http://schemas.microsoft.com/office/drawing/2015/06/chart">
            <c:ext xmlns:c16="http://schemas.microsoft.com/office/drawing/2014/chart" uri="{C3380CC4-5D6E-409C-BE32-E72D297353CC}">
              <c16:uniqueId val="{00000000-90F6-46BF-A6D0-6EDA868CD3FB}"/>
            </c:ext>
          </c:extLst>
        </c:ser>
        <c:dLbls>
          <c:showLegendKey val="0"/>
          <c:showVal val="0"/>
          <c:showCatName val="0"/>
          <c:showSerName val="0"/>
          <c:showPercent val="0"/>
          <c:showBubbleSize val="0"/>
        </c:dLbls>
        <c:axId val="898044784"/>
        <c:axId val="898030096"/>
      </c:areaChart>
      <c:catAx>
        <c:axId val="898044784"/>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nl-BE"/>
          </a:p>
        </c:txPr>
        <c:crossAx val="898030096"/>
        <c:crosses val="autoZero"/>
        <c:auto val="1"/>
        <c:lblAlgn val="ctr"/>
        <c:lblOffset val="100"/>
        <c:tickLblSkip val="9"/>
        <c:tickMarkSkip val="9"/>
        <c:noMultiLvlLbl val="0"/>
      </c:catAx>
      <c:valAx>
        <c:axId val="898030096"/>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nl-BE"/>
          </a:p>
        </c:txPr>
        <c:crossAx val="898044784"/>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nl-BE"/>
    </a:p>
  </c:txPr>
  <c:printSettings>
    <c:headerFooter alignWithMargins="0"/>
    <c:pageMargins b="1" l="0.75" r="0.75" t="1" header="0.5" footer="0.5"/>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453555370854797E-2"/>
          <c:y val="0.158227848101266"/>
          <c:w val="0.92047529424983898"/>
          <c:h val="0.645569620253165"/>
        </c:manualLayout>
      </c:layout>
      <c:areaChart>
        <c:grouping val="standard"/>
        <c:varyColors val="0"/>
        <c:ser>
          <c:idx val="0"/>
          <c:order val="0"/>
          <c:spPr>
            <a:solidFill>
              <a:srgbClr val="B75727"/>
            </a:solidFill>
            <a:ln w="25400">
              <a:noFill/>
            </a:ln>
          </c:spPr>
          <c:val>
            <c:numRef>
              <c:f>'Roadmap Chart'!$B$16:$J$16</c:f>
              <c:numCache>
                <c:formatCode>0.00</c:formatCode>
                <c:ptCount val="9"/>
                <c:pt idx="0">
                  <c:v>0</c:v>
                </c:pt>
                <c:pt idx="1">
                  <c:v>0</c:v>
                </c:pt>
                <c:pt idx="2" formatCode="General">
                  <c:v>0</c:v>
                </c:pt>
                <c:pt idx="3">
                  <c:v>0</c:v>
                </c:pt>
                <c:pt idx="4" formatCode="General">
                  <c:v>0</c:v>
                </c:pt>
                <c:pt idx="5">
                  <c:v>0</c:v>
                </c:pt>
                <c:pt idx="6" formatCode="General">
                  <c:v>0</c:v>
                </c:pt>
                <c:pt idx="7">
                  <c:v>0</c:v>
                </c:pt>
                <c:pt idx="8" formatCode="General">
                  <c:v>0</c:v>
                </c:pt>
              </c:numCache>
            </c:numRef>
          </c:val>
          <c:extLst xmlns:c16r2="http://schemas.microsoft.com/office/drawing/2015/06/chart">
            <c:ext xmlns:c16="http://schemas.microsoft.com/office/drawing/2014/chart" uri="{C3380CC4-5D6E-409C-BE32-E72D297353CC}">
              <c16:uniqueId val="{00000000-AEBC-4D66-A4F6-E9E8112D96DC}"/>
            </c:ext>
          </c:extLst>
        </c:ser>
        <c:dLbls>
          <c:showLegendKey val="0"/>
          <c:showVal val="0"/>
          <c:showCatName val="0"/>
          <c:showSerName val="0"/>
          <c:showPercent val="0"/>
          <c:showBubbleSize val="0"/>
        </c:dLbls>
        <c:axId val="898035536"/>
        <c:axId val="898036080"/>
      </c:areaChart>
      <c:catAx>
        <c:axId val="898035536"/>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nl-BE"/>
          </a:p>
        </c:txPr>
        <c:crossAx val="898036080"/>
        <c:crosses val="autoZero"/>
        <c:auto val="1"/>
        <c:lblAlgn val="ctr"/>
        <c:lblOffset val="100"/>
        <c:tickLblSkip val="9"/>
        <c:tickMarkSkip val="9"/>
        <c:noMultiLvlLbl val="0"/>
      </c:catAx>
      <c:valAx>
        <c:axId val="898036080"/>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nl-BE"/>
          </a:p>
        </c:txPr>
        <c:crossAx val="898035536"/>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nl-BE"/>
    </a:p>
  </c:txPr>
  <c:printSettings>
    <c:headerFooter alignWithMargins="0"/>
    <c:pageMargins b="1" l="0.75" r="0.75" t="1" header="0.5" footer="0.5"/>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364908055410102E-2"/>
          <c:y val="0.15723367011639"/>
          <c:w val="0.92060886742575798"/>
          <c:h val="0.64780272087952595"/>
        </c:manualLayout>
      </c:layout>
      <c:areaChart>
        <c:grouping val="standard"/>
        <c:varyColors val="0"/>
        <c:ser>
          <c:idx val="0"/>
          <c:order val="0"/>
          <c:spPr>
            <a:solidFill>
              <a:srgbClr val="B75727"/>
            </a:solidFill>
            <a:ln w="25400">
              <a:noFill/>
            </a:ln>
          </c:spPr>
          <c:val>
            <c:numRef>
              <c:f>'Roadmap Chart'!$B$17:$J$17</c:f>
              <c:numCache>
                <c:formatCode>0.00</c:formatCode>
                <c:ptCount val="9"/>
                <c:pt idx="0">
                  <c:v>0</c:v>
                </c:pt>
                <c:pt idx="1">
                  <c:v>0</c:v>
                </c:pt>
                <c:pt idx="2" formatCode="General">
                  <c:v>0</c:v>
                </c:pt>
                <c:pt idx="3">
                  <c:v>0</c:v>
                </c:pt>
                <c:pt idx="4" formatCode="General">
                  <c:v>0</c:v>
                </c:pt>
                <c:pt idx="5">
                  <c:v>0</c:v>
                </c:pt>
                <c:pt idx="6" formatCode="General">
                  <c:v>0</c:v>
                </c:pt>
                <c:pt idx="7">
                  <c:v>0</c:v>
                </c:pt>
                <c:pt idx="8" formatCode="General">
                  <c:v>0</c:v>
                </c:pt>
              </c:numCache>
            </c:numRef>
          </c:val>
          <c:extLst xmlns:c16r2="http://schemas.microsoft.com/office/drawing/2015/06/chart">
            <c:ext xmlns:c16="http://schemas.microsoft.com/office/drawing/2014/chart" uri="{C3380CC4-5D6E-409C-BE32-E72D297353CC}">
              <c16:uniqueId val="{00000000-1CAD-4BBC-AB04-539BAD828096}"/>
            </c:ext>
          </c:extLst>
        </c:ser>
        <c:dLbls>
          <c:showLegendKey val="0"/>
          <c:showVal val="0"/>
          <c:showCatName val="0"/>
          <c:showSerName val="0"/>
          <c:showPercent val="0"/>
          <c:showBubbleSize val="0"/>
        </c:dLbls>
        <c:axId val="652845568"/>
        <c:axId val="903851200"/>
      </c:areaChart>
      <c:catAx>
        <c:axId val="652845568"/>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nl-BE"/>
          </a:p>
        </c:txPr>
        <c:crossAx val="903851200"/>
        <c:crosses val="autoZero"/>
        <c:auto val="1"/>
        <c:lblAlgn val="ctr"/>
        <c:lblOffset val="100"/>
        <c:tickLblSkip val="9"/>
        <c:tickMarkSkip val="9"/>
        <c:noMultiLvlLbl val="0"/>
      </c:catAx>
      <c:valAx>
        <c:axId val="903851200"/>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nl-BE"/>
          </a:p>
        </c:txPr>
        <c:crossAx val="652845568"/>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nl-BE"/>
    </a:p>
  </c:txPr>
  <c:printSettings>
    <c:headerFooter alignWithMargins="0"/>
    <c:pageMargins b="1" l="0.75" r="0.75" t="1" header="0.5" footer="0.5"/>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453555370854797E-2"/>
          <c:y val="0.15625047683861301"/>
          <c:w val="0.92047529424983898"/>
          <c:h val="0.65000198364863204"/>
        </c:manualLayout>
      </c:layout>
      <c:areaChart>
        <c:grouping val="standard"/>
        <c:varyColors val="0"/>
        <c:ser>
          <c:idx val="0"/>
          <c:order val="0"/>
          <c:spPr>
            <a:solidFill>
              <a:srgbClr val="37793E"/>
            </a:solidFill>
            <a:ln w="25400">
              <a:noFill/>
            </a:ln>
          </c:spPr>
          <c:val>
            <c:numRef>
              <c:f>'Roadmap Chart'!$B$18:$J$18</c:f>
              <c:numCache>
                <c:formatCode>0.00</c:formatCode>
                <c:ptCount val="9"/>
                <c:pt idx="0">
                  <c:v>0</c:v>
                </c:pt>
                <c:pt idx="1">
                  <c:v>0</c:v>
                </c:pt>
                <c:pt idx="2" formatCode="General">
                  <c:v>0</c:v>
                </c:pt>
                <c:pt idx="3">
                  <c:v>0</c:v>
                </c:pt>
                <c:pt idx="4" formatCode="General">
                  <c:v>0</c:v>
                </c:pt>
                <c:pt idx="5">
                  <c:v>0</c:v>
                </c:pt>
                <c:pt idx="6" formatCode="General">
                  <c:v>0</c:v>
                </c:pt>
                <c:pt idx="7">
                  <c:v>0</c:v>
                </c:pt>
                <c:pt idx="8" formatCode="General">
                  <c:v>0</c:v>
                </c:pt>
              </c:numCache>
            </c:numRef>
          </c:val>
          <c:extLst xmlns:c16r2="http://schemas.microsoft.com/office/drawing/2015/06/chart">
            <c:ext xmlns:c16="http://schemas.microsoft.com/office/drawing/2014/chart" uri="{C3380CC4-5D6E-409C-BE32-E72D297353CC}">
              <c16:uniqueId val="{00000000-A766-4434-9D8C-312C28E6E1F1}"/>
            </c:ext>
          </c:extLst>
        </c:ser>
        <c:dLbls>
          <c:showLegendKey val="0"/>
          <c:showVal val="0"/>
          <c:showCatName val="0"/>
          <c:showSerName val="0"/>
          <c:showPercent val="0"/>
          <c:showBubbleSize val="0"/>
        </c:dLbls>
        <c:axId val="903847936"/>
        <c:axId val="903844128"/>
      </c:areaChart>
      <c:catAx>
        <c:axId val="903847936"/>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nl-BE"/>
          </a:p>
        </c:txPr>
        <c:crossAx val="903844128"/>
        <c:crosses val="autoZero"/>
        <c:auto val="1"/>
        <c:lblAlgn val="ctr"/>
        <c:lblOffset val="100"/>
        <c:tickLblSkip val="9"/>
        <c:tickMarkSkip val="9"/>
        <c:noMultiLvlLbl val="0"/>
      </c:catAx>
      <c:valAx>
        <c:axId val="903844128"/>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nl-BE"/>
          </a:p>
        </c:txPr>
        <c:crossAx val="903847936"/>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nl-BE"/>
    </a:p>
  </c:txPr>
  <c:printSettings>
    <c:headerFooter alignWithMargins="0"/>
    <c:pageMargins b="1" l="0.75" r="0.75" t="1" header="0.5" footer="0.5"/>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364908055410102E-2"/>
          <c:y val="0.15527950310558999"/>
          <c:w val="0.92060886742575798"/>
          <c:h val="0.65217391304347905"/>
        </c:manualLayout>
      </c:layout>
      <c:areaChart>
        <c:grouping val="standard"/>
        <c:varyColors val="0"/>
        <c:ser>
          <c:idx val="0"/>
          <c:order val="0"/>
          <c:spPr>
            <a:solidFill>
              <a:srgbClr val="37793E"/>
            </a:solidFill>
            <a:ln w="25400">
              <a:noFill/>
            </a:ln>
          </c:spPr>
          <c:val>
            <c:numRef>
              <c:f>'Roadmap Chart'!$B$19:$J$19</c:f>
              <c:numCache>
                <c:formatCode>0.00</c:formatCode>
                <c:ptCount val="9"/>
                <c:pt idx="0">
                  <c:v>0</c:v>
                </c:pt>
                <c:pt idx="1">
                  <c:v>0</c:v>
                </c:pt>
                <c:pt idx="2" formatCode="General">
                  <c:v>0</c:v>
                </c:pt>
                <c:pt idx="3">
                  <c:v>0</c:v>
                </c:pt>
                <c:pt idx="4" formatCode="General">
                  <c:v>0</c:v>
                </c:pt>
                <c:pt idx="5">
                  <c:v>0</c:v>
                </c:pt>
                <c:pt idx="6" formatCode="General">
                  <c:v>0</c:v>
                </c:pt>
                <c:pt idx="7">
                  <c:v>0</c:v>
                </c:pt>
                <c:pt idx="8" formatCode="General">
                  <c:v>0</c:v>
                </c:pt>
              </c:numCache>
            </c:numRef>
          </c:val>
          <c:extLst xmlns:c16r2="http://schemas.microsoft.com/office/drawing/2015/06/chart">
            <c:ext xmlns:c16="http://schemas.microsoft.com/office/drawing/2014/chart" uri="{C3380CC4-5D6E-409C-BE32-E72D297353CC}">
              <c16:uniqueId val="{00000000-A7BA-4A3D-8CF8-482269D47B74}"/>
            </c:ext>
          </c:extLst>
        </c:ser>
        <c:dLbls>
          <c:showLegendKey val="0"/>
          <c:showVal val="0"/>
          <c:showCatName val="0"/>
          <c:showSerName val="0"/>
          <c:showPercent val="0"/>
          <c:showBubbleSize val="0"/>
        </c:dLbls>
        <c:axId val="903848480"/>
        <c:axId val="903844672"/>
      </c:areaChart>
      <c:catAx>
        <c:axId val="903848480"/>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nl-BE"/>
          </a:p>
        </c:txPr>
        <c:crossAx val="903844672"/>
        <c:crosses val="autoZero"/>
        <c:auto val="1"/>
        <c:lblAlgn val="ctr"/>
        <c:lblOffset val="100"/>
        <c:tickLblSkip val="9"/>
        <c:tickMarkSkip val="9"/>
        <c:noMultiLvlLbl val="0"/>
      </c:catAx>
      <c:valAx>
        <c:axId val="903844672"/>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nl-BE"/>
          </a:p>
        </c:txPr>
        <c:crossAx val="903848480"/>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nl-BE"/>
    </a:p>
  </c:txPr>
  <c:printSettings>
    <c:headerFooter alignWithMargins="0"/>
    <c:pageMargins b="1" l="0.75" r="0.75" t="1" header="0.5" footer="0.5"/>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542372881355902E-2"/>
          <c:y val="0.15527950310558999"/>
          <c:w val="0.92033898305084705"/>
          <c:h val="0.65217391304347905"/>
        </c:manualLayout>
      </c:layout>
      <c:areaChart>
        <c:grouping val="standard"/>
        <c:varyColors val="0"/>
        <c:ser>
          <c:idx val="0"/>
          <c:order val="0"/>
          <c:spPr>
            <a:solidFill>
              <a:srgbClr val="37793E"/>
            </a:solidFill>
            <a:ln w="25400">
              <a:noFill/>
            </a:ln>
          </c:spPr>
          <c:val>
            <c:numRef>
              <c:f>'Roadmap Chart'!$B$20:$J$20</c:f>
              <c:numCache>
                <c:formatCode>0.00</c:formatCode>
                <c:ptCount val="9"/>
                <c:pt idx="0">
                  <c:v>0</c:v>
                </c:pt>
                <c:pt idx="1">
                  <c:v>0</c:v>
                </c:pt>
                <c:pt idx="2" formatCode="General">
                  <c:v>0</c:v>
                </c:pt>
                <c:pt idx="3">
                  <c:v>0</c:v>
                </c:pt>
                <c:pt idx="4" formatCode="General">
                  <c:v>0</c:v>
                </c:pt>
                <c:pt idx="5">
                  <c:v>0</c:v>
                </c:pt>
                <c:pt idx="6" formatCode="General">
                  <c:v>0</c:v>
                </c:pt>
                <c:pt idx="7">
                  <c:v>0</c:v>
                </c:pt>
                <c:pt idx="8" formatCode="General">
                  <c:v>0</c:v>
                </c:pt>
              </c:numCache>
            </c:numRef>
          </c:val>
          <c:extLst xmlns:c16r2="http://schemas.microsoft.com/office/drawing/2015/06/chart">
            <c:ext xmlns:c16="http://schemas.microsoft.com/office/drawing/2014/chart" uri="{C3380CC4-5D6E-409C-BE32-E72D297353CC}">
              <c16:uniqueId val="{00000000-9EA7-44E3-A7C9-332FF630466A}"/>
            </c:ext>
          </c:extLst>
        </c:ser>
        <c:dLbls>
          <c:showLegendKey val="0"/>
          <c:showVal val="0"/>
          <c:showCatName val="0"/>
          <c:showSerName val="0"/>
          <c:showPercent val="0"/>
          <c:showBubbleSize val="0"/>
        </c:dLbls>
        <c:axId val="903849024"/>
        <c:axId val="903850656"/>
      </c:areaChart>
      <c:catAx>
        <c:axId val="903849024"/>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nl-BE"/>
          </a:p>
        </c:txPr>
        <c:crossAx val="903850656"/>
        <c:crosses val="autoZero"/>
        <c:auto val="1"/>
        <c:lblAlgn val="ctr"/>
        <c:lblOffset val="100"/>
        <c:tickLblSkip val="9"/>
        <c:tickMarkSkip val="9"/>
        <c:noMultiLvlLbl val="0"/>
      </c:catAx>
      <c:valAx>
        <c:axId val="903850656"/>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nl-BE"/>
          </a:p>
        </c:txPr>
        <c:crossAx val="903849024"/>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nl-BE"/>
    </a:p>
  </c:txPr>
  <c:printSettings>
    <c:headerFooter alignWithMargins="0"/>
    <c:pageMargins b="1" l="0.75" r="0.75" t="1" header="0.5" footer="0.5"/>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453555370854797E-2"/>
          <c:y val="0.15432191793208599"/>
          <c:w val="0.92047529424983898"/>
          <c:h val="0.654324932032046"/>
        </c:manualLayout>
      </c:layout>
      <c:areaChart>
        <c:grouping val="standard"/>
        <c:varyColors val="0"/>
        <c:ser>
          <c:idx val="0"/>
          <c:order val="0"/>
          <c:spPr>
            <a:solidFill>
              <a:srgbClr val="791F17"/>
            </a:solidFill>
            <a:ln w="25400">
              <a:noFill/>
            </a:ln>
          </c:spPr>
          <c:val>
            <c:numRef>
              <c:f>'Roadmap Chart'!$B$21:$J$21</c:f>
              <c:numCache>
                <c:formatCode>0.00</c:formatCode>
                <c:ptCount val="9"/>
                <c:pt idx="0">
                  <c:v>0</c:v>
                </c:pt>
                <c:pt idx="1">
                  <c:v>0</c:v>
                </c:pt>
                <c:pt idx="2" formatCode="General">
                  <c:v>0</c:v>
                </c:pt>
                <c:pt idx="3">
                  <c:v>0</c:v>
                </c:pt>
                <c:pt idx="4" formatCode="General">
                  <c:v>0</c:v>
                </c:pt>
                <c:pt idx="5">
                  <c:v>0</c:v>
                </c:pt>
                <c:pt idx="6" formatCode="General">
                  <c:v>0</c:v>
                </c:pt>
                <c:pt idx="7">
                  <c:v>0</c:v>
                </c:pt>
                <c:pt idx="8" formatCode="General">
                  <c:v>0</c:v>
                </c:pt>
              </c:numCache>
            </c:numRef>
          </c:val>
          <c:extLst xmlns:c16r2="http://schemas.microsoft.com/office/drawing/2015/06/chart">
            <c:ext xmlns:c16="http://schemas.microsoft.com/office/drawing/2014/chart" uri="{C3380CC4-5D6E-409C-BE32-E72D297353CC}">
              <c16:uniqueId val="{00000000-AB2F-4148-B1E2-C3E071367C71}"/>
            </c:ext>
          </c:extLst>
        </c:ser>
        <c:dLbls>
          <c:showLegendKey val="0"/>
          <c:showVal val="0"/>
          <c:showCatName val="0"/>
          <c:showSerName val="0"/>
          <c:showPercent val="0"/>
          <c:showBubbleSize val="0"/>
        </c:dLbls>
        <c:axId val="903845216"/>
        <c:axId val="903845760"/>
      </c:areaChart>
      <c:catAx>
        <c:axId val="903845216"/>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nl-BE"/>
          </a:p>
        </c:txPr>
        <c:crossAx val="903845760"/>
        <c:crosses val="autoZero"/>
        <c:auto val="1"/>
        <c:lblAlgn val="ctr"/>
        <c:lblOffset val="100"/>
        <c:tickLblSkip val="9"/>
        <c:tickMarkSkip val="9"/>
        <c:noMultiLvlLbl val="0"/>
      </c:catAx>
      <c:valAx>
        <c:axId val="903845760"/>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nl-BE"/>
          </a:p>
        </c:txPr>
        <c:crossAx val="903845216"/>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nl-BE"/>
    </a:p>
  </c:txPr>
  <c:printSettings>
    <c:headerFooter alignWithMargins="0"/>
    <c:pageMargins b="1" l="0.75" r="0.75" t="1" header="0.5" footer="0.5"/>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364908055410102E-2"/>
          <c:y val="0.15337469257660499"/>
          <c:w val="0.92060886742575798"/>
          <c:h val="0.65644368422786903"/>
        </c:manualLayout>
      </c:layout>
      <c:areaChart>
        <c:grouping val="standard"/>
        <c:varyColors val="0"/>
        <c:ser>
          <c:idx val="0"/>
          <c:order val="0"/>
          <c:spPr>
            <a:solidFill>
              <a:srgbClr val="791F17"/>
            </a:solidFill>
            <a:ln w="25400">
              <a:noFill/>
            </a:ln>
          </c:spPr>
          <c:val>
            <c:numRef>
              <c:f>'Roadmap Chart'!$B$22:$J$22</c:f>
              <c:numCache>
                <c:formatCode>0.00</c:formatCode>
                <c:ptCount val="9"/>
                <c:pt idx="0">
                  <c:v>0</c:v>
                </c:pt>
                <c:pt idx="1">
                  <c:v>0</c:v>
                </c:pt>
                <c:pt idx="2" formatCode="General">
                  <c:v>0</c:v>
                </c:pt>
                <c:pt idx="3">
                  <c:v>0</c:v>
                </c:pt>
                <c:pt idx="4" formatCode="General">
                  <c:v>0</c:v>
                </c:pt>
                <c:pt idx="5">
                  <c:v>0</c:v>
                </c:pt>
                <c:pt idx="6" formatCode="General">
                  <c:v>0</c:v>
                </c:pt>
                <c:pt idx="7">
                  <c:v>0</c:v>
                </c:pt>
                <c:pt idx="8" formatCode="General">
                  <c:v>0</c:v>
                </c:pt>
              </c:numCache>
            </c:numRef>
          </c:val>
          <c:extLst xmlns:c16r2="http://schemas.microsoft.com/office/drawing/2015/06/chart">
            <c:ext xmlns:c16="http://schemas.microsoft.com/office/drawing/2014/chart" uri="{C3380CC4-5D6E-409C-BE32-E72D297353CC}">
              <c16:uniqueId val="{00000000-F070-44D2-89E0-142AC72699B2}"/>
            </c:ext>
          </c:extLst>
        </c:ser>
        <c:dLbls>
          <c:showLegendKey val="0"/>
          <c:showVal val="0"/>
          <c:showCatName val="0"/>
          <c:showSerName val="0"/>
          <c:showPercent val="0"/>
          <c:showBubbleSize val="0"/>
        </c:dLbls>
        <c:axId val="903849568"/>
        <c:axId val="903846304"/>
      </c:areaChart>
      <c:catAx>
        <c:axId val="903849568"/>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nl-BE"/>
          </a:p>
        </c:txPr>
        <c:crossAx val="903846304"/>
        <c:crosses val="autoZero"/>
        <c:auto val="1"/>
        <c:lblAlgn val="ctr"/>
        <c:lblOffset val="100"/>
        <c:tickLblSkip val="9"/>
        <c:tickMarkSkip val="9"/>
        <c:noMultiLvlLbl val="0"/>
      </c:catAx>
      <c:valAx>
        <c:axId val="903846304"/>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nl-BE"/>
          </a:p>
        </c:txPr>
        <c:crossAx val="903849568"/>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nl-BE"/>
    </a:p>
  </c:txPr>
  <c:printSettings>
    <c:headerFooter alignWithMargins="0"/>
    <c:pageMargins b="1" l="0.75" r="0.75" t="1" header="0.5" footer="0.5"/>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364908055410102E-2"/>
          <c:y val="0.15337469257660499"/>
          <c:w val="0.92060886742575798"/>
          <c:h val="0.65644368422786903"/>
        </c:manualLayout>
      </c:layout>
      <c:areaChart>
        <c:grouping val="standard"/>
        <c:varyColors val="0"/>
        <c:ser>
          <c:idx val="0"/>
          <c:order val="0"/>
          <c:spPr>
            <a:solidFill>
              <a:srgbClr val="791F17"/>
            </a:solidFill>
            <a:ln w="25400">
              <a:noFill/>
            </a:ln>
          </c:spPr>
          <c:val>
            <c:numRef>
              <c:f>'Roadmap Chart'!$B$23:$J$23</c:f>
              <c:numCache>
                <c:formatCode>0.00</c:formatCode>
                <c:ptCount val="9"/>
                <c:pt idx="0">
                  <c:v>0</c:v>
                </c:pt>
                <c:pt idx="1">
                  <c:v>0</c:v>
                </c:pt>
                <c:pt idx="2" formatCode="General">
                  <c:v>0</c:v>
                </c:pt>
                <c:pt idx="3">
                  <c:v>0</c:v>
                </c:pt>
                <c:pt idx="4" formatCode="General">
                  <c:v>0</c:v>
                </c:pt>
                <c:pt idx="5">
                  <c:v>0</c:v>
                </c:pt>
                <c:pt idx="6" formatCode="General">
                  <c:v>0</c:v>
                </c:pt>
                <c:pt idx="7">
                  <c:v>0</c:v>
                </c:pt>
                <c:pt idx="8" formatCode="General">
                  <c:v>0</c:v>
                </c:pt>
              </c:numCache>
            </c:numRef>
          </c:val>
          <c:extLst xmlns:c16r2="http://schemas.microsoft.com/office/drawing/2015/06/chart">
            <c:ext xmlns:c16="http://schemas.microsoft.com/office/drawing/2014/chart" uri="{C3380CC4-5D6E-409C-BE32-E72D297353CC}">
              <c16:uniqueId val="{00000000-738E-4145-9B06-670AEB96F08E}"/>
            </c:ext>
          </c:extLst>
        </c:ser>
        <c:dLbls>
          <c:showLegendKey val="0"/>
          <c:showVal val="0"/>
          <c:showCatName val="0"/>
          <c:showSerName val="0"/>
          <c:showPercent val="0"/>
          <c:showBubbleSize val="0"/>
        </c:dLbls>
        <c:axId val="903846848"/>
        <c:axId val="903850112"/>
      </c:areaChart>
      <c:catAx>
        <c:axId val="903846848"/>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nl-BE"/>
          </a:p>
        </c:txPr>
        <c:crossAx val="903850112"/>
        <c:crosses val="autoZero"/>
        <c:auto val="1"/>
        <c:lblAlgn val="ctr"/>
        <c:lblOffset val="100"/>
        <c:tickLblSkip val="9"/>
        <c:tickMarkSkip val="9"/>
        <c:noMultiLvlLbl val="0"/>
      </c:catAx>
      <c:valAx>
        <c:axId val="903850112"/>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nl-BE"/>
          </a:p>
        </c:txPr>
        <c:crossAx val="903846848"/>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nl-BE"/>
    </a:p>
  </c:txPr>
  <c:printSettings>
    <c:headerFooter alignWithMargins="0"/>
    <c:pageMargins b="1" l="0.75" r="0.75" t="1" header="0.5" footer="0.5"/>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radarChart>
        <c:radarStyle val="filled"/>
        <c:varyColors val="0"/>
        <c:ser>
          <c:idx val="0"/>
          <c:order val="0"/>
          <c:tx>
            <c:strRef>
              <c:f>'Roadmap Chart'!$AA$11</c:f>
              <c:strCache>
                <c:ptCount val="1"/>
                <c:pt idx="0">
                  <c:v>Phase 4</c:v>
                </c:pt>
              </c:strCache>
            </c:strRef>
          </c:tx>
          <c:spPr>
            <a:solidFill>
              <a:schemeClr val="accent3"/>
            </a:solidFill>
            <a:ln>
              <a:solidFill>
                <a:schemeClr val="accent3"/>
              </a:solidFill>
            </a:ln>
          </c:spPr>
          <c:cat>
            <c:strRef>
              <c:f>'Roadmap Chart'!$Z$12:$Z$23</c:f>
              <c:strCache>
                <c:ptCount val="12"/>
                <c:pt idx="0">
                  <c:v>Strategy &amp; metrics</c:v>
                </c:pt>
                <c:pt idx="1">
                  <c:v>Policy &amp; Compliance</c:v>
                </c:pt>
                <c:pt idx="2">
                  <c:v>Education &amp; Guidance</c:v>
                </c:pt>
                <c:pt idx="3">
                  <c:v>Threat Assessment</c:v>
                </c:pt>
                <c:pt idx="4">
                  <c:v>Security Requirements</c:v>
                </c:pt>
                <c:pt idx="5">
                  <c:v>Secure Architecture</c:v>
                </c:pt>
                <c:pt idx="6">
                  <c:v>Design Review</c:v>
                </c:pt>
                <c:pt idx="7">
                  <c:v>Implementation Review</c:v>
                </c:pt>
                <c:pt idx="8">
                  <c:v>Security Testing</c:v>
                </c:pt>
                <c:pt idx="9">
                  <c:v>Issue Management</c:v>
                </c:pt>
                <c:pt idx="10">
                  <c:v>Environment Hardening</c:v>
                </c:pt>
                <c:pt idx="11">
                  <c:v>Operational Enablement</c:v>
                </c:pt>
              </c:strCache>
            </c:strRef>
          </c:cat>
          <c:val>
            <c:numRef>
              <c:f>'Roadmap Chart'!$AA$12:$AA$23</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xmlns:c16r2="http://schemas.microsoft.com/office/drawing/2015/06/chart">
            <c:ext xmlns:c16="http://schemas.microsoft.com/office/drawing/2014/chart" uri="{C3380CC4-5D6E-409C-BE32-E72D297353CC}">
              <c16:uniqueId val="{00000000-47DE-45B4-A333-13B34FC5CC07}"/>
            </c:ext>
          </c:extLst>
        </c:ser>
        <c:ser>
          <c:idx val="1"/>
          <c:order val="1"/>
          <c:tx>
            <c:strRef>
              <c:f>'Roadmap Chart'!$AB$11</c:f>
              <c:strCache>
                <c:ptCount val="1"/>
                <c:pt idx="0">
                  <c:v>Phase 3</c:v>
                </c:pt>
              </c:strCache>
            </c:strRef>
          </c:tx>
          <c:spPr>
            <a:solidFill>
              <a:srgbClr val="00B0F0"/>
            </a:solidFill>
          </c:spPr>
          <c:cat>
            <c:strRef>
              <c:f>'Roadmap Chart'!$Z$12:$Z$23</c:f>
              <c:strCache>
                <c:ptCount val="12"/>
                <c:pt idx="0">
                  <c:v>Strategy &amp; metrics</c:v>
                </c:pt>
                <c:pt idx="1">
                  <c:v>Policy &amp; Compliance</c:v>
                </c:pt>
                <c:pt idx="2">
                  <c:v>Education &amp; Guidance</c:v>
                </c:pt>
                <c:pt idx="3">
                  <c:v>Threat Assessment</c:v>
                </c:pt>
                <c:pt idx="4">
                  <c:v>Security Requirements</c:v>
                </c:pt>
                <c:pt idx="5">
                  <c:v>Secure Architecture</c:v>
                </c:pt>
                <c:pt idx="6">
                  <c:v>Design Review</c:v>
                </c:pt>
                <c:pt idx="7">
                  <c:v>Implementation Review</c:v>
                </c:pt>
                <c:pt idx="8">
                  <c:v>Security Testing</c:v>
                </c:pt>
                <c:pt idx="9">
                  <c:v>Issue Management</c:v>
                </c:pt>
                <c:pt idx="10">
                  <c:v>Environment Hardening</c:v>
                </c:pt>
                <c:pt idx="11">
                  <c:v>Operational Enablement</c:v>
                </c:pt>
              </c:strCache>
            </c:strRef>
          </c:cat>
          <c:val>
            <c:numRef>
              <c:f>'Roadmap Chart'!$AB$12:$AB$23</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xmlns:c16r2="http://schemas.microsoft.com/office/drawing/2015/06/chart">
            <c:ext xmlns:c16="http://schemas.microsoft.com/office/drawing/2014/chart" uri="{C3380CC4-5D6E-409C-BE32-E72D297353CC}">
              <c16:uniqueId val="{00000001-47DE-45B4-A333-13B34FC5CC07}"/>
            </c:ext>
          </c:extLst>
        </c:ser>
        <c:ser>
          <c:idx val="2"/>
          <c:order val="2"/>
          <c:tx>
            <c:strRef>
              <c:f>'Roadmap Chart'!$AC$11</c:f>
              <c:strCache>
                <c:ptCount val="1"/>
                <c:pt idx="0">
                  <c:v>Phase 2</c:v>
                </c:pt>
              </c:strCache>
            </c:strRef>
          </c:tx>
          <c:spPr>
            <a:solidFill>
              <a:srgbClr val="FFC000"/>
            </a:solidFill>
          </c:spPr>
          <c:cat>
            <c:strRef>
              <c:f>'Roadmap Chart'!$Z$12:$Z$23</c:f>
              <c:strCache>
                <c:ptCount val="12"/>
                <c:pt idx="0">
                  <c:v>Strategy &amp; metrics</c:v>
                </c:pt>
                <c:pt idx="1">
                  <c:v>Policy &amp; Compliance</c:v>
                </c:pt>
                <c:pt idx="2">
                  <c:v>Education &amp; Guidance</c:v>
                </c:pt>
                <c:pt idx="3">
                  <c:v>Threat Assessment</c:v>
                </c:pt>
                <c:pt idx="4">
                  <c:v>Security Requirements</c:v>
                </c:pt>
                <c:pt idx="5">
                  <c:v>Secure Architecture</c:v>
                </c:pt>
                <c:pt idx="6">
                  <c:v>Design Review</c:v>
                </c:pt>
                <c:pt idx="7">
                  <c:v>Implementation Review</c:v>
                </c:pt>
                <c:pt idx="8">
                  <c:v>Security Testing</c:v>
                </c:pt>
                <c:pt idx="9">
                  <c:v>Issue Management</c:v>
                </c:pt>
                <c:pt idx="10">
                  <c:v>Environment Hardening</c:v>
                </c:pt>
                <c:pt idx="11">
                  <c:v>Operational Enablement</c:v>
                </c:pt>
              </c:strCache>
            </c:strRef>
          </c:cat>
          <c:val>
            <c:numRef>
              <c:f>'Roadmap Chart'!$AC$12:$AC$23</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xmlns:c16r2="http://schemas.microsoft.com/office/drawing/2015/06/chart">
            <c:ext xmlns:c16="http://schemas.microsoft.com/office/drawing/2014/chart" uri="{C3380CC4-5D6E-409C-BE32-E72D297353CC}">
              <c16:uniqueId val="{00000002-47DE-45B4-A333-13B34FC5CC07}"/>
            </c:ext>
          </c:extLst>
        </c:ser>
        <c:ser>
          <c:idx val="3"/>
          <c:order val="3"/>
          <c:tx>
            <c:strRef>
              <c:f>'Roadmap Chart'!$AD$11</c:f>
              <c:strCache>
                <c:ptCount val="1"/>
                <c:pt idx="0">
                  <c:v>Phase 1</c:v>
                </c:pt>
              </c:strCache>
            </c:strRef>
          </c:tx>
          <c:spPr>
            <a:solidFill>
              <a:schemeClr val="accent2"/>
            </a:solidFill>
            <a:ln>
              <a:solidFill>
                <a:schemeClr val="accent2"/>
              </a:solidFill>
            </a:ln>
          </c:spPr>
          <c:cat>
            <c:strRef>
              <c:f>'Roadmap Chart'!$Z$12:$Z$23</c:f>
              <c:strCache>
                <c:ptCount val="12"/>
                <c:pt idx="0">
                  <c:v>Strategy &amp; metrics</c:v>
                </c:pt>
                <c:pt idx="1">
                  <c:v>Policy &amp; Compliance</c:v>
                </c:pt>
                <c:pt idx="2">
                  <c:v>Education &amp; Guidance</c:v>
                </c:pt>
                <c:pt idx="3">
                  <c:v>Threat Assessment</c:v>
                </c:pt>
                <c:pt idx="4">
                  <c:v>Security Requirements</c:v>
                </c:pt>
                <c:pt idx="5">
                  <c:v>Secure Architecture</c:v>
                </c:pt>
                <c:pt idx="6">
                  <c:v>Design Review</c:v>
                </c:pt>
                <c:pt idx="7">
                  <c:v>Implementation Review</c:v>
                </c:pt>
                <c:pt idx="8">
                  <c:v>Security Testing</c:v>
                </c:pt>
                <c:pt idx="9">
                  <c:v>Issue Management</c:v>
                </c:pt>
                <c:pt idx="10">
                  <c:v>Environment Hardening</c:v>
                </c:pt>
                <c:pt idx="11">
                  <c:v>Operational Enablement</c:v>
                </c:pt>
              </c:strCache>
            </c:strRef>
          </c:cat>
          <c:val>
            <c:numRef>
              <c:f>'Roadmap Chart'!$AD$12:$AD$23</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xmlns:c16r2="http://schemas.microsoft.com/office/drawing/2015/06/chart">
            <c:ext xmlns:c16="http://schemas.microsoft.com/office/drawing/2014/chart" uri="{C3380CC4-5D6E-409C-BE32-E72D297353CC}">
              <c16:uniqueId val="{00000003-47DE-45B4-A333-13B34FC5CC07}"/>
            </c:ext>
          </c:extLst>
        </c:ser>
        <c:ser>
          <c:idx val="4"/>
          <c:order val="4"/>
          <c:tx>
            <c:strRef>
              <c:f>'Roadmap Chart'!$AE$11</c:f>
              <c:strCache>
                <c:ptCount val="1"/>
                <c:pt idx="0">
                  <c:v>Start</c:v>
                </c:pt>
              </c:strCache>
            </c:strRef>
          </c:tx>
          <c:spPr>
            <a:solidFill>
              <a:schemeClr val="bg2">
                <a:lumMod val="90000"/>
              </a:schemeClr>
            </a:solidFill>
          </c:spPr>
          <c:cat>
            <c:strRef>
              <c:f>'Roadmap Chart'!$Z$12:$Z$23</c:f>
              <c:strCache>
                <c:ptCount val="12"/>
                <c:pt idx="0">
                  <c:v>Strategy &amp; metrics</c:v>
                </c:pt>
                <c:pt idx="1">
                  <c:v>Policy &amp; Compliance</c:v>
                </c:pt>
                <c:pt idx="2">
                  <c:v>Education &amp; Guidance</c:v>
                </c:pt>
                <c:pt idx="3">
                  <c:v>Threat Assessment</c:v>
                </c:pt>
                <c:pt idx="4">
                  <c:v>Security Requirements</c:v>
                </c:pt>
                <c:pt idx="5">
                  <c:v>Secure Architecture</c:v>
                </c:pt>
                <c:pt idx="6">
                  <c:v>Design Review</c:v>
                </c:pt>
                <c:pt idx="7">
                  <c:v>Implementation Review</c:v>
                </c:pt>
                <c:pt idx="8">
                  <c:v>Security Testing</c:v>
                </c:pt>
                <c:pt idx="9">
                  <c:v>Issue Management</c:v>
                </c:pt>
                <c:pt idx="10">
                  <c:v>Environment Hardening</c:v>
                </c:pt>
                <c:pt idx="11">
                  <c:v>Operational Enablement</c:v>
                </c:pt>
              </c:strCache>
            </c:strRef>
          </c:cat>
          <c:val>
            <c:numRef>
              <c:f>'Roadmap Chart'!$AE$12:$AE$23</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xmlns:c16r2="http://schemas.microsoft.com/office/drawing/2015/06/chart">
            <c:ext xmlns:c16="http://schemas.microsoft.com/office/drawing/2014/chart" uri="{C3380CC4-5D6E-409C-BE32-E72D297353CC}">
              <c16:uniqueId val="{00000000-6BE1-4C0A-80AB-A8DC500F7FEA}"/>
            </c:ext>
          </c:extLst>
        </c:ser>
        <c:dLbls>
          <c:showLegendKey val="0"/>
          <c:showVal val="0"/>
          <c:showCatName val="0"/>
          <c:showSerName val="0"/>
          <c:showPercent val="0"/>
          <c:showBubbleSize val="0"/>
        </c:dLbls>
        <c:axId val="903847392"/>
        <c:axId val="904286592"/>
      </c:radarChart>
      <c:catAx>
        <c:axId val="903847392"/>
        <c:scaling>
          <c:orientation val="minMax"/>
        </c:scaling>
        <c:delete val="0"/>
        <c:axPos val="b"/>
        <c:majorGridlines/>
        <c:numFmt formatCode="General" sourceLinked="0"/>
        <c:majorTickMark val="out"/>
        <c:minorTickMark val="none"/>
        <c:tickLblPos val="nextTo"/>
        <c:txPr>
          <a:bodyPr/>
          <a:lstStyle/>
          <a:p>
            <a:pPr>
              <a:defRPr b="1"/>
            </a:pPr>
            <a:endParaRPr lang="nl-BE"/>
          </a:p>
        </c:txPr>
        <c:crossAx val="904286592"/>
        <c:crosses val="autoZero"/>
        <c:auto val="1"/>
        <c:lblAlgn val="ctr"/>
        <c:lblOffset val="100"/>
        <c:noMultiLvlLbl val="0"/>
      </c:catAx>
      <c:valAx>
        <c:axId val="904286592"/>
        <c:scaling>
          <c:orientation val="minMax"/>
        </c:scaling>
        <c:delete val="0"/>
        <c:axPos val="l"/>
        <c:majorGridlines/>
        <c:numFmt formatCode="0.00" sourceLinked="1"/>
        <c:majorTickMark val="cross"/>
        <c:minorTickMark val="none"/>
        <c:tickLblPos val="nextTo"/>
        <c:txPr>
          <a:bodyPr/>
          <a:lstStyle/>
          <a:p>
            <a:pPr>
              <a:defRPr sz="1100" b="0">
                <a:latin typeface="+mj-lt"/>
              </a:defRPr>
            </a:pPr>
            <a:endParaRPr lang="nl-BE"/>
          </a:p>
        </c:txPr>
        <c:crossAx val="903847392"/>
        <c:crosses val="autoZero"/>
        <c:crossBetween val="between"/>
        <c:majorUnit val="1"/>
      </c:valAx>
    </c:plotArea>
    <c:legend>
      <c:legendPos val="r"/>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SAMM Phase 2 Score</a:t>
            </a:r>
          </a:p>
        </c:rich>
      </c:tx>
      <c:layout>
        <c:manualLayout>
          <c:xMode val="edge"/>
          <c:yMode val="edge"/>
          <c:x val="0.68583333333333296"/>
          <c:y val="0.91373801916932895"/>
        </c:manualLayout>
      </c:layout>
      <c:overlay val="1"/>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nl-BE"/>
        </a:p>
      </c:txPr>
    </c:title>
    <c:autoTitleDeleted val="0"/>
    <c:plotArea>
      <c:layout/>
      <c:radarChart>
        <c:radarStyle val="filled"/>
        <c:varyColors val="0"/>
        <c:ser>
          <c:idx val="4"/>
          <c:order val="0"/>
          <c:tx>
            <c:strRef>
              <c:f>Scorecard!$V$46</c:f>
              <c:strCache>
                <c:ptCount val="1"/>
                <c:pt idx="0">
                  <c:v>Governance</c:v>
                </c:pt>
              </c:strCache>
            </c:strRef>
          </c:tx>
          <c:spPr>
            <a:solidFill>
              <a:srgbClr val="3290C4"/>
            </a:solidFill>
            <a:ln>
              <a:solidFill>
                <a:srgbClr val="3290C4"/>
              </a:solid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s>
            <c:dLbl>
              <c:idx val="0"/>
              <c:layout>
                <c:manualLayout>
                  <c:x val="1.8749999999999999E-2"/>
                  <c:y val="5.7507987220447199E-2"/>
                </c:manualLayout>
              </c:layout>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0-47C7-4F81-AE6A-F33F59DA5C48}"/>
                </c:ext>
                <c:ext xmlns:c15="http://schemas.microsoft.com/office/drawing/2012/chart" uri="{CE6537A1-D6FC-4f65-9D91-7224C49458BB}"/>
              </c:extLst>
            </c:dLbl>
            <c:dLbl>
              <c:idx val="1"/>
              <c:layout>
                <c:manualLayout>
                  <c:x val="-1.4583333333333399E-2"/>
                  <c:y val="3.8338658146964799E-2"/>
                </c:manualLayout>
              </c:layout>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1-47C7-4F81-AE6A-F33F59DA5C48}"/>
                </c:ext>
                <c:ext xmlns:c15="http://schemas.microsoft.com/office/drawing/2012/chart" uri="{CE6537A1-D6FC-4f65-9D91-7224C49458BB}"/>
              </c:extLst>
            </c:dLbl>
            <c:dLbl>
              <c:idx val="2"/>
              <c:layout>
                <c:manualLayout>
                  <c:x val="-3.5416666666666798E-2"/>
                  <c:y val="6.3897763578274697E-3"/>
                </c:manualLayout>
              </c:layout>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2-47C7-4F81-AE6A-F33F59DA5C48}"/>
                </c:ext>
                <c:ext xmlns:c15="http://schemas.microsoft.com/office/drawing/2012/chart" uri="{CE6537A1-D6FC-4f65-9D91-7224C49458BB}"/>
              </c:extLst>
            </c:dLbl>
            <c:dLbl>
              <c:idx val="3"/>
              <c:delete val="1"/>
              <c:extLst xmlns:c16r2="http://schemas.microsoft.com/office/drawing/2015/06/chart">
                <c:ext xmlns:c16="http://schemas.microsoft.com/office/drawing/2014/chart" uri="{C3380CC4-5D6E-409C-BE32-E72D297353CC}">
                  <c16:uniqueId val="{00000003-47C7-4F81-AE6A-F33F59DA5C48}"/>
                </c:ext>
                <c:ext xmlns:c15="http://schemas.microsoft.com/office/drawing/2012/chart" uri="{CE6537A1-D6FC-4f65-9D91-7224C49458BB}"/>
              </c:extLst>
            </c:dLbl>
            <c:dLbl>
              <c:idx val="4"/>
              <c:delete val="1"/>
              <c:extLst xmlns:c16r2="http://schemas.microsoft.com/office/drawing/2015/06/chart">
                <c:ext xmlns:c16="http://schemas.microsoft.com/office/drawing/2014/chart" uri="{C3380CC4-5D6E-409C-BE32-E72D297353CC}">
                  <c16:uniqueId val="{00000004-47C7-4F81-AE6A-F33F59DA5C48}"/>
                </c:ext>
                <c:ext xmlns:c15="http://schemas.microsoft.com/office/drawing/2012/chart" uri="{CE6537A1-D6FC-4f65-9D91-7224C49458BB}"/>
              </c:extLst>
            </c:dLbl>
            <c:dLbl>
              <c:idx val="5"/>
              <c:delete val="1"/>
              <c:extLst xmlns:c16r2="http://schemas.microsoft.com/office/drawing/2015/06/chart">
                <c:ext xmlns:c16="http://schemas.microsoft.com/office/drawing/2014/chart" uri="{C3380CC4-5D6E-409C-BE32-E72D297353CC}">
                  <c16:uniqueId val="{00000005-47C7-4F81-AE6A-F33F59DA5C48}"/>
                </c:ext>
                <c:ext xmlns:c15="http://schemas.microsoft.com/office/drawing/2012/chart" uri="{CE6537A1-D6FC-4f65-9D91-7224C49458BB}"/>
              </c:extLst>
            </c:dLbl>
            <c:dLbl>
              <c:idx val="6"/>
              <c:delete val="1"/>
              <c:extLst xmlns:c16r2="http://schemas.microsoft.com/office/drawing/2015/06/chart">
                <c:ext xmlns:c16="http://schemas.microsoft.com/office/drawing/2014/chart" uri="{C3380CC4-5D6E-409C-BE32-E72D297353CC}">
                  <c16:uniqueId val="{00000006-47C7-4F81-AE6A-F33F59DA5C48}"/>
                </c:ext>
                <c:ext xmlns:c15="http://schemas.microsoft.com/office/drawing/2012/chart" uri="{CE6537A1-D6FC-4f65-9D91-7224C49458BB}"/>
              </c:extLst>
            </c:dLbl>
            <c:dLbl>
              <c:idx val="7"/>
              <c:delete val="1"/>
              <c:extLst xmlns:c16r2="http://schemas.microsoft.com/office/drawing/2015/06/chart">
                <c:ext xmlns:c16="http://schemas.microsoft.com/office/drawing/2014/chart" uri="{C3380CC4-5D6E-409C-BE32-E72D297353CC}">
                  <c16:uniqueId val="{00000007-47C7-4F81-AE6A-F33F59DA5C48}"/>
                </c:ext>
                <c:ext xmlns:c15="http://schemas.microsoft.com/office/drawing/2012/chart" uri="{CE6537A1-D6FC-4f65-9D91-7224C49458BB}"/>
              </c:extLst>
            </c:dLbl>
            <c:dLbl>
              <c:idx val="8"/>
              <c:delete val="1"/>
              <c:extLst xmlns:c16r2="http://schemas.microsoft.com/office/drawing/2015/06/chart">
                <c:ext xmlns:c16="http://schemas.microsoft.com/office/drawing/2014/chart" uri="{C3380CC4-5D6E-409C-BE32-E72D297353CC}">
                  <c16:uniqueId val="{00000008-47C7-4F81-AE6A-F33F59DA5C48}"/>
                </c:ext>
                <c:ext xmlns:c15="http://schemas.microsoft.com/office/drawing/2012/chart" uri="{CE6537A1-D6FC-4f65-9D91-7224C49458BB}"/>
              </c:extLst>
            </c:dLbl>
            <c:dLbl>
              <c:idx val="9"/>
              <c:delete val="1"/>
              <c:extLst xmlns:c16r2="http://schemas.microsoft.com/office/drawing/2015/06/chart">
                <c:ext xmlns:c16="http://schemas.microsoft.com/office/drawing/2014/chart" uri="{C3380CC4-5D6E-409C-BE32-E72D297353CC}">
                  <c16:uniqueId val="{00000009-47C7-4F81-AE6A-F33F59DA5C48}"/>
                </c:ext>
                <c:ext xmlns:c15="http://schemas.microsoft.com/office/drawing/2012/chart" uri="{CE6537A1-D6FC-4f65-9D91-7224C49458BB}"/>
              </c:extLst>
            </c:dLbl>
            <c:dLbl>
              <c:idx val="10"/>
              <c:delete val="1"/>
              <c:extLst xmlns:c16r2="http://schemas.microsoft.com/office/drawing/2015/06/chart">
                <c:ext xmlns:c16="http://schemas.microsoft.com/office/drawing/2014/chart" uri="{C3380CC4-5D6E-409C-BE32-E72D297353CC}">
                  <c16:uniqueId val="{0000000A-47C7-4F81-AE6A-F33F59DA5C48}"/>
                </c:ext>
                <c:ext xmlns:c15="http://schemas.microsoft.com/office/drawing/2012/chart" uri="{CE6537A1-D6FC-4f65-9D91-7224C49458BB}"/>
              </c:extLst>
            </c:dLbl>
            <c:dLbl>
              <c:idx val="11"/>
              <c:delete val="1"/>
              <c:extLst xmlns:c16r2="http://schemas.microsoft.com/office/drawing/2015/06/chart">
                <c:ext xmlns:c16="http://schemas.microsoft.com/office/drawing/2014/chart" uri="{C3380CC4-5D6E-409C-BE32-E72D297353CC}">
                  <c16:uniqueId val="{0000000B-47C7-4F81-AE6A-F33F59DA5C48}"/>
                </c:ex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nl-BE"/>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Review</c:v>
                </c:pt>
                <c:pt idx="7">
                  <c:v>Implementation Review</c:v>
                </c:pt>
                <c:pt idx="8">
                  <c:v>Security Testing</c:v>
                </c:pt>
                <c:pt idx="9">
                  <c:v>Issue Management</c:v>
                </c:pt>
                <c:pt idx="10">
                  <c:v>Environment Hardening</c:v>
                </c:pt>
                <c:pt idx="11">
                  <c:v>Operational Enablement</c:v>
                </c:pt>
              </c:strCache>
            </c:strRef>
          </c:cat>
          <c:val>
            <c:numRef>
              <c:f>Scorecard!$V$47:$V$58</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xmlns:c16r2="http://schemas.microsoft.com/office/drawing/2015/06/chart">
            <c:ext xmlns:c16="http://schemas.microsoft.com/office/drawing/2014/chart" uri="{C3380CC4-5D6E-409C-BE32-E72D297353CC}">
              <c16:uniqueId val="{0000000C-47C7-4F81-AE6A-F33F59DA5C48}"/>
            </c:ext>
          </c:extLst>
        </c:ser>
        <c:ser>
          <c:idx val="5"/>
          <c:order val="1"/>
          <c:tx>
            <c:strRef>
              <c:f>Scorecard!$W$46</c:f>
              <c:strCache>
                <c:ptCount val="1"/>
                <c:pt idx="0">
                  <c:v>Construction</c:v>
                </c:pt>
              </c:strCache>
            </c:strRef>
          </c:tx>
          <c:spPr>
            <a:solidFill>
              <a:srgbClr val="B75727"/>
            </a:solidFill>
            <a:ln>
              <a:solidFill>
                <a:srgbClr val="B75727"/>
              </a:solid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s>
            <c:dLbl>
              <c:idx val="0"/>
              <c:delete val="1"/>
              <c:extLst xmlns:c16r2="http://schemas.microsoft.com/office/drawing/2015/06/chart">
                <c:ext xmlns:c16="http://schemas.microsoft.com/office/drawing/2014/chart" uri="{C3380CC4-5D6E-409C-BE32-E72D297353CC}">
                  <c16:uniqueId val="{0000000D-47C7-4F81-AE6A-F33F59DA5C48}"/>
                </c:ext>
                <c:ext xmlns:c15="http://schemas.microsoft.com/office/drawing/2012/chart" uri="{CE6537A1-D6FC-4f65-9D91-7224C49458BB}"/>
              </c:extLst>
            </c:dLbl>
            <c:dLbl>
              <c:idx val="1"/>
              <c:delete val="1"/>
              <c:extLst xmlns:c16r2="http://schemas.microsoft.com/office/drawing/2015/06/chart">
                <c:ext xmlns:c16="http://schemas.microsoft.com/office/drawing/2014/chart" uri="{C3380CC4-5D6E-409C-BE32-E72D297353CC}">
                  <c16:uniqueId val="{0000000E-47C7-4F81-AE6A-F33F59DA5C48}"/>
                </c:ext>
                <c:ext xmlns:c15="http://schemas.microsoft.com/office/drawing/2012/chart" uri="{CE6537A1-D6FC-4f65-9D91-7224C49458BB}"/>
              </c:extLst>
            </c:dLbl>
            <c:dLbl>
              <c:idx val="2"/>
              <c:delete val="1"/>
              <c:extLst xmlns:c16r2="http://schemas.microsoft.com/office/drawing/2015/06/chart">
                <c:ext xmlns:c16="http://schemas.microsoft.com/office/drawing/2014/chart" uri="{C3380CC4-5D6E-409C-BE32-E72D297353CC}">
                  <c16:uniqueId val="{0000000F-47C7-4F81-AE6A-F33F59DA5C48}"/>
                </c:ext>
                <c:ext xmlns:c15="http://schemas.microsoft.com/office/drawing/2012/chart" uri="{CE6537A1-D6FC-4f65-9D91-7224C49458BB}"/>
              </c:extLst>
            </c:dLbl>
            <c:dLbl>
              <c:idx val="3"/>
              <c:layout>
                <c:manualLayout>
                  <c:x val="-2.7083333333333501E-2"/>
                  <c:y val="6.3897763578274697E-3"/>
                </c:manualLayout>
              </c:layout>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10-47C7-4F81-AE6A-F33F59DA5C48}"/>
                </c:ext>
                <c:ext xmlns:c15="http://schemas.microsoft.com/office/drawing/2012/chart" uri="{CE6537A1-D6FC-4f65-9D91-7224C49458BB}"/>
              </c:extLst>
            </c:dLbl>
            <c:dLbl>
              <c:idx val="4"/>
              <c:layout>
                <c:manualLayout>
                  <c:x val="-2.5000000000000099E-2"/>
                  <c:y val="-1.91693290734825E-2"/>
                </c:manualLayout>
              </c:layout>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11-47C7-4F81-AE6A-F33F59DA5C48}"/>
                </c:ext>
                <c:ext xmlns:c15="http://schemas.microsoft.com/office/drawing/2012/chart" uri="{CE6537A1-D6FC-4f65-9D91-7224C49458BB}"/>
              </c:extLst>
            </c:dLbl>
            <c:dLbl>
              <c:idx val="5"/>
              <c:layout>
                <c:manualLayout>
                  <c:x val="-1.8749999999999999E-2"/>
                  <c:y val="-4.7923322683706103E-2"/>
                </c:manualLayout>
              </c:layout>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12-47C7-4F81-AE6A-F33F59DA5C48}"/>
                </c:ext>
                <c:ext xmlns:c15="http://schemas.microsoft.com/office/drawing/2012/chart" uri="{CE6537A1-D6FC-4f65-9D91-7224C49458BB}"/>
              </c:extLst>
            </c:dLbl>
            <c:dLbl>
              <c:idx val="6"/>
              <c:delete val="1"/>
              <c:extLst xmlns:c16r2="http://schemas.microsoft.com/office/drawing/2015/06/chart">
                <c:ext xmlns:c16="http://schemas.microsoft.com/office/drawing/2014/chart" uri="{C3380CC4-5D6E-409C-BE32-E72D297353CC}">
                  <c16:uniqueId val="{00000013-47C7-4F81-AE6A-F33F59DA5C48}"/>
                </c:ext>
                <c:ext xmlns:c15="http://schemas.microsoft.com/office/drawing/2012/chart" uri="{CE6537A1-D6FC-4f65-9D91-7224C49458BB}"/>
              </c:extLst>
            </c:dLbl>
            <c:dLbl>
              <c:idx val="7"/>
              <c:delete val="1"/>
              <c:extLst xmlns:c16r2="http://schemas.microsoft.com/office/drawing/2015/06/chart">
                <c:ext xmlns:c16="http://schemas.microsoft.com/office/drawing/2014/chart" uri="{C3380CC4-5D6E-409C-BE32-E72D297353CC}">
                  <c16:uniqueId val="{00000014-47C7-4F81-AE6A-F33F59DA5C48}"/>
                </c:ext>
                <c:ext xmlns:c15="http://schemas.microsoft.com/office/drawing/2012/chart" uri="{CE6537A1-D6FC-4f65-9D91-7224C49458BB}"/>
              </c:extLst>
            </c:dLbl>
            <c:dLbl>
              <c:idx val="8"/>
              <c:delete val="1"/>
              <c:extLst xmlns:c16r2="http://schemas.microsoft.com/office/drawing/2015/06/chart">
                <c:ext xmlns:c16="http://schemas.microsoft.com/office/drawing/2014/chart" uri="{C3380CC4-5D6E-409C-BE32-E72D297353CC}">
                  <c16:uniqueId val="{00000015-47C7-4F81-AE6A-F33F59DA5C48}"/>
                </c:ext>
                <c:ext xmlns:c15="http://schemas.microsoft.com/office/drawing/2012/chart" uri="{CE6537A1-D6FC-4f65-9D91-7224C49458BB}"/>
              </c:extLst>
            </c:dLbl>
            <c:dLbl>
              <c:idx val="9"/>
              <c:delete val="1"/>
              <c:extLst xmlns:c16r2="http://schemas.microsoft.com/office/drawing/2015/06/chart">
                <c:ext xmlns:c16="http://schemas.microsoft.com/office/drawing/2014/chart" uri="{C3380CC4-5D6E-409C-BE32-E72D297353CC}">
                  <c16:uniqueId val="{00000016-47C7-4F81-AE6A-F33F59DA5C48}"/>
                </c:ext>
                <c:ext xmlns:c15="http://schemas.microsoft.com/office/drawing/2012/chart" uri="{CE6537A1-D6FC-4f65-9D91-7224C49458BB}"/>
              </c:extLst>
            </c:dLbl>
            <c:dLbl>
              <c:idx val="10"/>
              <c:delete val="1"/>
              <c:extLst xmlns:c16r2="http://schemas.microsoft.com/office/drawing/2015/06/chart">
                <c:ext xmlns:c16="http://schemas.microsoft.com/office/drawing/2014/chart" uri="{C3380CC4-5D6E-409C-BE32-E72D297353CC}">
                  <c16:uniqueId val="{00000017-47C7-4F81-AE6A-F33F59DA5C48}"/>
                </c:ext>
                <c:ext xmlns:c15="http://schemas.microsoft.com/office/drawing/2012/chart" uri="{CE6537A1-D6FC-4f65-9D91-7224C49458BB}"/>
              </c:extLst>
            </c:dLbl>
            <c:dLbl>
              <c:idx val="11"/>
              <c:delete val="1"/>
              <c:extLst xmlns:c16r2="http://schemas.microsoft.com/office/drawing/2015/06/chart">
                <c:ext xmlns:c16="http://schemas.microsoft.com/office/drawing/2014/chart" uri="{C3380CC4-5D6E-409C-BE32-E72D297353CC}">
                  <c16:uniqueId val="{00000018-47C7-4F81-AE6A-F33F59DA5C48}"/>
                </c:ex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nl-BE"/>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Review</c:v>
                </c:pt>
                <c:pt idx="7">
                  <c:v>Implementation Review</c:v>
                </c:pt>
                <c:pt idx="8">
                  <c:v>Security Testing</c:v>
                </c:pt>
                <c:pt idx="9">
                  <c:v>Issue Management</c:v>
                </c:pt>
                <c:pt idx="10">
                  <c:v>Environment Hardening</c:v>
                </c:pt>
                <c:pt idx="11">
                  <c:v>Operational Enablement</c:v>
                </c:pt>
              </c:strCache>
            </c:strRef>
          </c:cat>
          <c:val>
            <c:numRef>
              <c:f>Scorecard!$W$47:$W$58</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xmlns:c16r2="http://schemas.microsoft.com/office/drawing/2015/06/chart">
            <c:ext xmlns:c16="http://schemas.microsoft.com/office/drawing/2014/chart" uri="{C3380CC4-5D6E-409C-BE32-E72D297353CC}">
              <c16:uniqueId val="{00000019-47C7-4F81-AE6A-F33F59DA5C48}"/>
            </c:ext>
          </c:extLst>
        </c:ser>
        <c:ser>
          <c:idx val="6"/>
          <c:order val="2"/>
          <c:tx>
            <c:strRef>
              <c:f>Scorecard!$X$46</c:f>
              <c:strCache>
                <c:ptCount val="1"/>
                <c:pt idx="0">
                  <c:v>Verification</c:v>
                </c:pt>
              </c:strCache>
            </c:strRef>
          </c:tx>
          <c:spPr>
            <a:solidFill>
              <a:srgbClr val="37793E"/>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s>
            <c:dLbl>
              <c:idx val="0"/>
              <c:delete val="1"/>
              <c:extLst xmlns:c16r2="http://schemas.microsoft.com/office/drawing/2015/06/chart">
                <c:ext xmlns:c16="http://schemas.microsoft.com/office/drawing/2014/chart" uri="{C3380CC4-5D6E-409C-BE32-E72D297353CC}">
                  <c16:uniqueId val="{0000001A-47C7-4F81-AE6A-F33F59DA5C48}"/>
                </c:ext>
                <c:ext xmlns:c15="http://schemas.microsoft.com/office/drawing/2012/chart" uri="{CE6537A1-D6FC-4f65-9D91-7224C49458BB}"/>
              </c:extLst>
            </c:dLbl>
            <c:dLbl>
              <c:idx val="1"/>
              <c:delete val="1"/>
              <c:extLst xmlns:c16r2="http://schemas.microsoft.com/office/drawing/2015/06/chart">
                <c:ext xmlns:c16="http://schemas.microsoft.com/office/drawing/2014/chart" uri="{C3380CC4-5D6E-409C-BE32-E72D297353CC}">
                  <c16:uniqueId val="{0000001B-47C7-4F81-AE6A-F33F59DA5C48}"/>
                </c:ext>
                <c:ext xmlns:c15="http://schemas.microsoft.com/office/drawing/2012/chart" uri="{CE6537A1-D6FC-4f65-9D91-7224C49458BB}"/>
              </c:extLst>
            </c:dLbl>
            <c:dLbl>
              <c:idx val="2"/>
              <c:delete val="1"/>
              <c:extLst xmlns:c16r2="http://schemas.microsoft.com/office/drawing/2015/06/chart">
                <c:ext xmlns:c16="http://schemas.microsoft.com/office/drawing/2014/chart" uri="{C3380CC4-5D6E-409C-BE32-E72D297353CC}">
                  <c16:uniqueId val="{0000001C-47C7-4F81-AE6A-F33F59DA5C48}"/>
                </c:ext>
                <c:ext xmlns:c15="http://schemas.microsoft.com/office/drawing/2012/chart" uri="{CE6537A1-D6FC-4f65-9D91-7224C49458BB}"/>
              </c:extLst>
            </c:dLbl>
            <c:dLbl>
              <c:idx val="3"/>
              <c:delete val="1"/>
              <c:extLst xmlns:c16r2="http://schemas.microsoft.com/office/drawing/2015/06/chart">
                <c:ext xmlns:c16="http://schemas.microsoft.com/office/drawing/2014/chart" uri="{C3380CC4-5D6E-409C-BE32-E72D297353CC}">
                  <c16:uniqueId val="{0000001D-47C7-4F81-AE6A-F33F59DA5C48}"/>
                </c:ext>
                <c:ext xmlns:c15="http://schemas.microsoft.com/office/drawing/2012/chart" uri="{CE6537A1-D6FC-4f65-9D91-7224C49458BB}"/>
              </c:extLst>
            </c:dLbl>
            <c:dLbl>
              <c:idx val="4"/>
              <c:delete val="1"/>
              <c:extLst xmlns:c16r2="http://schemas.microsoft.com/office/drawing/2015/06/chart">
                <c:ext xmlns:c16="http://schemas.microsoft.com/office/drawing/2014/chart" uri="{C3380CC4-5D6E-409C-BE32-E72D297353CC}">
                  <c16:uniqueId val="{0000001E-47C7-4F81-AE6A-F33F59DA5C48}"/>
                </c:ext>
                <c:ext xmlns:c15="http://schemas.microsoft.com/office/drawing/2012/chart" uri="{CE6537A1-D6FC-4f65-9D91-7224C49458BB}"/>
              </c:extLst>
            </c:dLbl>
            <c:dLbl>
              <c:idx val="5"/>
              <c:delete val="1"/>
              <c:extLst xmlns:c16r2="http://schemas.microsoft.com/office/drawing/2015/06/chart">
                <c:ext xmlns:c16="http://schemas.microsoft.com/office/drawing/2014/chart" uri="{C3380CC4-5D6E-409C-BE32-E72D297353CC}">
                  <c16:uniqueId val="{0000001F-47C7-4F81-AE6A-F33F59DA5C48}"/>
                </c:ext>
                <c:ext xmlns:c15="http://schemas.microsoft.com/office/drawing/2012/chart" uri="{CE6537A1-D6FC-4f65-9D91-7224C49458BB}"/>
              </c:extLst>
            </c:dLbl>
            <c:dLbl>
              <c:idx val="6"/>
              <c:layout>
                <c:manualLayout>
                  <c:x val="-4.1666666666666701E-3"/>
                  <c:y val="-5.7507987220447303E-2"/>
                </c:manualLayout>
              </c:layout>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20-47C7-4F81-AE6A-F33F59DA5C48}"/>
                </c:ext>
                <c:ext xmlns:c15="http://schemas.microsoft.com/office/drawing/2012/chart" uri="{CE6537A1-D6FC-4f65-9D91-7224C49458BB}"/>
              </c:extLst>
            </c:dLbl>
            <c:dLbl>
              <c:idx val="7"/>
              <c:layout>
                <c:manualLayout>
                  <c:x val="1.0416666666666701E-2"/>
                  <c:y val="-3.19488817891374E-2"/>
                </c:manualLayout>
              </c:layout>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21-47C7-4F81-AE6A-F33F59DA5C48}"/>
                </c:ext>
                <c:ext xmlns:c15="http://schemas.microsoft.com/office/drawing/2012/chart" uri="{CE6537A1-D6FC-4f65-9D91-7224C49458BB}"/>
              </c:extLst>
            </c:dLbl>
            <c:dLbl>
              <c:idx val="8"/>
              <c:layout>
                <c:manualLayout>
                  <c:x val="2.2916666666666599E-2"/>
                  <c:y val="-3.19488817891374E-2"/>
                </c:manualLayout>
              </c:layout>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22-47C7-4F81-AE6A-F33F59DA5C48}"/>
                </c:ext>
                <c:ext xmlns:c15="http://schemas.microsoft.com/office/drawing/2012/chart" uri="{CE6537A1-D6FC-4f65-9D91-7224C49458BB}"/>
              </c:extLst>
            </c:dLbl>
            <c:dLbl>
              <c:idx val="9"/>
              <c:delete val="1"/>
              <c:extLst xmlns:c16r2="http://schemas.microsoft.com/office/drawing/2015/06/chart">
                <c:ext xmlns:c16="http://schemas.microsoft.com/office/drawing/2014/chart" uri="{C3380CC4-5D6E-409C-BE32-E72D297353CC}">
                  <c16:uniqueId val="{00000023-47C7-4F81-AE6A-F33F59DA5C48}"/>
                </c:ext>
                <c:ext xmlns:c15="http://schemas.microsoft.com/office/drawing/2012/chart" uri="{CE6537A1-D6FC-4f65-9D91-7224C49458BB}"/>
              </c:extLst>
            </c:dLbl>
            <c:dLbl>
              <c:idx val="10"/>
              <c:delete val="1"/>
              <c:extLst xmlns:c16r2="http://schemas.microsoft.com/office/drawing/2015/06/chart">
                <c:ext xmlns:c16="http://schemas.microsoft.com/office/drawing/2014/chart" uri="{C3380CC4-5D6E-409C-BE32-E72D297353CC}">
                  <c16:uniqueId val="{00000024-47C7-4F81-AE6A-F33F59DA5C48}"/>
                </c:ext>
                <c:ext xmlns:c15="http://schemas.microsoft.com/office/drawing/2012/chart" uri="{CE6537A1-D6FC-4f65-9D91-7224C49458BB}"/>
              </c:extLst>
            </c:dLbl>
            <c:dLbl>
              <c:idx val="11"/>
              <c:delete val="1"/>
              <c:extLst xmlns:c16r2="http://schemas.microsoft.com/office/drawing/2015/06/chart">
                <c:ext xmlns:c16="http://schemas.microsoft.com/office/drawing/2014/chart" uri="{C3380CC4-5D6E-409C-BE32-E72D297353CC}">
                  <c16:uniqueId val="{00000025-47C7-4F81-AE6A-F33F59DA5C48}"/>
                </c:ex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nl-BE"/>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Review</c:v>
                </c:pt>
                <c:pt idx="7">
                  <c:v>Implementation Review</c:v>
                </c:pt>
                <c:pt idx="8">
                  <c:v>Security Testing</c:v>
                </c:pt>
                <c:pt idx="9">
                  <c:v>Issue Management</c:v>
                </c:pt>
                <c:pt idx="10">
                  <c:v>Environment Hardening</c:v>
                </c:pt>
                <c:pt idx="11">
                  <c:v>Operational Enablement</c:v>
                </c:pt>
              </c:strCache>
            </c:strRef>
          </c:cat>
          <c:val>
            <c:numRef>
              <c:f>Scorecard!$X$47:$X$58</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xmlns:c16r2="http://schemas.microsoft.com/office/drawing/2015/06/chart">
            <c:ext xmlns:c16="http://schemas.microsoft.com/office/drawing/2014/chart" uri="{C3380CC4-5D6E-409C-BE32-E72D297353CC}">
              <c16:uniqueId val="{00000026-47C7-4F81-AE6A-F33F59DA5C48}"/>
            </c:ext>
          </c:extLst>
        </c:ser>
        <c:ser>
          <c:idx val="7"/>
          <c:order val="3"/>
          <c:tx>
            <c:strRef>
              <c:f>Scorecard!$Y$46</c:f>
              <c:strCache>
                <c:ptCount val="1"/>
                <c:pt idx="0">
                  <c:v>Operations</c:v>
                </c:pt>
              </c:strCache>
            </c:strRef>
          </c:tx>
          <c:spPr>
            <a:solidFill>
              <a:srgbClr val="791F17"/>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s>
            <c:dLbl>
              <c:idx val="0"/>
              <c:delete val="1"/>
              <c:extLst xmlns:c16r2="http://schemas.microsoft.com/office/drawing/2015/06/chart">
                <c:ext xmlns:c16="http://schemas.microsoft.com/office/drawing/2014/chart" uri="{C3380CC4-5D6E-409C-BE32-E72D297353CC}">
                  <c16:uniqueId val="{00000027-47C7-4F81-AE6A-F33F59DA5C48}"/>
                </c:ext>
                <c:ext xmlns:c15="http://schemas.microsoft.com/office/drawing/2012/chart" uri="{CE6537A1-D6FC-4f65-9D91-7224C49458BB}"/>
              </c:extLst>
            </c:dLbl>
            <c:dLbl>
              <c:idx val="1"/>
              <c:delete val="1"/>
              <c:extLst xmlns:c16r2="http://schemas.microsoft.com/office/drawing/2015/06/chart">
                <c:ext xmlns:c16="http://schemas.microsoft.com/office/drawing/2014/chart" uri="{C3380CC4-5D6E-409C-BE32-E72D297353CC}">
                  <c16:uniqueId val="{00000028-47C7-4F81-AE6A-F33F59DA5C48}"/>
                </c:ext>
                <c:ext xmlns:c15="http://schemas.microsoft.com/office/drawing/2012/chart" uri="{CE6537A1-D6FC-4f65-9D91-7224C49458BB}"/>
              </c:extLst>
            </c:dLbl>
            <c:dLbl>
              <c:idx val="2"/>
              <c:delete val="1"/>
              <c:extLst xmlns:c16r2="http://schemas.microsoft.com/office/drawing/2015/06/chart">
                <c:ext xmlns:c16="http://schemas.microsoft.com/office/drawing/2014/chart" uri="{C3380CC4-5D6E-409C-BE32-E72D297353CC}">
                  <c16:uniqueId val="{00000029-47C7-4F81-AE6A-F33F59DA5C48}"/>
                </c:ext>
                <c:ext xmlns:c15="http://schemas.microsoft.com/office/drawing/2012/chart" uri="{CE6537A1-D6FC-4f65-9D91-7224C49458BB}"/>
              </c:extLst>
            </c:dLbl>
            <c:dLbl>
              <c:idx val="3"/>
              <c:delete val="1"/>
              <c:extLst xmlns:c16r2="http://schemas.microsoft.com/office/drawing/2015/06/chart">
                <c:ext xmlns:c16="http://schemas.microsoft.com/office/drawing/2014/chart" uri="{C3380CC4-5D6E-409C-BE32-E72D297353CC}">
                  <c16:uniqueId val="{0000002A-47C7-4F81-AE6A-F33F59DA5C48}"/>
                </c:ext>
                <c:ext xmlns:c15="http://schemas.microsoft.com/office/drawing/2012/chart" uri="{CE6537A1-D6FC-4f65-9D91-7224C49458BB}"/>
              </c:extLst>
            </c:dLbl>
            <c:dLbl>
              <c:idx val="4"/>
              <c:delete val="1"/>
              <c:extLst xmlns:c16r2="http://schemas.microsoft.com/office/drawing/2015/06/chart">
                <c:ext xmlns:c16="http://schemas.microsoft.com/office/drawing/2014/chart" uri="{C3380CC4-5D6E-409C-BE32-E72D297353CC}">
                  <c16:uniqueId val="{0000002B-47C7-4F81-AE6A-F33F59DA5C48}"/>
                </c:ext>
                <c:ext xmlns:c15="http://schemas.microsoft.com/office/drawing/2012/chart" uri="{CE6537A1-D6FC-4f65-9D91-7224C49458BB}"/>
              </c:extLst>
            </c:dLbl>
            <c:dLbl>
              <c:idx val="5"/>
              <c:delete val="1"/>
              <c:extLst xmlns:c16r2="http://schemas.microsoft.com/office/drawing/2015/06/chart">
                <c:ext xmlns:c16="http://schemas.microsoft.com/office/drawing/2014/chart" uri="{C3380CC4-5D6E-409C-BE32-E72D297353CC}">
                  <c16:uniqueId val="{0000002C-47C7-4F81-AE6A-F33F59DA5C48}"/>
                </c:ext>
                <c:ext xmlns:c15="http://schemas.microsoft.com/office/drawing/2012/chart" uri="{CE6537A1-D6FC-4f65-9D91-7224C49458BB}"/>
              </c:extLst>
            </c:dLbl>
            <c:dLbl>
              <c:idx val="6"/>
              <c:delete val="1"/>
              <c:extLst xmlns:c16r2="http://schemas.microsoft.com/office/drawing/2015/06/chart">
                <c:ext xmlns:c16="http://schemas.microsoft.com/office/drawing/2014/chart" uri="{C3380CC4-5D6E-409C-BE32-E72D297353CC}">
                  <c16:uniqueId val="{0000002D-47C7-4F81-AE6A-F33F59DA5C48}"/>
                </c:ext>
                <c:ext xmlns:c15="http://schemas.microsoft.com/office/drawing/2012/chart" uri="{CE6537A1-D6FC-4f65-9D91-7224C49458BB}"/>
              </c:extLst>
            </c:dLbl>
            <c:dLbl>
              <c:idx val="7"/>
              <c:delete val="1"/>
              <c:extLst xmlns:c16r2="http://schemas.microsoft.com/office/drawing/2015/06/chart">
                <c:ext xmlns:c16="http://schemas.microsoft.com/office/drawing/2014/chart" uri="{C3380CC4-5D6E-409C-BE32-E72D297353CC}">
                  <c16:uniqueId val="{0000002E-47C7-4F81-AE6A-F33F59DA5C48}"/>
                </c:ext>
                <c:ext xmlns:c15="http://schemas.microsoft.com/office/drawing/2012/chart" uri="{CE6537A1-D6FC-4f65-9D91-7224C49458BB}"/>
              </c:extLst>
            </c:dLbl>
            <c:dLbl>
              <c:idx val="8"/>
              <c:delete val="1"/>
              <c:extLst xmlns:c16r2="http://schemas.microsoft.com/office/drawing/2015/06/chart">
                <c:ext xmlns:c16="http://schemas.microsoft.com/office/drawing/2014/chart" uri="{C3380CC4-5D6E-409C-BE32-E72D297353CC}">
                  <c16:uniqueId val="{0000002F-47C7-4F81-AE6A-F33F59DA5C48}"/>
                </c:ext>
                <c:ext xmlns:c15="http://schemas.microsoft.com/office/drawing/2012/chart" uri="{CE6537A1-D6FC-4f65-9D91-7224C49458BB}"/>
              </c:extLst>
            </c:dLbl>
            <c:dLbl>
              <c:idx val="9"/>
              <c:layout>
                <c:manualLayout>
                  <c:x val="3.9583333333333297E-2"/>
                  <c:y val="-2.87539936102237E-2"/>
                </c:manualLayout>
              </c:layout>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30-47C7-4F81-AE6A-F33F59DA5C48}"/>
                </c:ext>
                <c:ext xmlns:c15="http://schemas.microsoft.com/office/drawing/2012/chart" uri="{CE6537A1-D6FC-4f65-9D91-7224C49458BB}"/>
              </c:extLst>
            </c:dLbl>
            <c:dLbl>
              <c:idx val="10"/>
              <c:layout>
                <c:manualLayout>
                  <c:x val="1.6666666666666701E-2"/>
                  <c:y val="2.8753993610223599E-2"/>
                </c:manualLayout>
              </c:layout>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31-47C7-4F81-AE6A-F33F59DA5C48}"/>
                </c:ext>
                <c:ext xmlns:c15="http://schemas.microsoft.com/office/drawing/2012/chart" uri="{CE6537A1-D6FC-4f65-9D91-7224C49458BB}"/>
              </c:extLst>
            </c:dLbl>
            <c:dLbl>
              <c:idx val="11"/>
              <c:layout>
                <c:manualLayout>
                  <c:x val="2.0833333333333298E-3"/>
                  <c:y val="5.1118210862619799E-2"/>
                </c:manualLayout>
              </c:layout>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32-47C7-4F81-AE6A-F33F59DA5C48}"/>
                </c:ex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nl-BE"/>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Review</c:v>
                </c:pt>
                <c:pt idx="7">
                  <c:v>Implementation Review</c:v>
                </c:pt>
                <c:pt idx="8">
                  <c:v>Security Testing</c:v>
                </c:pt>
                <c:pt idx="9">
                  <c:v>Issue Management</c:v>
                </c:pt>
                <c:pt idx="10">
                  <c:v>Environment Hardening</c:v>
                </c:pt>
                <c:pt idx="11">
                  <c:v>Operational Enablement</c:v>
                </c:pt>
              </c:strCache>
            </c:strRef>
          </c:cat>
          <c:val>
            <c:numRef>
              <c:f>Scorecard!$Y$47:$Y$58</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xmlns:c16r2="http://schemas.microsoft.com/office/drawing/2015/06/chart">
            <c:ext xmlns:c16="http://schemas.microsoft.com/office/drawing/2014/chart" uri="{C3380CC4-5D6E-409C-BE32-E72D297353CC}">
              <c16:uniqueId val="{00000033-47C7-4F81-AE6A-F33F59DA5C48}"/>
            </c:ext>
          </c:extLst>
        </c:ser>
        <c:dLbls>
          <c:showLegendKey val="0"/>
          <c:showVal val="0"/>
          <c:showCatName val="0"/>
          <c:showSerName val="0"/>
          <c:showPercent val="0"/>
          <c:showBubbleSize val="0"/>
        </c:dLbls>
        <c:axId val="898030640"/>
        <c:axId val="898034448"/>
      </c:radarChart>
      <c:catAx>
        <c:axId val="898030640"/>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BE"/>
          </a:p>
        </c:txPr>
        <c:crossAx val="898034448"/>
        <c:crosses val="autoZero"/>
        <c:auto val="1"/>
        <c:lblAlgn val="ctr"/>
        <c:lblOffset val="100"/>
        <c:noMultiLvlLbl val="0"/>
      </c:catAx>
      <c:valAx>
        <c:axId val="898034448"/>
        <c:scaling>
          <c:orientation val="minMax"/>
          <c:max val="3"/>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BE"/>
          </a:p>
        </c:txPr>
        <c:crossAx val="89803064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l-BE"/>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SAMM Phase 1 Score</a:t>
            </a:r>
          </a:p>
        </c:rich>
      </c:tx>
      <c:layout>
        <c:manualLayout>
          <c:xMode val="edge"/>
          <c:yMode val="edge"/>
          <c:x val="0.68583333333333296"/>
          <c:y val="0.91373801916932895"/>
        </c:manualLayout>
      </c:layout>
      <c:overlay val="1"/>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nl-BE"/>
        </a:p>
      </c:txPr>
    </c:title>
    <c:autoTitleDeleted val="0"/>
    <c:plotArea>
      <c:layout/>
      <c:radarChart>
        <c:radarStyle val="filled"/>
        <c:varyColors val="0"/>
        <c:ser>
          <c:idx val="4"/>
          <c:order val="0"/>
          <c:tx>
            <c:strRef>
              <c:f>Scorecard!$V$46</c:f>
              <c:strCache>
                <c:ptCount val="1"/>
                <c:pt idx="0">
                  <c:v>Governance</c:v>
                </c:pt>
              </c:strCache>
            </c:strRef>
          </c:tx>
          <c:spPr>
            <a:solidFill>
              <a:srgbClr val="3290C4"/>
            </a:solidFill>
            <a:ln>
              <a:solidFill>
                <a:srgbClr val="3290C4"/>
              </a:solid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s>
            <c:dLbl>
              <c:idx val="0"/>
              <c:layout>
                <c:manualLayout>
                  <c:x val="1.8749999999999999E-2"/>
                  <c:y val="5.7507987220447199E-2"/>
                </c:manualLayout>
              </c:layout>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0-9C73-B641-85CD-2B9E9836A305}"/>
                </c:ext>
                <c:ext xmlns:c15="http://schemas.microsoft.com/office/drawing/2012/chart" uri="{CE6537A1-D6FC-4f65-9D91-7224C49458BB}"/>
              </c:extLst>
            </c:dLbl>
            <c:dLbl>
              <c:idx val="1"/>
              <c:layout>
                <c:manualLayout>
                  <c:x val="-1.4583333333333399E-2"/>
                  <c:y val="3.8338658146964799E-2"/>
                </c:manualLayout>
              </c:layout>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1-9C73-B641-85CD-2B9E9836A305}"/>
                </c:ext>
                <c:ext xmlns:c15="http://schemas.microsoft.com/office/drawing/2012/chart" uri="{CE6537A1-D6FC-4f65-9D91-7224C49458BB}"/>
              </c:extLst>
            </c:dLbl>
            <c:dLbl>
              <c:idx val="2"/>
              <c:layout>
                <c:manualLayout>
                  <c:x val="-3.5416666666666798E-2"/>
                  <c:y val="6.3897763578274697E-3"/>
                </c:manualLayout>
              </c:layout>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2-9C73-B641-85CD-2B9E9836A305}"/>
                </c:ext>
                <c:ext xmlns:c15="http://schemas.microsoft.com/office/drawing/2012/chart" uri="{CE6537A1-D6FC-4f65-9D91-7224C49458BB}"/>
              </c:extLst>
            </c:dLbl>
            <c:dLbl>
              <c:idx val="3"/>
              <c:delete val="1"/>
              <c:extLst xmlns:c16r2="http://schemas.microsoft.com/office/drawing/2015/06/chart">
                <c:ext xmlns:c16="http://schemas.microsoft.com/office/drawing/2014/chart" uri="{C3380CC4-5D6E-409C-BE32-E72D297353CC}">
                  <c16:uniqueId val="{00000003-9C73-B641-85CD-2B9E9836A305}"/>
                </c:ext>
                <c:ext xmlns:c15="http://schemas.microsoft.com/office/drawing/2012/chart" uri="{CE6537A1-D6FC-4f65-9D91-7224C49458BB}"/>
              </c:extLst>
            </c:dLbl>
            <c:dLbl>
              <c:idx val="4"/>
              <c:delete val="1"/>
              <c:extLst xmlns:c16r2="http://schemas.microsoft.com/office/drawing/2015/06/chart">
                <c:ext xmlns:c16="http://schemas.microsoft.com/office/drawing/2014/chart" uri="{C3380CC4-5D6E-409C-BE32-E72D297353CC}">
                  <c16:uniqueId val="{00000004-9C73-B641-85CD-2B9E9836A305}"/>
                </c:ext>
                <c:ext xmlns:c15="http://schemas.microsoft.com/office/drawing/2012/chart" uri="{CE6537A1-D6FC-4f65-9D91-7224C49458BB}"/>
              </c:extLst>
            </c:dLbl>
            <c:dLbl>
              <c:idx val="5"/>
              <c:delete val="1"/>
              <c:extLst xmlns:c16r2="http://schemas.microsoft.com/office/drawing/2015/06/chart">
                <c:ext xmlns:c16="http://schemas.microsoft.com/office/drawing/2014/chart" uri="{C3380CC4-5D6E-409C-BE32-E72D297353CC}">
                  <c16:uniqueId val="{00000005-9C73-B641-85CD-2B9E9836A305}"/>
                </c:ext>
                <c:ext xmlns:c15="http://schemas.microsoft.com/office/drawing/2012/chart" uri="{CE6537A1-D6FC-4f65-9D91-7224C49458BB}"/>
              </c:extLst>
            </c:dLbl>
            <c:dLbl>
              <c:idx val="6"/>
              <c:delete val="1"/>
              <c:extLst xmlns:c16r2="http://schemas.microsoft.com/office/drawing/2015/06/chart">
                <c:ext xmlns:c16="http://schemas.microsoft.com/office/drawing/2014/chart" uri="{C3380CC4-5D6E-409C-BE32-E72D297353CC}">
                  <c16:uniqueId val="{00000006-9C73-B641-85CD-2B9E9836A305}"/>
                </c:ext>
                <c:ext xmlns:c15="http://schemas.microsoft.com/office/drawing/2012/chart" uri="{CE6537A1-D6FC-4f65-9D91-7224C49458BB}"/>
              </c:extLst>
            </c:dLbl>
            <c:dLbl>
              <c:idx val="7"/>
              <c:delete val="1"/>
              <c:extLst xmlns:c16r2="http://schemas.microsoft.com/office/drawing/2015/06/chart">
                <c:ext xmlns:c16="http://schemas.microsoft.com/office/drawing/2014/chart" uri="{C3380CC4-5D6E-409C-BE32-E72D297353CC}">
                  <c16:uniqueId val="{00000007-9C73-B641-85CD-2B9E9836A305}"/>
                </c:ext>
                <c:ext xmlns:c15="http://schemas.microsoft.com/office/drawing/2012/chart" uri="{CE6537A1-D6FC-4f65-9D91-7224C49458BB}"/>
              </c:extLst>
            </c:dLbl>
            <c:dLbl>
              <c:idx val="8"/>
              <c:delete val="1"/>
              <c:extLst xmlns:c16r2="http://schemas.microsoft.com/office/drawing/2015/06/chart">
                <c:ext xmlns:c16="http://schemas.microsoft.com/office/drawing/2014/chart" uri="{C3380CC4-5D6E-409C-BE32-E72D297353CC}">
                  <c16:uniqueId val="{00000008-9C73-B641-85CD-2B9E9836A305}"/>
                </c:ext>
                <c:ext xmlns:c15="http://schemas.microsoft.com/office/drawing/2012/chart" uri="{CE6537A1-D6FC-4f65-9D91-7224C49458BB}"/>
              </c:extLst>
            </c:dLbl>
            <c:dLbl>
              <c:idx val="9"/>
              <c:delete val="1"/>
              <c:extLst xmlns:c16r2="http://schemas.microsoft.com/office/drawing/2015/06/chart">
                <c:ext xmlns:c16="http://schemas.microsoft.com/office/drawing/2014/chart" uri="{C3380CC4-5D6E-409C-BE32-E72D297353CC}">
                  <c16:uniqueId val="{00000009-9C73-B641-85CD-2B9E9836A305}"/>
                </c:ext>
                <c:ext xmlns:c15="http://schemas.microsoft.com/office/drawing/2012/chart" uri="{CE6537A1-D6FC-4f65-9D91-7224C49458BB}"/>
              </c:extLst>
            </c:dLbl>
            <c:dLbl>
              <c:idx val="10"/>
              <c:delete val="1"/>
              <c:extLst xmlns:c16r2="http://schemas.microsoft.com/office/drawing/2015/06/chart">
                <c:ext xmlns:c16="http://schemas.microsoft.com/office/drawing/2014/chart" uri="{C3380CC4-5D6E-409C-BE32-E72D297353CC}">
                  <c16:uniqueId val="{0000000A-9C73-B641-85CD-2B9E9836A305}"/>
                </c:ext>
                <c:ext xmlns:c15="http://schemas.microsoft.com/office/drawing/2012/chart" uri="{CE6537A1-D6FC-4f65-9D91-7224C49458BB}"/>
              </c:extLst>
            </c:dLbl>
            <c:dLbl>
              <c:idx val="11"/>
              <c:delete val="1"/>
              <c:extLst xmlns:c16r2="http://schemas.microsoft.com/office/drawing/2015/06/chart">
                <c:ext xmlns:c16="http://schemas.microsoft.com/office/drawing/2014/chart" uri="{C3380CC4-5D6E-409C-BE32-E72D297353CC}">
                  <c16:uniqueId val="{0000000B-9C73-B641-85CD-2B9E9836A305}"/>
                </c:ex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nl-BE"/>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Review</c:v>
                </c:pt>
                <c:pt idx="7">
                  <c:v>Implementation Review</c:v>
                </c:pt>
                <c:pt idx="8">
                  <c:v>Security Testing</c:v>
                </c:pt>
                <c:pt idx="9">
                  <c:v>Issue Management</c:v>
                </c:pt>
                <c:pt idx="10">
                  <c:v>Environment Hardening</c:v>
                </c:pt>
                <c:pt idx="11">
                  <c:v>Operational Enablement</c:v>
                </c:pt>
              </c:strCache>
            </c:strRef>
          </c:cat>
          <c:val>
            <c:numRef>
              <c:f>Scorecard!$V$47:$V$58</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xmlns:c16r2="http://schemas.microsoft.com/office/drawing/2015/06/chart">
            <c:ext xmlns:c16="http://schemas.microsoft.com/office/drawing/2014/chart" uri="{C3380CC4-5D6E-409C-BE32-E72D297353CC}">
              <c16:uniqueId val="{0000000C-9C73-B641-85CD-2B9E9836A305}"/>
            </c:ext>
          </c:extLst>
        </c:ser>
        <c:ser>
          <c:idx val="5"/>
          <c:order val="1"/>
          <c:tx>
            <c:strRef>
              <c:f>Scorecard!$W$46</c:f>
              <c:strCache>
                <c:ptCount val="1"/>
                <c:pt idx="0">
                  <c:v>Construction</c:v>
                </c:pt>
              </c:strCache>
            </c:strRef>
          </c:tx>
          <c:spPr>
            <a:solidFill>
              <a:srgbClr val="B75727"/>
            </a:solidFill>
            <a:ln>
              <a:solidFill>
                <a:srgbClr val="B75727"/>
              </a:solid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s>
            <c:dLbl>
              <c:idx val="0"/>
              <c:delete val="1"/>
              <c:extLst xmlns:c16r2="http://schemas.microsoft.com/office/drawing/2015/06/chart">
                <c:ext xmlns:c16="http://schemas.microsoft.com/office/drawing/2014/chart" uri="{C3380CC4-5D6E-409C-BE32-E72D297353CC}">
                  <c16:uniqueId val="{0000000D-9C73-B641-85CD-2B9E9836A305}"/>
                </c:ext>
                <c:ext xmlns:c15="http://schemas.microsoft.com/office/drawing/2012/chart" uri="{CE6537A1-D6FC-4f65-9D91-7224C49458BB}"/>
              </c:extLst>
            </c:dLbl>
            <c:dLbl>
              <c:idx val="1"/>
              <c:delete val="1"/>
              <c:extLst xmlns:c16r2="http://schemas.microsoft.com/office/drawing/2015/06/chart">
                <c:ext xmlns:c16="http://schemas.microsoft.com/office/drawing/2014/chart" uri="{C3380CC4-5D6E-409C-BE32-E72D297353CC}">
                  <c16:uniqueId val="{0000000E-9C73-B641-85CD-2B9E9836A305}"/>
                </c:ext>
                <c:ext xmlns:c15="http://schemas.microsoft.com/office/drawing/2012/chart" uri="{CE6537A1-D6FC-4f65-9D91-7224C49458BB}"/>
              </c:extLst>
            </c:dLbl>
            <c:dLbl>
              <c:idx val="2"/>
              <c:delete val="1"/>
              <c:extLst xmlns:c16r2="http://schemas.microsoft.com/office/drawing/2015/06/chart">
                <c:ext xmlns:c16="http://schemas.microsoft.com/office/drawing/2014/chart" uri="{C3380CC4-5D6E-409C-BE32-E72D297353CC}">
                  <c16:uniqueId val="{0000000F-9C73-B641-85CD-2B9E9836A305}"/>
                </c:ext>
                <c:ext xmlns:c15="http://schemas.microsoft.com/office/drawing/2012/chart" uri="{CE6537A1-D6FC-4f65-9D91-7224C49458BB}"/>
              </c:extLst>
            </c:dLbl>
            <c:dLbl>
              <c:idx val="3"/>
              <c:layout>
                <c:manualLayout>
                  <c:x val="-2.7083333333333501E-2"/>
                  <c:y val="6.3897763578274697E-3"/>
                </c:manualLayout>
              </c:layout>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10-9C73-B641-85CD-2B9E9836A305}"/>
                </c:ext>
                <c:ext xmlns:c15="http://schemas.microsoft.com/office/drawing/2012/chart" uri="{CE6537A1-D6FC-4f65-9D91-7224C49458BB}"/>
              </c:extLst>
            </c:dLbl>
            <c:dLbl>
              <c:idx val="4"/>
              <c:layout>
                <c:manualLayout>
                  <c:x val="-2.5000000000000099E-2"/>
                  <c:y val="-1.91693290734825E-2"/>
                </c:manualLayout>
              </c:layout>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11-9C73-B641-85CD-2B9E9836A305}"/>
                </c:ext>
                <c:ext xmlns:c15="http://schemas.microsoft.com/office/drawing/2012/chart" uri="{CE6537A1-D6FC-4f65-9D91-7224C49458BB}"/>
              </c:extLst>
            </c:dLbl>
            <c:dLbl>
              <c:idx val="5"/>
              <c:layout>
                <c:manualLayout>
                  <c:x val="-1.8749999999999999E-2"/>
                  <c:y val="-4.7923322683706103E-2"/>
                </c:manualLayout>
              </c:layout>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12-9C73-B641-85CD-2B9E9836A305}"/>
                </c:ext>
                <c:ext xmlns:c15="http://schemas.microsoft.com/office/drawing/2012/chart" uri="{CE6537A1-D6FC-4f65-9D91-7224C49458BB}"/>
              </c:extLst>
            </c:dLbl>
            <c:dLbl>
              <c:idx val="6"/>
              <c:delete val="1"/>
              <c:extLst xmlns:c16r2="http://schemas.microsoft.com/office/drawing/2015/06/chart">
                <c:ext xmlns:c16="http://schemas.microsoft.com/office/drawing/2014/chart" uri="{C3380CC4-5D6E-409C-BE32-E72D297353CC}">
                  <c16:uniqueId val="{00000013-9C73-B641-85CD-2B9E9836A305}"/>
                </c:ext>
                <c:ext xmlns:c15="http://schemas.microsoft.com/office/drawing/2012/chart" uri="{CE6537A1-D6FC-4f65-9D91-7224C49458BB}"/>
              </c:extLst>
            </c:dLbl>
            <c:dLbl>
              <c:idx val="7"/>
              <c:delete val="1"/>
              <c:extLst xmlns:c16r2="http://schemas.microsoft.com/office/drawing/2015/06/chart">
                <c:ext xmlns:c16="http://schemas.microsoft.com/office/drawing/2014/chart" uri="{C3380CC4-5D6E-409C-BE32-E72D297353CC}">
                  <c16:uniqueId val="{00000014-9C73-B641-85CD-2B9E9836A305}"/>
                </c:ext>
                <c:ext xmlns:c15="http://schemas.microsoft.com/office/drawing/2012/chart" uri="{CE6537A1-D6FC-4f65-9D91-7224C49458BB}"/>
              </c:extLst>
            </c:dLbl>
            <c:dLbl>
              <c:idx val="8"/>
              <c:delete val="1"/>
              <c:extLst xmlns:c16r2="http://schemas.microsoft.com/office/drawing/2015/06/chart">
                <c:ext xmlns:c16="http://schemas.microsoft.com/office/drawing/2014/chart" uri="{C3380CC4-5D6E-409C-BE32-E72D297353CC}">
                  <c16:uniqueId val="{00000015-9C73-B641-85CD-2B9E9836A305}"/>
                </c:ext>
                <c:ext xmlns:c15="http://schemas.microsoft.com/office/drawing/2012/chart" uri="{CE6537A1-D6FC-4f65-9D91-7224C49458BB}"/>
              </c:extLst>
            </c:dLbl>
            <c:dLbl>
              <c:idx val="9"/>
              <c:delete val="1"/>
              <c:extLst xmlns:c16r2="http://schemas.microsoft.com/office/drawing/2015/06/chart">
                <c:ext xmlns:c16="http://schemas.microsoft.com/office/drawing/2014/chart" uri="{C3380CC4-5D6E-409C-BE32-E72D297353CC}">
                  <c16:uniqueId val="{00000016-9C73-B641-85CD-2B9E9836A305}"/>
                </c:ext>
                <c:ext xmlns:c15="http://schemas.microsoft.com/office/drawing/2012/chart" uri="{CE6537A1-D6FC-4f65-9D91-7224C49458BB}"/>
              </c:extLst>
            </c:dLbl>
            <c:dLbl>
              <c:idx val="10"/>
              <c:delete val="1"/>
              <c:extLst xmlns:c16r2="http://schemas.microsoft.com/office/drawing/2015/06/chart">
                <c:ext xmlns:c16="http://schemas.microsoft.com/office/drawing/2014/chart" uri="{C3380CC4-5D6E-409C-BE32-E72D297353CC}">
                  <c16:uniqueId val="{00000017-9C73-B641-85CD-2B9E9836A305}"/>
                </c:ext>
                <c:ext xmlns:c15="http://schemas.microsoft.com/office/drawing/2012/chart" uri="{CE6537A1-D6FC-4f65-9D91-7224C49458BB}"/>
              </c:extLst>
            </c:dLbl>
            <c:dLbl>
              <c:idx val="11"/>
              <c:delete val="1"/>
              <c:extLst xmlns:c16r2="http://schemas.microsoft.com/office/drawing/2015/06/chart">
                <c:ext xmlns:c16="http://schemas.microsoft.com/office/drawing/2014/chart" uri="{C3380CC4-5D6E-409C-BE32-E72D297353CC}">
                  <c16:uniqueId val="{00000018-9C73-B641-85CD-2B9E9836A305}"/>
                </c:ex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nl-BE"/>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Review</c:v>
                </c:pt>
                <c:pt idx="7">
                  <c:v>Implementation Review</c:v>
                </c:pt>
                <c:pt idx="8">
                  <c:v>Security Testing</c:v>
                </c:pt>
                <c:pt idx="9">
                  <c:v>Issue Management</c:v>
                </c:pt>
                <c:pt idx="10">
                  <c:v>Environment Hardening</c:v>
                </c:pt>
                <c:pt idx="11">
                  <c:v>Operational Enablement</c:v>
                </c:pt>
              </c:strCache>
            </c:strRef>
          </c:cat>
          <c:val>
            <c:numRef>
              <c:f>Scorecard!$W$47:$W$58</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xmlns:c16r2="http://schemas.microsoft.com/office/drawing/2015/06/chart">
            <c:ext xmlns:c16="http://schemas.microsoft.com/office/drawing/2014/chart" uri="{C3380CC4-5D6E-409C-BE32-E72D297353CC}">
              <c16:uniqueId val="{00000019-9C73-B641-85CD-2B9E9836A305}"/>
            </c:ext>
          </c:extLst>
        </c:ser>
        <c:ser>
          <c:idx val="6"/>
          <c:order val="2"/>
          <c:tx>
            <c:strRef>
              <c:f>Scorecard!$X$46</c:f>
              <c:strCache>
                <c:ptCount val="1"/>
                <c:pt idx="0">
                  <c:v>Verification</c:v>
                </c:pt>
              </c:strCache>
            </c:strRef>
          </c:tx>
          <c:spPr>
            <a:solidFill>
              <a:srgbClr val="37793E"/>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s>
            <c:dLbl>
              <c:idx val="0"/>
              <c:delete val="1"/>
              <c:extLst xmlns:c16r2="http://schemas.microsoft.com/office/drawing/2015/06/chart">
                <c:ext xmlns:c16="http://schemas.microsoft.com/office/drawing/2014/chart" uri="{C3380CC4-5D6E-409C-BE32-E72D297353CC}">
                  <c16:uniqueId val="{0000001A-9C73-B641-85CD-2B9E9836A305}"/>
                </c:ext>
                <c:ext xmlns:c15="http://schemas.microsoft.com/office/drawing/2012/chart" uri="{CE6537A1-D6FC-4f65-9D91-7224C49458BB}"/>
              </c:extLst>
            </c:dLbl>
            <c:dLbl>
              <c:idx val="1"/>
              <c:delete val="1"/>
              <c:extLst xmlns:c16r2="http://schemas.microsoft.com/office/drawing/2015/06/chart">
                <c:ext xmlns:c16="http://schemas.microsoft.com/office/drawing/2014/chart" uri="{C3380CC4-5D6E-409C-BE32-E72D297353CC}">
                  <c16:uniqueId val="{0000001B-9C73-B641-85CD-2B9E9836A305}"/>
                </c:ext>
                <c:ext xmlns:c15="http://schemas.microsoft.com/office/drawing/2012/chart" uri="{CE6537A1-D6FC-4f65-9D91-7224C49458BB}"/>
              </c:extLst>
            </c:dLbl>
            <c:dLbl>
              <c:idx val="2"/>
              <c:delete val="1"/>
              <c:extLst xmlns:c16r2="http://schemas.microsoft.com/office/drawing/2015/06/chart">
                <c:ext xmlns:c16="http://schemas.microsoft.com/office/drawing/2014/chart" uri="{C3380CC4-5D6E-409C-BE32-E72D297353CC}">
                  <c16:uniqueId val="{0000001C-9C73-B641-85CD-2B9E9836A305}"/>
                </c:ext>
                <c:ext xmlns:c15="http://schemas.microsoft.com/office/drawing/2012/chart" uri="{CE6537A1-D6FC-4f65-9D91-7224C49458BB}"/>
              </c:extLst>
            </c:dLbl>
            <c:dLbl>
              <c:idx val="3"/>
              <c:delete val="1"/>
              <c:extLst xmlns:c16r2="http://schemas.microsoft.com/office/drawing/2015/06/chart">
                <c:ext xmlns:c16="http://schemas.microsoft.com/office/drawing/2014/chart" uri="{C3380CC4-5D6E-409C-BE32-E72D297353CC}">
                  <c16:uniqueId val="{0000001D-9C73-B641-85CD-2B9E9836A305}"/>
                </c:ext>
                <c:ext xmlns:c15="http://schemas.microsoft.com/office/drawing/2012/chart" uri="{CE6537A1-D6FC-4f65-9D91-7224C49458BB}"/>
              </c:extLst>
            </c:dLbl>
            <c:dLbl>
              <c:idx val="4"/>
              <c:delete val="1"/>
              <c:extLst xmlns:c16r2="http://schemas.microsoft.com/office/drawing/2015/06/chart">
                <c:ext xmlns:c16="http://schemas.microsoft.com/office/drawing/2014/chart" uri="{C3380CC4-5D6E-409C-BE32-E72D297353CC}">
                  <c16:uniqueId val="{0000001E-9C73-B641-85CD-2B9E9836A305}"/>
                </c:ext>
                <c:ext xmlns:c15="http://schemas.microsoft.com/office/drawing/2012/chart" uri="{CE6537A1-D6FC-4f65-9D91-7224C49458BB}"/>
              </c:extLst>
            </c:dLbl>
            <c:dLbl>
              <c:idx val="5"/>
              <c:delete val="1"/>
              <c:extLst xmlns:c16r2="http://schemas.microsoft.com/office/drawing/2015/06/chart">
                <c:ext xmlns:c16="http://schemas.microsoft.com/office/drawing/2014/chart" uri="{C3380CC4-5D6E-409C-BE32-E72D297353CC}">
                  <c16:uniqueId val="{0000001F-9C73-B641-85CD-2B9E9836A305}"/>
                </c:ext>
                <c:ext xmlns:c15="http://schemas.microsoft.com/office/drawing/2012/chart" uri="{CE6537A1-D6FC-4f65-9D91-7224C49458BB}"/>
              </c:extLst>
            </c:dLbl>
            <c:dLbl>
              <c:idx val="6"/>
              <c:layout>
                <c:manualLayout>
                  <c:x val="-4.1666666666666701E-3"/>
                  <c:y val="-5.7507987220447303E-2"/>
                </c:manualLayout>
              </c:layout>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20-9C73-B641-85CD-2B9E9836A305}"/>
                </c:ext>
                <c:ext xmlns:c15="http://schemas.microsoft.com/office/drawing/2012/chart" uri="{CE6537A1-D6FC-4f65-9D91-7224C49458BB}"/>
              </c:extLst>
            </c:dLbl>
            <c:dLbl>
              <c:idx val="7"/>
              <c:layout>
                <c:manualLayout>
                  <c:x val="1.0416666666666701E-2"/>
                  <c:y val="-3.19488817891374E-2"/>
                </c:manualLayout>
              </c:layout>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21-9C73-B641-85CD-2B9E9836A305}"/>
                </c:ext>
                <c:ext xmlns:c15="http://schemas.microsoft.com/office/drawing/2012/chart" uri="{CE6537A1-D6FC-4f65-9D91-7224C49458BB}"/>
              </c:extLst>
            </c:dLbl>
            <c:dLbl>
              <c:idx val="8"/>
              <c:layout>
                <c:manualLayout>
                  <c:x val="2.2916666666666599E-2"/>
                  <c:y val="-3.19488817891374E-2"/>
                </c:manualLayout>
              </c:layout>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22-9C73-B641-85CD-2B9E9836A305}"/>
                </c:ext>
                <c:ext xmlns:c15="http://schemas.microsoft.com/office/drawing/2012/chart" uri="{CE6537A1-D6FC-4f65-9D91-7224C49458BB}"/>
              </c:extLst>
            </c:dLbl>
            <c:dLbl>
              <c:idx val="9"/>
              <c:delete val="1"/>
              <c:extLst xmlns:c16r2="http://schemas.microsoft.com/office/drawing/2015/06/chart">
                <c:ext xmlns:c16="http://schemas.microsoft.com/office/drawing/2014/chart" uri="{C3380CC4-5D6E-409C-BE32-E72D297353CC}">
                  <c16:uniqueId val="{00000023-9C73-B641-85CD-2B9E9836A305}"/>
                </c:ext>
                <c:ext xmlns:c15="http://schemas.microsoft.com/office/drawing/2012/chart" uri="{CE6537A1-D6FC-4f65-9D91-7224C49458BB}"/>
              </c:extLst>
            </c:dLbl>
            <c:dLbl>
              <c:idx val="10"/>
              <c:delete val="1"/>
              <c:extLst xmlns:c16r2="http://schemas.microsoft.com/office/drawing/2015/06/chart">
                <c:ext xmlns:c16="http://schemas.microsoft.com/office/drawing/2014/chart" uri="{C3380CC4-5D6E-409C-BE32-E72D297353CC}">
                  <c16:uniqueId val="{00000024-9C73-B641-85CD-2B9E9836A305}"/>
                </c:ext>
                <c:ext xmlns:c15="http://schemas.microsoft.com/office/drawing/2012/chart" uri="{CE6537A1-D6FC-4f65-9D91-7224C49458BB}"/>
              </c:extLst>
            </c:dLbl>
            <c:dLbl>
              <c:idx val="11"/>
              <c:delete val="1"/>
              <c:extLst xmlns:c16r2="http://schemas.microsoft.com/office/drawing/2015/06/chart">
                <c:ext xmlns:c16="http://schemas.microsoft.com/office/drawing/2014/chart" uri="{C3380CC4-5D6E-409C-BE32-E72D297353CC}">
                  <c16:uniqueId val="{00000025-9C73-B641-85CD-2B9E9836A305}"/>
                </c:ex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nl-BE"/>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Review</c:v>
                </c:pt>
                <c:pt idx="7">
                  <c:v>Implementation Review</c:v>
                </c:pt>
                <c:pt idx="8">
                  <c:v>Security Testing</c:v>
                </c:pt>
                <c:pt idx="9">
                  <c:v>Issue Management</c:v>
                </c:pt>
                <c:pt idx="10">
                  <c:v>Environment Hardening</c:v>
                </c:pt>
                <c:pt idx="11">
                  <c:v>Operational Enablement</c:v>
                </c:pt>
              </c:strCache>
            </c:strRef>
          </c:cat>
          <c:val>
            <c:numRef>
              <c:f>Scorecard!$X$47:$X$58</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xmlns:c16r2="http://schemas.microsoft.com/office/drawing/2015/06/chart">
            <c:ext xmlns:c16="http://schemas.microsoft.com/office/drawing/2014/chart" uri="{C3380CC4-5D6E-409C-BE32-E72D297353CC}">
              <c16:uniqueId val="{00000026-9C73-B641-85CD-2B9E9836A305}"/>
            </c:ext>
          </c:extLst>
        </c:ser>
        <c:ser>
          <c:idx val="7"/>
          <c:order val="3"/>
          <c:tx>
            <c:strRef>
              <c:f>Scorecard!$Y$46</c:f>
              <c:strCache>
                <c:ptCount val="1"/>
                <c:pt idx="0">
                  <c:v>Operations</c:v>
                </c:pt>
              </c:strCache>
            </c:strRef>
          </c:tx>
          <c:spPr>
            <a:solidFill>
              <a:srgbClr val="791F17"/>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s>
            <c:dLbl>
              <c:idx val="0"/>
              <c:delete val="1"/>
              <c:extLst xmlns:c16r2="http://schemas.microsoft.com/office/drawing/2015/06/chart">
                <c:ext xmlns:c16="http://schemas.microsoft.com/office/drawing/2014/chart" uri="{C3380CC4-5D6E-409C-BE32-E72D297353CC}">
                  <c16:uniqueId val="{00000027-9C73-B641-85CD-2B9E9836A305}"/>
                </c:ext>
                <c:ext xmlns:c15="http://schemas.microsoft.com/office/drawing/2012/chart" uri="{CE6537A1-D6FC-4f65-9D91-7224C49458BB}"/>
              </c:extLst>
            </c:dLbl>
            <c:dLbl>
              <c:idx val="1"/>
              <c:delete val="1"/>
              <c:extLst xmlns:c16r2="http://schemas.microsoft.com/office/drawing/2015/06/chart">
                <c:ext xmlns:c16="http://schemas.microsoft.com/office/drawing/2014/chart" uri="{C3380CC4-5D6E-409C-BE32-E72D297353CC}">
                  <c16:uniqueId val="{00000028-9C73-B641-85CD-2B9E9836A305}"/>
                </c:ext>
                <c:ext xmlns:c15="http://schemas.microsoft.com/office/drawing/2012/chart" uri="{CE6537A1-D6FC-4f65-9D91-7224C49458BB}"/>
              </c:extLst>
            </c:dLbl>
            <c:dLbl>
              <c:idx val="2"/>
              <c:delete val="1"/>
              <c:extLst xmlns:c16r2="http://schemas.microsoft.com/office/drawing/2015/06/chart">
                <c:ext xmlns:c16="http://schemas.microsoft.com/office/drawing/2014/chart" uri="{C3380CC4-5D6E-409C-BE32-E72D297353CC}">
                  <c16:uniqueId val="{00000029-9C73-B641-85CD-2B9E9836A305}"/>
                </c:ext>
                <c:ext xmlns:c15="http://schemas.microsoft.com/office/drawing/2012/chart" uri="{CE6537A1-D6FC-4f65-9D91-7224C49458BB}"/>
              </c:extLst>
            </c:dLbl>
            <c:dLbl>
              <c:idx val="3"/>
              <c:delete val="1"/>
              <c:extLst xmlns:c16r2="http://schemas.microsoft.com/office/drawing/2015/06/chart">
                <c:ext xmlns:c16="http://schemas.microsoft.com/office/drawing/2014/chart" uri="{C3380CC4-5D6E-409C-BE32-E72D297353CC}">
                  <c16:uniqueId val="{0000002A-9C73-B641-85CD-2B9E9836A305}"/>
                </c:ext>
                <c:ext xmlns:c15="http://schemas.microsoft.com/office/drawing/2012/chart" uri="{CE6537A1-D6FC-4f65-9D91-7224C49458BB}"/>
              </c:extLst>
            </c:dLbl>
            <c:dLbl>
              <c:idx val="4"/>
              <c:delete val="1"/>
              <c:extLst xmlns:c16r2="http://schemas.microsoft.com/office/drawing/2015/06/chart">
                <c:ext xmlns:c16="http://schemas.microsoft.com/office/drawing/2014/chart" uri="{C3380CC4-5D6E-409C-BE32-E72D297353CC}">
                  <c16:uniqueId val="{0000002B-9C73-B641-85CD-2B9E9836A305}"/>
                </c:ext>
                <c:ext xmlns:c15="http://schemas.microsoft.com/office/drawing/2012/chart" uri="{CE6537A1-D6FC-4f65-9D91-7224C49458BB}"/>
              </c:extLst>
            </c:dLbl>
            <c:dLbl>
              <c:idx val="5"/>
              <c:delete val="1"/>
              <c:extLst xmlns:c16r2="http://schemas.microsoft.com/office/drawing/2015/06/chart">
                <c:ext xmlns:c16="http://schemas.microsoft.com/office/drawing/2014/chart" uri="{C3380CC4-5D6E-409C-BE32-E72D297353CC}">
                  <c16:uniqueId val="{0000002C-9C73-B641-85CD-2B9E9836A305}"/>
                </c:ext>
                <c:ext xmlns:c15="http://schemas.microsoft.com/office/drawing/2012/chart" uri="{CE6537A1-D6FC-4f65-9D91-7224C49458BB}"/>
              </c:extLst>
            </c:dLbl>
            <c:dLbl>
              <c:idx val="6"/>
              <c:delete val="1"/>
              <c:extLst xmlns:c16r2="http://schemas.microsoft.com/office/drawing/2015/06/chart">
                <c:ext xmlns:c16="http://schemas.microsoft.com/office/drawing/2014/chart" uri="{C3380CC4-5D6E-409C-BE32-E72D297353CC}">
                  <c16:uniqueId val="{0000002D-9C73-B641-85CD-2B9E9836A305}"/>
                </c:ext>
                <c:ext xmlns:c15="http://schemas.microsoft.com/office/drawing/2012/chart" uri="{CE6537A1-D6FC-4f65-9D91-7224C49458BB}"/>
              </c:extLst>
            </c:dLbl>
            <c:dLbl>
              <c:idx val="7"/>
              <c:delete val="1"/>
              <c:extLst xmlns:c16r2="http://schemas.microsoft.com/office/drawing/2015/06/chart">
                <c:ext xmlns:c16="http://schemas.microsoft.com/office/drawing/2014/chart" uri="{C3380CC4-5D6E-409C-BE32-E72D297353CC}">
                  <c16:uniqueId val="{0000002E-9C73-B641-85CD-2B9E9836A305}"/>
                </c:ext>
                <c:ext xmlns:c15="http://schemas.microsoft.com/office/drawing/2012/chart" uri="{CE6537A1-D6FC-4f65-9D91-7224C49458BB}"/>
              </c:extLst>
            </c:dLbl>
            <c:dLbl>
              <c:idx val="8"/>
              <c:delete val="1"/>
              <c:extLst xmlns:c16r2="http://schemas.microsoft.com/office/drawing/2015/06/chart">
                <c:ext xmlns:c16="http://schemas.microsoft.com/office/drawing/2014/chart" uri="{C3380CC4-5D6E-409C-BE32-E72D297353CC}">
                  <c16:uniqueId val="{0000002F-9C73-B641-85CD-2B9E9836A305}"/>
                </c:ext>
                <c:ext xmlns:c15="http://schemas.microsoft.com/office/drawing/2012/chart" uri="{CE6537A1-D6FC-4f65-9D91-7224C49458BB}"/>
              </c:extLst>
            </c:dLbl>
            <c:dLbl>
              <c:idx val="9"/>
              <c:layout>
                <c:manualLayout>
                  <c:x val="3.9583333333333297E-2"/>
                  <c:y val="-2.87539936102237E-2"/>
                </c:manualLayout>
              </c:layout>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30-9C73-B641-85CD-2B9E9836A305}"/>
                </c:ext>
                <c:ext xmlns:c15="http://schemas.microsoft.com/office/drawing/2012/chart" uri="{CE6537A1-D6FC-4f65-9D91-7224C49458BB}"/>
              </c:extLst>
            </c:dLbl>
            <c:dLbl>
              <c:idx val="10"/>
              <c:layout>
                <c:manualLayout>
                  <c:x val="1.6666666666666701E-2"/>
                  <c:y val="2.8753993610223599E-2"/>
                </c:manualLayout>
              </c:layout>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31-9C73-B641-85CD-2B9E9836A305}"/>
                </c:ext>
                <c:ext xmlns:c15="http://schemas.microsoft.com/office/drawing/2012/chart" uri="{CE6537A1-D6FC-4f65-9D91-7224C49458BB}"/>
              </c:extLst>
            </c:dLbl>
            <c:dLbl>
              <c:idx val="11"/>
              <c:layout>
                <c:manualLayout>
                  <c:x val="2.0833333333333298E-3"/>
                  <c:y val="5.1118210862619799E-2"/>
                </c:manualLayout>
              </c:layout>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32-9C73-B641-85CD-2B9E9836A305}"/>
                </c:ex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nl-BE"/>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Review</c:v>
                </c:pt>
                <c:pt idx="7">
                  <c:v>Implementation Review</c:v>
                </c:pt>
                <c:pt idx="8">
                  <c:v>Security Testing</c:v>
                </c:pt>
                <c:pt idx="9">
                  <c:v>Issue Management</c:v>
                </c:pt>
                <c:pt idx="10">
                  <c:v>Environment Hardening</c:v>
                </c:pt>
                <c:pt idx="11">
                  <c:v>Operational Enablement</c:v>
                </c:pt>
              </c:strCache>
            </c:strRef>
          </c:cat>
          <c:val>
            <c:numRef>
              <c:f>Scorecard!$Y$47:$Y$58</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xmlns:c16r2="http://schemas.microsoft.com/office/drawing/2015/06/chart">
            <c:ext xmlns:c16="http://schemas.microsoft.com/office/drawing/2014/chart" uri="{C3380CC4-5D6E-409C-BE32-E72D297353CC}">
              <c16:uniqueId val="{00000033-9C73-B641-85CD-2B9E9836A305}"/>
            </c:ext>
          </c:extLst>
        </c:ser>
        <c:dLbls>
          <c:showLegendKey val="0"/>
          <c:showVal val="0"/>
          <c:showCatName val="0"/>
          <c:showSerName val="0"/>
          <c:showPercent val="0"/>
          <c:showBubbleSize val="0"/>
        </c:dLbls>
        <c:axId val="898038800"/>
        <c:axId val="898032816"/>
      </c:radarChart>
      <c:catAx>
        <c:axId val="898038800"/>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BE"/>
          </a:p>
        </c:txPr>
        <c:crossAx val="898032816"/>
        <c:crosses val="autoZero"/>
        <c:auto val="1"/>
        <c:lblAlgn val="ctr"/>
        <c:lblOffset val="100"/>
        <c:noMultiLvlLbl val="0"/>
      </c:catAx>
      <c:valAx>
        <c:axId val="898032816"/>
        <c:scaling>
          <c:orientation val="minMax"/>
          <c:max val="3"/>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BE"/>
          </a:p>
        </c:txPr>
        <c:crossAx val="89803880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l-BE"/>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SAMM Phase 4 Score</a:t>
            </a:r>
          </a:p>
        </c:rich>
      </c:tx>
      <c:layout>
        <c:manualLayout>
          <c:xMode val="edge"/>
          <c:yMode val="edge"/>
          <c:x val="0.68583333333333296"/>
          <c:y val="0.91373801916932895"/>
        </c:manualLayout>
      </c:layout>
      <c:overlay val="1"/>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nl-BE"/>
        </a:p>
      </c:txPr>
    </c:title>
    <c:autoTitleDeleted val="0"/>
    <c:plotArea>
      <c:layout/>
      <c:radarChart>
        <c:radarStyle val="filled"/>
        <c:varyColors val="0"/>
        <c:ser>
          <c:idx val="4"/>
          <c:order val="0"/>
          <c:tx>
            <c:strRef>
              <c:f>Scorecard!$V$46</c:f>
              <c:strCache>
                <c:ptCount val="1"/>
                <c:pt idx="0">
                  <c:v>Governance</c:v>
                </c:pt>
              </c:strCache>
            </c:strRef>
          </c:tx>
          <c:spPr>
            <a:solidFill>
              <a:srgbClr val="3290C4"/>
            </a:solidFill>
            <a:ln>
              <a:solidFill>
                <a:srgbClr val="3290C4"/>
              </a:solid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s>
            <c:dLbl>
              <c:idx val="0"/>
              <c:layout>
                <c:manualLayout>
                  <c:x val="1.8749999999999999E-2"/>
                  <c:y val="5.7507987220447199E-2"/>
                </c:manualLayout>
              </c:layout>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0-12E1-7B44-B8BC-09C825297852}"/>
                </c:ext>
                <c:ext xmlns:c15="http://schemas.microsoft.com/office/drawing/2012/chart" uri="{CE6537A1-D6FC-4f65-9D91-7224C49458BB}">
                  <c15:layout/>
                </c:ext>
              </c:extLst>
            </c:dLbl>
            <c:dLbl>
              <c:idx val="1"/>
              <c:layout>
                <c:manualLayout>
                  <c:x val="-1.4583333333333399E-2"/>
                  <c:y val="3.8338658146964799E-2"/>
                </c:manualLayout>
              </c:layout>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1-12E1-7B44-B8BC-09C825297852}"/>
                </c:ext>
                <c:ext xmlns:c15="http://schemas.microsoft.com/office/drawing/2012/chart" uri="{CE6537A1-D6FC-4f65-9D91-7224C49458BB}">
                  <c15:layout/>
                </c:ext>
              </c:extLst>
            </c:dLbl>
            <c:dLbl>
              <c:idx val="2"/>
              <c:layout>
                <c:manualLayout>
                  <c:x val="-3.5416666666666798E-2"/>
                  <c:y val="6.3897763578274697E-3"/>
                </c:manualLayout>
              </c:layout>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2-12E1-7B44-B8BC-09C825297852}"/>
                </c:ext>
                <c:ext xmlns:c15="http://schemas.microsoft.com/office/drawing/2012/chart" uri="{CE6537A1-D6FC-4f65-9D91-7224C49458BB}">
                  <c15:layout/>
                </c:ext>
              </c:extLst>
            </c:dLbl>
            <c:dLbl>
              <c:idx val="3"/>
              <c:delete val="1"/>
              <c:extLst xmlns:c16r2="http://schemas.microsoft.com/office/drawing/2015/06/chart">
                <c:ext xmlns:c16="http://schemas.microsoft.com/office/drawing/2014/chart" uri="{C3380CC4-5D6E-409C-BE32-E72D297353CC}">
                  <c16:uniqueId val="{00000003-12E1-7B44-B8BC-09C825297852}"/>
                </c:ext>
                <c:ext xmlns:c15="http://schemas.microsoft.com/office/drawing/2012/chart" uri="{CE6537A1-D6FC-4f65-9D91-7224C49458BB}"/>
              </c:extLst>
            </c:dLbl>
            <c:dLbl>
              <c:idx val="4"/>
              <c:delete val="1"/>
              <c:extLst xmlns:c16r2="http://schemas.microsoft.com/office/drawing/2015/06/chart">
                <c:ext xmlns:c16="http://schemas.microsoft.com/office/drawing/2014/chart" uri="{C3380CC4-5D6E-409C-BE32-E72D297353CC}">
                  <c16:uniqueId val="{00000004-12E1-7B44-B8BC-09C825297852}"/>
                </c:ext>
                <c:ext xmlns:c15="http://schemas.microsoft.com/office/drawing/2012/chart" uri="{CE6537A1-D6FC-4f65-9D91-7224C49458BB}"/>
              </c:extLst>
            </c:dLbl>
            <c:dLbl>
              <c:idx val="5"/>
              <c:delete val="1"/>
              <c:extLst xmlns:c16r2="http://schemas.microsoft.com/office/drawing/2015/06/chart">
                <c:ext xmlns:c16="http://schemas.microsoft.com/office/drawing/2014/chart" uri="{C3380CC4-5D6E-409C-BE32-E72D297353CC}">
                  <c16:uniqueId val="{00000005-12E1-7B44-B8BC-09C825297852}"/>
                </c:ext>
                <c:ext xmlns:c15="http://schemas.microsoft.com/office/drawing/2012/chart" uri="{CE6537A1-D6FC-4f65-9D91-7224C49458BB}"/>
              </c:extLst>
            </c:dLbl>
            <c:dLbl>
              <c:idx val="6"/>
              <c:delete val="1"/>
              <c:extLst xmlns:c16r2="http://schemas.microsoft.com/office/drawing/2015/06/chart">
                <c:ext xmlns:c16="http://schemas.microsoft.com/office/drawing/2014/chart" uri="{C3380CC4-5D6E-409C-BE32-E72D297353CC}">
                  <c16:uniqueId val="{00000006-12E1-7B44-B8BC-09C825297852}"/>
                </c:ext>
                <c:ext xmlns:c15="http://schemas.microsoft.com/office/drawing/2012/chart" uri="{CE6537A1-D6FC-4f65-9D91-7224C49458BB}"/>
              </c:extLst>
            </c:dLbl>
            <c:dLbl>
              <c:idx val="7"/>
              <c:delete val="1"/>
              <c:extLst xmlns:c16r2="http://schemas.microsoft.com/office/drawing/2015/06/chart">
                <c:ext xmlns:c16="http://schemas.microsoft.com/office/drawing/2014/chart" uri="{C3380CC4-5D6E-409C-BE32-E72D297353CC}">
                  <c16:uniqueId val="{00000007-12E1-7B44-B8BC-09C825297852}"/>
                </c:ext>
                <c:ext xmlns:c15="http://schemas.microsoft.com/office/drawing/2012/chart" uri="{CE6537A1-D6FC-4f65-9D91-7224C49458BB}"/>
              </c:extLst>
            </c:dLbl>
            <c:dLbl>
              <c:idx val="8"/>
              <c:delete val="1"/>
              <c:extLst xmlns:c16r2="http://schemas.microsoft.com/office/drawing/2015/06/chart">
                <c:ext xmlns:c16="http://schemas.microsoft.com/office/drawing/2014/chart" uri="{C3380CC4-5D6E-409C-BE32-E72D297353CC}">
                  <c16:uniqueId val="{00000008-12E1-7B44-B8BC-09C825297852}"/>
                </c:ext>
                <c:ext xmlns:c15="http://schemas.microsoft.com/office/drawing/2012/chart" uri="{CE6537A1-D6FC-4f65-9D91-7224C49458BB}"/>
              </c:extLst>
            </c:dLbl>
            <c:dLbl>
              <c:idx val="9"/>
              <c:delete val="1"/>
              <c:extLst xmlns:c16r2="http://schemas.microsoft.com/office/drawing/2015/06/chart">
                <c:ext xmlns:c16="http://schemas.microsoft.com/office/drawing/2014/chart" uri="{C3380CC4-5D6E-409C-BE32-E72D297353CC}">
                  <c16:uniqueId val="{00000009-12E1-7B44-B8BC-09C825297852}"/>
                </c:ext>
                <c:ext xmlns:c15="http://schemas.microsoft.com/office/drawing/2012/chart" uri="{CE6537A1-D6FC-4f65-9D91-7224C49458BB}"/>
              </c:extLst>
            </c:dLbl>
            <c:dLbl>
              <c:idx val="10"/>
              <c:delete val="1"/>
              <c:extLst xmlns:c16r2="http://schemas.microsoft.com/office/drawing/2015/06/chart">
                <c:ext xmlns:c16="http://schemas.microsoft.com/office/drawing/2014/chart" uri="{C3380CC4-5D6E-409C-BE32-E72D297353CC}">
                  <c16:uniqueId val="{0000000A-12E1-7B44-B8BC-09C825297852}"/>
                </c:ext>
                <c:ext xmlns:c15="http://schemas.microsoft.com/office/drawing/2012/chart" uri="{CE6537A1-D6FC-4f65-9D91-7224C49458BB}"/>
              </c:extLst>
            </c:dLbl>
            <c:dLbl>
              <c:idx val="11"/>
              <c:delete val="1"/>
              <c:extLst xmlns:c16r2="http://schemas.microsoft.com/office/drawing/2015/06/chart">
                <c:ext xmlns:c16="http://schemas.microsoft.com/office/drawing/2014/chart" uri="{C3380CC4-5D6E-409C-BE32-E72D297353CC}">
                  <c16:uniqueId val="{0000000B-12E1-7B44-B8BC-09C825297852}"/>
                </c:ex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nl-BE"/>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Review</c:v>
                </c:pt>
                <c:pt idx="7">
                  <c:v>Implementation Review</c:v>
                </c:pt>
                <c:pt idx="8">
                  <c:v>Security Testing</c:v>
                </c:pt>
                <c:pt idx="9">
                  <c:v>Issue Management</c:v>
                </c:pt>
                <c:pt idx="10">
                  <c:v>Environment Hardening</c:v>
                </c:pt>
                <c:pt idx="11">
                  <c:v>Operational Enablement</c:v>
                </c:pt>
              </c:strCache>
            </c:strRef>
          </c:cat>
          <c:val>
            <c:numRef>
              <c:f>Scorecard!$V$47:$V$58</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xmlns:c16r2="http://schemas.microsoft.com/office/drawing/2015/06/chart">
            <c:ext xmlns:c16="http://schemas.microsoft.com/office/drawing/2014/chart" uri="{C3380CC4-5D6E-409C-BE32-E72D297353CC}">
              <c16:uniqueId val="{0000000C-12E1-7B44-B8BC-09C825297852}"/>
            </c:ext>
          </c:extLst>
        </c:ser>
        <c:ser>
          <c:idx val="5"/>
          <c:order val="1"/>
          <c:tx>
            <c:strRef>
              <c:f>Scorecard!$W$46</c:f>
              <c:strCache>
                <c:ptCount val="1"/>
                <c:pt idx="0">
                  <c:v>Construction</c:v>
                </c:pt>
              </c:strCache>
            </c:strRef>
          </c:tx>
          <c:spPr>
            <a:solidFill>
              <a:srgbClr val="B75727"/>
            </a:solidFill>
            <a:ln>
              <a:solidFill>
                <a:srgbClr val="B75727"/>
              </a:solid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s>
            <c:dLbl>
              <c:idx val="0"/>
              <c:delete val="1"/>
              <c:extLst xmlns:c16r2="http://schemas.microsoft.com/office/drawing/2015/06/chart">
                <c:ext xmlns:c16="http://schemas.microsoft.com/office/drawing/2014/chart" uri="{C3380CC4-5D6E-409C-BE32-E72D297353CC}">
                  <c16:uniqueId val="{0000000D-12E1-7B44-B8BC-09C825297852}"/>
                </c:ext>
                <c:ext xmlns:c15="http://schemas.microsoft.com/office/drawing/2012/chart" uri="{CE6537A1-D6FC-4f65-9D91-7224C49458BB}"/>
              </c:extLst>
            </c:dLbl>
            <c:dLbl>
              <c:idx val="1"/>
              <c:delete val="1"/>
              <c:extLst xmlns:c16r2="http://schemas.microsoft.com/office/drawing/2015/06/chart">
                <c:ext xmlns:c16="http://schemas.microsoft.com/office/drawing/2014/chart" uri="{C3380CC4-5D6E-409C-BE32-E72D297353CC}">
                  <c16:uniqueId val="{0000000E-12E1-7B44-B8BC-09C825297852}"/>
                </c:ext>
                <c:ext xmlns:c15="http://schemas.microsoft.com/office/drawing/2012/chart" uri="{CE6537A1-D6FC-4f65-9D91-7224C49458BB}"/>
              </c:extLst>
            </c:dLbl>
            <c:dLbl>
              <c:idx val="2"/>
              <c:delete val="1"/>
              <c:extLst xmlns:c16r2="http://schemas.microsoft.com/office/drawing/2015/06/chart">
                <c:ext xmlns:c16="http://schemas.microsoft.com/office/drawing/2014/chart" uri="{C3380CC4-5D6E-409C-BE32-E72D297353CC}">
                  <c16:uniqueId val="{0000000F-12E1-7B44-B8BC-09C825297852}"/>
                </c:ext>
                <c:ext xmlns:c15="http://schemas.microsoft.com/office/drawing/2012/chart" uri="{CE6537A1-D6FC-4f65-9D91-7224C49458BB}"/>
              </c:extLst>
            </c:dLbl>
            <c:dLbl>
              <c:idx val="3"/>
              <c:layout>
                <c:manualLayout>
                  <c:x val="-2.7083333333333501E-2"/>
                  <c:y val="6.3897763578274697E-3"/>
                </c:manualLayout>
              </c:layout>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10-12E1-7B44-B8BC-09C825297852}"/>
                </c:ext>
                <c:ext xmlns:c15="http://schemas.microsoft.com/office/drawing/2012/chart" uri="{CE6537A1-D6FC-4f65-9D91-7224C49458BB}">
                  <c15:layout/>
                </c:ext>
              </c:extLst>
            </c:dLbl>
            <c:dLbl>
              <c:idx val="4"/>
              <c:layout>
                <c:manualLayout>
                  <c:x val="-2.5000000000000099E-2"/>
                  <c:y val="-1.91693290734825E-2"/>
                </c:manualLayout>
              </c:layout>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11-12E1-7B44-B8BC-09C825297852}"/>
                </c:ext>
                <c:ext xmlns:c15="http://schemas.microsoft.com/office/drawing/2012/chart" uri="{CE6537A1-D6FC-4f65-9D91-7224C49458BB}">
                  <c15:layout/>
                </c:ext>
              </c:extLst>
            </c:dLbl>
            <c:dLbl>
              <c:idx val="5"/>
              <c:layout>
                <c:manualLayout>
                  <c:x val="-1.8749999999999999E-2"/>
                  <c:y val="-4.7923322683706103E-2"/>
                </c:manualLayout>
              </c:layout>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12-12E1-7B44-B8BC-09C825297852}"/>
                </c:ext>
                <c:ext xmlns:c15="http://schemas.microsoft.com/office/drawing/2012/chart" uri="{CE6537A1-D6FC-4f65-9D91-7224C49458BB}">
                  <c15:layout/>
                </c:ext>
              </c:extLst>
            </c:dLbl>
            <c:dLbl>
              <c:idx val="6"/>
              <c:delete val="1"/>
              <c:extLst xmlns:c16r2="http://schemas.microsoft.com/office/drawing/2015/06/chart">
                <c:ext xmlns:c16="http://schemas.microsoft.com/office/drawing/2014/chart" uri="{C3380CC4-5D6E-409C-BE32-E72D297353CC}">
                  <c16:uniqueId val="{00000013-12E1-7B44-B8BC-09C825297852}"/>
                </c:ext>
                <c:ext xmlns:c15="http://schemas.microsoft.com/office/drawing/2012/chart" uri="{CE6537A1-D6FC-4f65-9D91-7224C49458BB}"/>
              </c:extLst>
            </c:dLbl>
            <c:dLbl>
              <c:idx val="7"/>
              <c:delete val="1"/>
              <c:extLst xmlns:c16r2="http://schemas.microsoft.com/office/drawing/2015/06/chart">
                <c:ext xmlns:c16="http://schemas.microsoft.com/office/drawing/2014/chart" uri="{C3380CC4-5D6E-409C-BE32-E72D297353CC}">
                  <c16:uniqueId val="{00000014-12E1-7B44-B8BC-09C825297852}"/>
                </c:ext>
                <c:ext xmlns:c15="http://schemas.microsoft.com/office/drawing/2012/chart" uri="{CE6537A1-D6FC-4f65-9D91-7224C49458BB}"/>
              </c:extLst>
            </c:dLbl>
            <c:dLbl>
              <c:idx val="8"/>
              <c:delete val="1"/>
              <c:extLst xmlns:c16r2="http://schemas.microsoft.com/office/drawing/2015/06/chart">
                <c:ext xmlns:c16="http://schemas.microsoft.com/office/drawing/2014/chart" uri="{C3380CC4-5D6E-409C-BE32-E72D297353CC}">
                  <c16:uniqueId val="{00000015-12E1-7B44-B8BC-09C825297852}"/>
                </c:ext>
                <c:ext xmlns:c15="http://schemas.microsoft.com/office/drawing/2012/chart" uri="{CE6537A1-D6FC-4f65-9D91-7224C49458BB}"/>
              </c:extLst>
            </c:dLbl>
            <c:dLbl>
              <c:idx val="9"/>
              <c:delete val="1"/>
              <c:extLst xmlns:c16r2="http://schemas.microsoft.com/office/drawing/2015/06/chart">
                <c:ext xmlns:c16="http://schemas.microsoft.com/office/drawing/2014/chart" uri="{C3380CC4-5D6E-409C-BE32-E72D297353CC}">
                  <c16:uniqueId val="{00000016-12E1-7B44-B8BC-09C825297852}"/>
                </c:ext>
                <c:ext xmlns:c15="http://schemas.microsoft.com/office/drawing/2012/chart" uri="{CE6537A1-D6FC-4f65-9D91-7224C49458BB}"/>
              </c:extLst>
            </c:dLbl>
            <c:dLbl>
              <c:idx val="10"/>
              <c:delete val="1"/>
              <c:extLst xmlns:c16r2="http://schemas.microsoft.com/office/drawing/2015/06/chart">
                <c:ext xmlns:c16="http://schemas.microsoft.com/office/drawing/2014/chart" uri="{C3380CC4-5D6E-409C-BE32-E72D297353CC}">
                  <c16:uniqueId val="{00000017-12E1-7B44-B8BC-09C825297852}"/>
                </c:ext>
                <c:ext xmlns:c15="http://schemas.microsoft.com/office/drawing/2012/chart" uri="{CE6537A1-D6FC-4f65-9D91-7224C49458BB}"/>
              </c:extLst>
            </c:dLbl>
            <c:dLbl>
              <c:idx val="11"/>
              <c:delete val="1"/>
              <c:extLst xmlns:c16r2="http://schemas.microsoft.com/office/drawing/2015/06/chart">
                <c:ext xmlns:c16="http://schemas.microsoft.com/office/drawing/2014/chart" uri="{C3380CC4-5D6E-409C-BE32-E72D297353CC}">
                  <c16:uniqueId val="{00000018-12E1-7B44-B8BC-09C825297852}"/>
                </c:ex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nl-BE"/>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Review</c:v>
                </c:pt>
                <c:pt idx="7">
                  <c:v>Implementation Review</c:v>
                </c:pt>
                <c:pt idx="8">
                  <c:v>Security Testing</c:v>
                </c:pt>
                <c:pt idx="9">
                  <c:v>Issue Management</c:v>
                </c:pt>
                <c:pt idx="10">
                  <c:v>Environment Hardening</c:v>
                </c:pt>
                <c:pt idx="11">
                  <c:v>Operational Enablement</c:v>
                </c:pt>
              </c:strCache>
            </c:strRef>
          </c:cat>
          <c:val>
            <c:numRef>
              <c:f>Scorecard!$W$47:$W$58</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xmlns:c16r2="http://schemas.microsoft.com/office/drawing/2015/06/chart">
            <c:ext xmlns:c16="http://schemas.microsoft.com/office/drawing/2014/chart" uri="{C3380CC4-5D6E-409C-BE32-E72D297353CC}">
              <c16:uniqueId val="{00000019-12E1-7B44-B8BC-09C825297852}"/>
            </c:ext>
          </c:extLst>
        </c:ser>
        <c:ser>
          <c:idx val="6"/>
          <c:order val="2"/>
          <c:tx>
            <c:strRef>
              <c:f>Scorecard!$X$46</c:f>
              <c:strCache>
                <c:ptCount val="1"/>
                <c:pt idx="0">
                  <c:v>Verification</c:v>
                </c:pt>
              </c:strCache>
            </c:strRef>
          </c:tx>
          <c:spPr>
            <a:solidFill>
              <a:srgbClr val="37793E"/>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s>
            <c:dLbl>
              <c:idx val="0"/>
              <c:delete val="1"/>
              <c:extLst xmlns:c16r2="http://schemas.microsoft.com/office/drawing/2015/06/chart">
                <c:ext xmlns:c16="http://schemas.microsoft.com/office/drawing/2014/chart" uri="{C3380CC4-5D6E-409C-BE32-E72D297353CC}">
                  <c16:uniqueId val="{0000001A-12E1-7B44-B8BC-09C825297852}"/>
                </c:ext>
                <c:ext xmlns:c15="http://schemas.microsoft.com/office/drawing/2012/chart" uri="{CE6537A1-D6FC-4f65-9D91-7224C49458BB}"/>
              </c:extLst>
            </c:dLbl>
            <c:dLbl>
              <c:idx val="1"/>
              <c:delete val="1"/>
              <c:extLst xmlns:c16r2="http://schemas.microsoft.com/office/drawing/2015/06/chart">
                <c:ext xmlns:c16="http://schemas.microsoft.com/office/drawing/2014/chart" uri="{C3380CC4-5D6E-409C-BE32-E72D297353CC}">
                  <c16:uniqueId val="{0000001B-12E1-7B44-B8BC-09C825297852}"/>
                </c:ext>
                <c:ext xmlns:c15="http://schemas.microsoft.com/office/drawing/2012/chart" uri="{CE6537A1-D6FC-4f65-9D91-7224C49458BB}"/>
              </c:extLst>
            </c:dLbl>
            <c:dLbl>
              <c:idx val="2"/>
              <c:delete val="1"/>
              <c:extLst xmlns:c16r2="http://schemas.microsoft.com/office/drawing/2015/06/chart">
                <c:ext xmlns:c16="http://schemas.microsoft.com/office/drawing/2014/chart" uri="{C3380CC4-5D6E-409C-BE32-E72D297353CC}">
                  <c16:uniqueId val="{0000001C-12E1-7B44-B8BC-09C825297852}"/>
                </c:ext>
                <c:ext xmlns:c15="http://schemas.microsoft.com/office/drawing/2012/chart" uri="{CE6537A1-D6FC-4f65-9D91-7224C49458BB}"/>
              </c:extLst>
            </c:dLbl>
            <c:dLbl>
              <c:idx val="3"/>
              <c:delete val="1"/>
              <c:extLst xmlns:c16r2="http://schemas.microsoft.com/office/drawing/2015/06/chart">
                <c:ext xmlns:c16="http://schemas.microsoft.com/office/drawing/2014/chart" uri="{C3380CC4-5D6E-409C-BE32-E72D297353CC}">
                  <c16:uniqueId val="{0000001D-12E1-7B44-B8BC-09C825297852}"/>
                </c:ext>
                <c:ext xmlns:c15="http://schemas.microsoft.com/office/drawing/2012/chart" uri="{CE6537A1-D6FC-4f65-9D91-7224C49458BB}"/>
              </c:extLst>
            </c:dLbl>
            <c:dLbl>
              <c:idx val="4"/>
              <c:delete val="1"/>
              <c:extLst xmlns:c16r2="http://schemas.microsoft.com/office/drawing/2015/06/chart">
                <c:ext xmlns:c16="http://schemas.microsoft.com/office/drawing/2014/chart" uri="{C3380CC4-5D6E-409C-BE32-E72D297353CC}">
                  <c16:uniqueId val="{0000001E-12E1-7B44-B8BC-09C825297852}"/>
                </c:ext>
                <c:ext xmlns:c15="http://schemas.microsoft.com/office/drawing/2012/chart" uri="{CE6537A1-D6FC-4f65-9D91-7224C49458BB}"/>
              </c:extLst>
            </c:dLbl>
            <c:dLbl>
              <c:idx val="5"/>
              <c:delete val="1"/>
              <c:extLst xmlns:c16r2="http://schemas.microsoft.com/office/drawing/2015/06/chart">
                <c:ext xmlns:c16="http://schemas.microsoft.com/office/drawing/2014/chart" uri="{C3380CC4-5D6E-409C-BE32-E72D297353CC}">
                  <c16:uniqueId val="{0000001F-12E1-7B44-B8BC-09C825297852}"/>
                </c:ext>
                <c:ext xmlns:c15="http://schemas.microsoft.com/office/drawing/2012/chart" uri="{CE6537A1-D6FC-4f65-9D91-7224C49458BB}"/>
              </c:extLst>
            </c:dLbl>
            <c:dLbl>
              <c:idx val="6"/>
              <c:layout>
                <c:manualLayout>
                  <c:x val="-4.1666666666666701E-3"/>
                  <c:y val="-5.7507987220447303E-2"/>
                </c:manualLayout>
              </c:layout>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20-12E1-7B44-B8BC-09C825297852}"/>
                </c:ext>
                <c:ext xmlns:c15="http://schemas.microsoft.com/office/drawing/2012/chart" uri="{CE6537A1-D6FC-4f65-9D91-7224C49458BB}">
                  <c15:layout/>
                </c:ext>
              </c:extLst>
            </c:dLbl>
            <c:dLbl>
              <c:idx val="7"/>
              <c:layout>
                <c:manualLayout>
                  <c:x val="1.0416666666666701E-2"/>
                  <c:y val="-3.19488817891374E-2"/>
                </c:manualLayout>
              </c:layout>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21-12E1-7B44-B8BC-09C825297852}"/>
                </c:ext>
                <c:ext xmlns:c15="http://schemas.microsoft.com/office/drawing/2012/chart" uri="{CE6537A1-D6FC-4f65-9D91-7224C49458BB}">
                  <c15:layout/>
                </c:ext>
              </c:extLst>
            </c:dLbl>
            <c:dLbl>
              <c:idx val="8"/>
              <c:layout>
                <c:manualLayout>
                  <c:x val="2.2916666666666599E-2"/>
                  <c:y val="-3.19488817891374E-2"/>
                </c:manualLayout>
              </c:layout>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22-12E1-7B44-B8BC-09C825297852}"/>
                </c:ext>
                <c:ext xmlns:c15="http://schemas.microsoft.com/office/drawing/2012/chart" uri="{CE6537A1-D6FC-4f65-9D91-7224C49458BB}">
                  <c15:layout/>
                </c:ext>
              </c:extLst>
            </c:dLbl>
            <c:dLbl>
              <c:idx val="9"/>
              <c:delete val="1"/>
              <c:extLst xmlns:c16r2="http://schemas.microsoft.com/office/drawing/2015/06/chart">
                <c:ext xmlns:c16="http://schemas.microsoft.com/office/drawing/2014/chart" uri="{C3380CC4-5D6E-409C-BE32-E72D297353CC}">
                  <c16:uniqueId val="{00000023-12E1-7B44-B8BC-09C825297852}"/>
                </c:ext>
                <c:ext xmlns:c15="http://schemas.microsoft.com/office/drawing/2012/chart" uri="{CE6537A1-D6FC-4f65-9D91-7224C49458BB}"/>
              </c:extLst>
            </c:dLbl>
            <c:dLbl>
              <c:idx val="10"/>
              <c:delete val="1"/>
              <c:extLst xmlns:c16r2="http://schemas.microsoft.com/office/drawing/2015/06/chart">
                <c:ext xmlns:c16="http://schemas.microsoft.com/office/drawing/2014/chart" uri="{C3380CC4-5D6E-409C-BE32-E72D297353CC}">
                  <c16:uniqueId val="{00000024-12E1-7B44-B8BC-09C825297852}"/>
                </c:ext>
                <c:ext xmlns:c15="http://schemas.microsoft.com/office/drawing/2012/chart" uri="{CE6537A1-D6FC-4f65-9D91-7224C49458BB}"/>
              </c:extLst>
            </c:dLbl>
            <c:dLbl>
              <c:idx val="11"/>
              <c:delete val="1"/>
              <c:extLst xmlns:c16r2="http://schemas.microsoft.com/office/drawing/2015/06/chart">
                <c:ext xmlns:c16="http://schemas.microsoft.com/office/drawing/2014/chart" uri="{C3380CC4-5D6E-409C-BE32-E72D297353CC}">
                  <c16:uniqueId val="{00000025-12E1-7B44-B8BC-09C825297852}"/>
                </c:ex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nl-BE"/>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Review</c:v>
                </c:pt>
                <c:pt idx="7">
                  <c:v>Implementation Review</c:v>
                </c:pt>
                <c:pt idx="8">
                  <c:v>Security Testing</c:v>
                </c:pt>
                <c:pt idx="9">
                  <c:v>Issue Management</c:v>
                </c:pt>
                <c:pt idx="10">
                  <c:v>Environment Hardening</c:v>
                </c:pt>
                <c:pt idx="11">
                  <c:v>Operational Enablement</c:v>
                </c:pt>
              </c:strCache>
            </c:strRef>
          </c:cat>
          <c:val>
            <c:numRef>
              <c:f>Scorecard!$X$47:$X$58</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xmlns:c16r2="http://schemas.microsoft.com/office/drawing/2015/06/chart">
            <c:ext xmlns:c16="http://schemas.microsoft.com/office/drawing/2014/chart" uri="{C3380CC4-5D6E-409C-BE32-E72D297353CC}">
              <c16:uniqueId val="{00000026-12E1-7B44-B8BC-09C825297852}"/>
            </c:ext>
          </c:extLst>
        </c:ser>
        <c:ser>
          <c:idx val="7"/>
          <c:order val="3"/>
          <c:tx>
            <c:strRef>
              <c:f>Scorecard!$Y$46</c:f>
              <c:strCache>
                <c:ptCount val="1"/>
                <c:pt idx="0">
                  <c:v>Operations</c:v>
                </c:pt>
              </c:strCache>
            </c:strRef>
          </c:tx>
          <c:spPr>
            <a:solidFill>
              <a:srgbClr val="791F17"/>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s>
            <c:dLbl>
              <c:idx val="0"/>
              <c:delete val="1"/>
              <c:extLst xmlns:c16r2="http://schemas.microsoft.com/office/drawing/2015/06/chart">
                <c:ext xmlns:c16="http://schemas.microsoft.com/office/drawing/2014/chart" uri="{C3380CC4-5D6E-409C-BE32-E72D297353CC}">
                  <c16:uniqueId val="{00000027-12E1-7B44-B8BC-09C825297852}"/>
                </c:ext>
                <c:ext xmlns:c15="http://schemas.microsoft.com/office/drawing/2012/chart" uri="{CE6537A1-D6FC-4f65-9D91-7224C49458BB}"/>
              </c:extLst>
            </c:dLbl>
            <c:dLbl>
              <c:idx val="1"/>
              <c:delete val="1"/>
              <c:extLst xmlns:c16r2="http://schemas.microsoft.com/office/drawing/2015/06/chart">
                <c:ext xmlns:c16="http://schemas.microsoft.com/office/drawing/2014/chart" uri="{C3380CC4-5D6E-409C-BE32-E72D297353CC}">
                  <c16:uniqueId val="{00000028-12E1-7B44-B8BC-09C825297852}"/>
                </c:ext>
                <c:ext xmlns:c15="http://schemas.microsoft.com/office/drawing/2012/chart" uri="{CE6537A1-D6FC-4f65-9D91-7224C49458BB}"/>
              </c:extLst>
            </c:dLbl>
            <c:dLbl>
              <c:idx val="2"/>
              <c:delete val="1"/>
              <c:extLst xmlns:c16r2="http://schemas.microsoft.com/office/drawing/2015/06/chart">
                <c:ext xmlns:c16="http://schemas.microsoft.com/office/drawing/2014/chart" uri="{C3380CC4-5D6E-409C-BE32-E72D297353CC}">
                  <c16:uniqueId val="{00000029-12E1-7B44-B8BC-09C825297852}"/>
                </c:ext>
                <c:ext xmlns:c15="http://schemas.microsoft.com/office/drawing/2012/chart" uri="{CE6537A1-D6FC-4f65-9D91-7224C49458BB}"/>
              </c:extLst>
            </c:dLbl>
            <c:dLbl>
              <c:idx val="3"/>
              <c:delete val="1"/>
              <c:extLst xmlns:c16r2="http://schemas.microsoft.com/office/drawing/2015/06/chart">
                <c:ext xmlns:c16="http://schemas.microsoft.com/office/drawing/2014/chart" uri="{C3380CC4-5D6E-409C-BE32-E72D297353CC}">
                  <c16:uniqueId val="{0000002A-12E1-7B44-B8BC-09C825297852}"/>
                </c:ext>
                <c:ext xmlns:c15="http://schemas.microsoft.com/office/drawing/2012/chart" uri="{CE6537A1-D6FC-4f65-9D91-7224C49458BB}"/>
              </c:extLst>
            </c:dLbl>
            <c:dLbl>
              <c:idx val="4"/>
              <c:delete val="1"/>
              <c:extLst xmlns:c16r2="http://schemas.microsoft.com/office/drawing/2015/06/chart">
                <c:ext xmlns:c16="http://schemas.microsoft.com/office/drawing/2014/chart" uri="{C3380CC4-5D6E-409C-BE32-E72D297353CC}">
                  <c16:uniqueId val="{0000002B-12E1-7B44-B8BC-09C825297852}"/>
                </c:ext>
                <c:ext xmlns:c15="http://schemas.microsoft.com/office/drawing/2012/chart" uri="{CE6537A1-D6FC-4f65-9D91-7224C49458BB}"/>
              </c:extLst>
            </c:dLbl>
            <c:dLbl>
              <c:idx val="5"/>
              <c:delete val="1"/>
              <c:extLst xmlns:c16r2="http://schemas.microsoft.com/office/drawing/2015/06/chart">
                <c:ext xmlns:c16="http://schemas.microsoft.com/office/drawing/2014/chart" uri="{C3380CC4-5D6E-409C-BE32-E72D297353CC}">
                  <c16:uniqueId val="{0000002C-12E1-7B44-B8BC-09C825297852}"/>
                </c:ext>
                <c:ext xmlns:c15="http://schemas.microsoft.com/office/drawing/2012/chart" uri="{CE6537A1-D6FC-4f65-9D91-7224C49458BB}"/>
              </c:extLst>
            </c:dLbl>
            <c:dLbl>
              <c:idx val="6"/>
              <c:delete val="1"/>
              <c:extLst xmlns:c16r2="http://schemas.microsoft.com/office/drawing/2015/06/chart">
                <c:ext xmlns:c16="http://schemas.microsoft.com/office/drawing/2014/chart" uri="{C3380CC4-5D6E-409C-BE32-E72D297353CC}">
                  <c16:uniqueId val="{0000002D-12E1-7B44-B8BC-09C825297852}"/>
                </c:ext>
                <c:ext xmlns:c15="http://schemas.microsoft.com/office/drawing/2012/chart" uri="{CE6537A1-D6FC-4f65-9D91-7224C49458BB}"/>
              </c:extLst>
            </c:dLbl>
            <c:dLbl>
              <c:idx val="7"/>
              <c:delete val="1"/>
              <c:extLst xmlns:c16r2="http://schemas.microsoft.com/office/drawing/2015/06/chart">
                <c:ext xmlns:c16="http://schemas.microsoft.com/office/drawing/2014/chart" uri="{C3380CC4-5D6E-409C-BE32-E72D297353CC}">
                  <c16:uniqueId val="{0000002E-12E1-7B44-B8BC-09C825297852}"/>
                </c:ext>
                <c:ext xmlns:c15="http://schemas.microsoft.com/office/drawing/2012/chart" uri="{CE6537A1-D6FC-4f65-9D91-7224C49458BB}"/>
              </c:extLst>
            </c:dLbl>
            <c:dLbl>
              <c:idx val="8"/>
              <c:delete val="1"/>
              <c:extLst xmlns:c16r2="http://schemas.microsoft.com/office/drawing/2015/06/chart">
                <c:ext xmlns:c16="http://schemas.microsoft.com/office/drawing/2014/chart" uri="{C3380CC4-5D6E-409C-BE32-E72D297353CC}">
                  <c16:uniqueId val="{0000002F-12E1-7B44-B8BC-09C825297852}"/>
                </c:ext>
                <c:ext xmlns:c15="http://schemas.microsoft.com/office/drawing/2012/chart" uri="{CE6537A1-D6FC-4f65-9D91-7224C49458BB}"/>
              </c:extLst>
            </c:dLbl>
            <c:dLbl>
              <c:idx val="9"/>
              <c:layout>
                <c:manualLayout>
                  <c:x val="3.9583333333333297E-2"/>
                  <c:y val="-2.87539936102237E-2"/>
                </c:manualLayout>
              </c:layout>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30-12E1-7B44-B8BC-09C825297852}"/>
                </c:ext>
                <c:ext xmlns:c15="http://schemas.microsoft.com/office/drawing/2012/chart" uri="{CE6537A1-D6FC-4f65-9D91-7224C49458BB}">
                  <c15:layout/>
                </c:ext>
              </c:extLst>
            </c:dLbl>
            <c:dLbl>
              <c:idx val="10"/>
              <c:layout>
                <c:manualLayout>
                  <c:x val="1.6666666666666701E-2"/>
                  <c:y val="2.8753993610223599E-2"/>
                </c:manualLayout>
              </c:layout>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31-12E1-7B44-B8BC-09C825297852}"/>
                </c:ext>
                <c:ext xmlns:c15="http://schemas.microsoft.com/office/drawing/2012/chart" uri="{CE6537A1-D6FC-4f65-9D91-7224C49458BB}">
                  <c15:layout/>
                </c:ext>
              </c:extLst>
            </c:dLbl>
            <c:dLbl>
              <c:idx val="11"/>
              <c:layout>
                <c:manualLayout>
                  <c:x val="2.0833333333333298E-3"/>
                  <c:y val="5.1118210862619799E-2"/>
                </c:manualLayout>
              </c:layout>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32-12E1-7B44-B8BC-09C825297852}"/>
                </c:ex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nl-BE"/>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Review</c:v>
                </c:pt>
                <c:pt idx="7">
                  <c:v>Implementation Review</c:v>
                </c:pt>
                <c:pt idx="8">
                  <c:v>Security Testing</c:v>
                </c:pt>
                <c:pt idx="9">
                  <c:v>Issue Management</c:v>
                </c:pt>
                <c:pt idx="10">
                  <c:v>Environment Hardening</c:v>
                </c:pt>
                <c:pt idx="11">
                  <c:v>Operational Enablement</c:v>
                </c:pt>
              </c:strCache>
            </c:strRef>
          </c:cat>
          <c:val>
            <c:numRef>
              <c:f>Scorecard!$Y$47:$Y$58</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xmlns:c16r2="http://schemas.microsoft.com/office/drawing/2015/06/chart">
            <c:ext xmlns:c16="http://schemas.microsoft.com/office/drawing/2014/chart" uri="{C3380CC4-5D6E-409C-BE32-E72D297353CC}">
              <c16:uniqueId val="{00000033-12E1-7B44-B8BC-09C825297852}"/>
            </c:ext>
          </c:extLst>
        </c:ser>
        <c:dLbls>
          <c:showLegendKey val="0"/>
          <c:showVal val="0"/>
          <c:showCatName val="0"/>
          <c:showSerName val="0"/>
          <c:showPercent val="0"/>
          <c:showBubbleSize val="0"/>
        </c:dLbls>
        <c:axId val="898031728"/>
        <c:axId val="898041520"/>
      </c:radarChart>
      <c:catAx>
        <c:axId val="898031728"/>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BE"/>
          </a:p>
        </c:txPr>
        <c:crossAx val="898041520"/>
        <c:crosses val="autoZero"/>
        <c:auto val="1"/>
        <c:lblAlgn val="ctr"/>
        <c:lblOffset val="100"/>
        <c:noMultiLvlLbl val="0"/>
      </c:catAx>
      <c:valAx>
        <c:axId val="898041520"/>
        <c:scaling>
          <c:orientation val="minMax"/>
          <c:max val="3"/>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BE"/>
          </a:p>
        </c:txPr>
        <c:crossAx val="8980317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l-BE"/>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SAMM Phase 3 Score</a:t>
            </a:r>
          </a:p>
        </c:rich>
      </c:tx>
      <c:layout>
        <c:manualLayout>
          <c:xMode val="edge"/>
          <c:yMode val="edge"/>
          <c:x val="0.68583333333333296"/>
          <c:y val="0.91373801916932895"/>
        </c:manualLayout>
      </c:layout>
      <c:overlay val="1"/>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nl-BE"/>
        </a:p>
      </c:txPr>
    </c:title>
    <c:autoTitleDeleted val="0"/>
    <c:plotArea>
      <c:layout/>
      <c:radarChart>
        <c:radarStyle val="filled"/>
        <c:varyColors val="0"/>
        <c:ser>
          <c:idx val="4"/>
          <c:order val="0"/>
          <c:tx>
            <c:strRef>
              <c:f>Scorecard!$V$46</c:f>
              <c:strCache>
                <c:ptCount val="1"/>
                <c:pt idx="0">
                  <c:v>Governance</c:v>
                </c:pt>
              </c:strCache>
            </c:strRef>
          </c:tx>
          <c:spPr>
            <a:solidFill>
              <a:srgbClr val="3290C4"/>
            </a:solidFill>
            <a:ln>
              <a:solidFill>
                <a:srgbClr val="3290C4"/>
              </a:solid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s>
            <c:dLbl>
              <c:idx val="0"/>
              <c:layout>
                <c:manualLayout>
                  <c:x val="1.8749999999999999E-2"/>
                  <c:y val="5.7507987220447199E-2"/>
                </c:manualLayout>
              </c:layout>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0-19BD-A344-986B-BF9BAFE8D0C2}"/>
                </c:ext>
                <c:ext xmlns:c15="http://schemas.microsoft.com/office/drawing/2012/chart" uri="{CE6537A1-D6FC-4f65-9D91-7224C49458BB}">
                  <c15:layout/>
                </c:ext>
              </c:extLst>
            </c:dLbl>
            <c:dLbl>
              <c:idx val="1"/>
              <c:layout>
                <c:manualLayout>
                  <c:x val="-1.4583333333333399E-2"/>
                  <c:y val="3.8338658146964799E-2"/>
                </c:manualLayout>
              </c:layout>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1-19BD-A344-986B-BF9BAFE8D0C2}"/>
                </c:ext>
                <c:ext xmlns:c15="http://schemas.microsoft.com/office/drawing/2012/chart" uri="{CE6537A1-D6FC-4f65-9D91-7224C49458BB}">
                  <c15:layout/>
                </c:ext>
              </c:extLst>
            </c:dLbl>
            <c:dLbl>
              <c:idx val="2"/>
              <c:layout>
                <c:manualLayout>
                  <c:x val="-3.5416666666666798E-2"/>
                  <c:y val="6.3897763578274697E-3"/>
                </c:manualLayout>
              </c:layout>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2-19BD-A344-986B-BF9BAFE8D0C2}"/>
                </c:ext>
                <c:ext xmlns:c15="http://schemas.microsoft.com/office/drawing/2012/chart" uri="{CE6537A1-D6FC-4f65-9D91-7224C49458BB}">
                  <c15:layout/>
                </c:ext>
              </c:extLst>
            </c:dLbl>
            <c:dLbl>
              <c:idx val="3"/>
              <c:delete val="1"/>
              <c:extLst xmlns:c16r2="http://schemas.microsoft.com/office/drawing/2015/06/chart">
                <c:ext xmlns:c16="http://schemas.microsoft.com/office/drawing/2014/chart" uri="{C3380CC4-5D6E-409C-BE32-E72D297353CC}">
                  <c16:uniqueId val="{00000003-19BD-A344-986B-BF9BAFE8D0C2}"/>
                </c:ext>
                <c:ext xmlns:c15="http://schemas.microsoft.com/office/drawing/2012/chart" uri="{CE6537A1-D6FC-4f65-9D91-7224C49458BB}"/>
              </c:extLst>
            </c:dLbl>
            <c:dLbl>
              <c:idx val="4"/>
              <c:delete val="1"/>
              <c:extLst xmlns:c16r2="http://schemas.microsoft.com/office/drawing/2015/06/chart">
                <c:ext xmlns:c16="http://schemas.microsoft.com/office/drawing/2014/chart" uri="{C3380CC4-5D6E-409C-BE32-E72D297353CC}">
                  <c16:uniqueId val="{00000004-19BD-A344-986B-BF9BAFE8D0C2}"/>
                </c:ext>
                <c:ext xmlns:c15="http://schemas.microsoft.com/office/drawing/2012/chart" uri="{CE6537A1-D6FC-4f65-9D91-7224C49458BB}"/>
              </c:extLst>
            </c:dLbl>
            <c:dLbl>
              <c:idx val="5"/>
              <c:delete val="1"/>
              <c:extLst xmlns:c16r2="http://schemas.microsoft.com/office/drawing/2015/06/chart">
                <c:ext xmlns:c16="http://schemas.microsoft.com/office/drawing/2014/chart" uri="{C3380CC4-5D6E-409C-BE32-E72D297353CC}">
                  <c16:uniqueId val="{00000005-19BD-A344-986B-BF9BAFE8D0C2}"/>
                </c:ext>
                <c:ext xmlns:c15="http://schemas.microsoft.com/office/drawing/2012/chart" uri="{CE6537A1-D6FC-4f65-9D91-7224C49458BB}"/>
              </c:extLst>
            </c:dLbl>
            <c:dLbl>
              <c:idx val="6"/>
              <c:delete val="1"/>
              <c:extLst xmlns:c16r2="http://schemas.microsoft.com/office/drawing/2015/06/chart">
                <c:ext xmlns:c16="http://schemas.microsoft.com/office/drawing/2014/chart" uri="{C3380CC4-5D6E-409C-BE32-E72D297353CC}">
                  <c16:uniqueId val="{00000006-19BD-A344-986B-BF9BAFE8D0C2}"/>
                </c:ext>
                <c:ext xmlns:c15="http://schemas.microsoft.com/office/drawing/2012/chart" uri="{CE6537A1-D6FC-4f65-9D91-7224C49458BB}"/>
              </c:extLst>
            </c:dLbl>
            <c:dLbl>
              <c:idx val="7"/>
              <c:delete val="1"/>
              <c:extLst xmlns:c16r2="http://schemas.microsoft.com/office/drawing/2015/06/chart">
                <c:ext xmlns:c16="http://schemas.microsoft.com/office/drawing/2014/chart" uri="{C3380CC4-5D6E-409C-BE32-E72D297353CC}">
                  <c16:uniqueId val="{00000007-19BD-A344-986B-BF9BAFE8D0C2}"/>
                </c:ext>
                <c:ext xmlns:c15="http://schemas.microsoft.com/office/drawing/2012/chart" uri="{CE6537A1-D6FC-4f65-9D91-7224C49458BB}"/>
              </c:extLst>
            </c:dLbl>
            <c:dLbl>
              <c:idx val="8"/>
              <c:delete val="1"/>
              <c:extLst xmlns:c16r2="http://schemas.microsoft.com/office/drawing/2015/06/chart">
                <c:ext xmlns:c16="http://schemas.microsoft.com/office/drawing/2014/chart" uri="{C3380CC4-5D6E-409C-BE32-E72D297353CC}">
                  <c16:uniqueId val="{00000008-19BD-A344-986B-BF9BAFE8D0C2}"/>
                </c:ext>
                <c:ext xmlns:c15="http://schemas.microsoft.com/office/drawing/2012/chart" uri="{CE6537A1-D6FC-4f65-9D91-7224C49458BB}"/>
              </c:extLst>
            </c:dLbl>
            <c:dLbl>
              <c:idx val="9"/>
              <c:delete val="1"/>
              <c:extLst xmlns:c16r2="http://schemas.microsoft.com/office/drawing/2015/06/chart">
                <c:ext xmlns:c16="http://schemas.microsoft.com/office/drawing/2014/chart" uri="{C3380CC4-5D6E-409C-BE32-E72D297353CC}">
                  <c16:uniqueId val="{00000009-19BD-A344-986B-BF9BAFE8D0C2}"/>
                </c:ext>
                <c:ext xmlns:c15="http://schemas.microsoft.com/office/drawing/2012/chart" uri="{CE6537A1-D6FC-4f65-9D91-7224C49458BB}"/>
              </c:extLst>
            </c:dLbl>
            <c:dLbl>
              <c:idx val="10"/>
              <c:delete val="1"/>
              <c:extLst xmlns:c16r2="http://schemas.microsoft.com/office/drawing/2015/06/chart">
                <c:ext xmlns:c16="http://schemas.microsoft.com/office/drawing/2014/chart" uri="{C3380CC4-5D6E-409C-BE32-E72D297353CC}">
                  <c16:uniqueId val="{0000000A-19BD-A344-986B-BF9BAFE8D0C2}"/>
                </c:ext>
                <c:ext xmlns:c15="http://schemas.microsoft.com/office/drawing/2012/chart" uri="{CE6537A1-D6FC-4f65-9D91-7224C49458BB}"/>
              </c:extLst>
            </c:dLbl>
            <c:dLbl>
              <c:idx val="11"/>
              <c:delete val="1"/>
              <c:extLst xmlns:c16r2="http://schemas.microsoft.com/office/drawing/2015/06/chart">
                <c:ext xmlns:c16="http://schemas.microsoft.com/office/drawing/2014/chart" uri="{C3380CC4-5D6E-409C-BE32-E72D297353CC}">
                  <c16:uniqueId val="{0000000B-19BD-A344-986B-BF9BAFE8D0C2}"/>
                </c:ex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nl-BE"/>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Review</c:v>
                </c:pt>
                <c:pt idx="7">
                  <c:v>Implementation Review</c:v>
                </c:pt>
                <c:pt idx="8">
                  <c:v>Security Testing</c:v>
                </c:pt>
                <c:pt idx="9">
                  <c:v>Issue Management</c:v>
                </c:pt>
                <c:pt idx="10">
                  <c:v>Environment Hardening</c:v>
                </c:pt>
                <c:pt idx="11">
                  <c:v>Operational Enablement</c:v>
                </c:pt>
              </c:strCache>
            </c:strRef>
          </c:cat>
          <c:val>
            <c:numRef>
              <c:f>Scorecard!$V$47:$V$58</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xmlns:c16r2="http://schemas.microsoft.com/office/drawing/2015/06/chart">
            <c:ext xmlns:c16="http://schemas.microsoft.com/office/drawing/2014/chart" uri="{C3380CC4-5D6E-409C-BE32-E72D297353CC}">
              <c16:uniqueId val="{0000000C-19BD-A344-986B-BF9BAFE8D0C2}"/>
            </c:ext>
          </c:extLst>
        </c:ser>
        <c:ser>
          <c:idx val="5"/>
          <c:order val="1"/>
          <c:tx>
            <c:strRef>
              <c:f>Scorecard!$W$46</c:f>
              <c:strCache>
                <c:ptCount val="1"/>
                <c:pt idx="0">
                  <c:v>Construction</c:v>
                </c:pt>
              </c:strCache>
            </c:strRef>
          </c:tx>
          <c:spPr>
            <a:solidFill>
              <a:srgbClr val="B75727"/>
            </a:solidFill>
            <a:ln>
              <a:solidFill>
                <a:srgbClr val="B75727"/>
              </a:solid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s>
            <c:dLbl>
              <c:idx val="0"/>
              <c:delete val="1"/>
              <c:extLst xmlns:c16r2="http://schemas.microsoft.com/office/drawing/2015/06/chart">
                <c:ext xmlns:c16="http://schemas.microsoft.com/office/drawing/2014/chart" uri="{C3380CC4-5D6E-409C-BE32-E72D297353CC}">
                  <c16:uniqueId val="{0000000D-19BD-A344-986B-BF9BAFE8D0C2}"/>
                </c:ext>
                <c:ext xmlns:c15="http://schemas.microsoft.com/office/drawing/2012/chart" uri="{CE6537A1-D6FC-4f65-9D91-7224C49458BB}"/>
              </c:extLst>
            </c:dLbl>
            <c:dLbl>
              <c:idx val="1"/>
              <c:delete val="1"/>
              <c:extLst xmlns:c16r2="http://schemas.microsoft.com/office/drawing/2015/06/chart">
                <c:ext xmlns:c16="http://schemas.microsoft.com/office/drawing/2014/chart" uri="{C3380CC4-5D6E-409C-BE32-E72D297353CC}">
                  <c16:uniqueId val="{0000000E-19BD-A344-986B-BF9BAFE8D0C2}"/>
                </c:ext>
                <c:ext xmlns:c15="http://schemas.microsoft.com/office/drawing/2012/chart" uri="{CE6537A1-D6FC-4f65-9D91-7224C49458BB}"/>
              </c:extLst>
            </c:dLbl>
            <c:dLbl>
              <c:idx val="2"/>
              <c:delete val="1"/>
              <c:extLst xmlns:c16r2="http://schemas.microsoft.com/office/drawing/2015/06/chart">
                <c:ext xmlns:c16="http://schemas.microsoft.com/office/drawing/2014/chart" uri="{C3380CC4-5D6E-409C-BE32-E72D297353CC}">
                  <c16:uniqueId val="{0000000F-19BD-A344-986B-BF9BAFE8D0C2}"/>
                </c:ext>
                <c:ext xmlns:c15="http://schemas.microsoft.com/office/drawing/2012/chart" uri="{CE6537A1-D6FC-4f65-9D91-7224C49458BB}"/>
              </c:extLst>
            </c:dLbl>
            <c:dLbl>
              <c:idx val="3"/>
              <c:layout>
                <c:manualLayout>
                  <c:x val="-2.7083333333333501E-2"/>
                  <c:y val="6.3897763578274697E-3"/>
                </c:manualLayout>
              </c:layout>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10-19BD-A344-986B-BF9BAFE8D0C2}"/>
                </c:ext>
                <c:ext xmlns:c15="http://schemas.microsoft.com/office/drawing/2012/chart" uri="{CE6537A1-D6FC-4f65-9D91-7224C49458BB}">
                  <c15:layout/>
                </c:ext>
              </c:extLst>
            </c:dLbl>
            <c:dLbl>
              <c:idx val="4"/>
              <c:layout>
                <c:manualLayout>
                  <c:x val="-2.5000000000000099E-2"/>
                  <c:y val="-1.91693290734825E-2"/>
                </c:manualLayout>
              </c:layout>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11-19BD-A344-986B-BF9BAFE8D0C2}"/>
                </c:ext>
                <c:ext xmlns:c15="http://schemas.microsoft.com/office/drawing/2012/chart" uri="{CE6537A1-D6FC-4f65-9D91-7224C49458BB}">
                  <c15:layout/>
                </c:ext>
              </c:extLst>
            </c:dLbl>
            <c:dLbl>
              <c:idx val="5"/>
              <c:layout>
                <c:manualLayout>
                  <c:x val="-1.8749999999999999E-2"/>
                  <c:y val="-4.7923322683706103E-2"/>
                </c:manualLayout>
              </c:layout>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12-19BD-A344-986B-BF9BAFE8D0C2}"/>
                </c:ext>
                <c:ext xmlns:c15="http://schemas.microsoft.com/office/drawing/2012/chart" uri="{CE6537A1-D6FC-4f65-9D91-7224C49458BB}">
                  <c15:layout/>
                </c:ext>
              </c:extLst>
            </c:dLbl>
            <c:dLbl>
              <c:idx val="6"/>
              <c:delete val="1"/>
              <c:extLst xmlns:c16r2="http://schemas.microsoft.com/office/drawing/2015/06/chart">
                <c:ext xmlns:c16="http://schemas.microsoft.com/office/drawing/2014/chart" uri="{C3380CC4-5D6E-409C-BE32-E72D297353CC}">
                  <c16:uniqueId val="{00000013-19BD-A344-986B-BF9BAFE8D0C2}"/>
                </c:ext>
                <c:ext xmlns:c15="http://schemas.microsoft.com/office/drawing/2012/chart" uri="{CE6537A1-D6FC-4f65-9D91-7224C49458BB}"/>
              </c:extLst>
            </c:dLbl>
            <c:dLbl>
              <c:idx val="7"/>
              <c:delete val="1"/>
              <c:extLst xmlns:c16r2="http://schemas.microsoft.com/office/drawing/2015/06/chart">
                <c:ext xmlns:c16="http://schemas.microsoft.com/office/drawing/2014/chart" uri="{C3380CC4-5D6E-409C-BE32-E72D297353CC}">
                  <c16:uniqueId val="{00000014-19BD-A344-986B-BF9BAFE8D0C2}"/>
                </c:ext>
                <c:ext xmlns:c15="http://schemas.microsoft.com/office/drawing/2012/chart" uri="{CE6537A1-D6FC-4f65-9D91-7224C49458BB}"/>
              </c:extLst>
            </c:dLbl>
            <c:dLbl>
              <c:idx val="8"/>
              <c:delete val="1"/>
              <c:extLst xmlns:c16r2="http://schemas.microsoft.com/office/drawing/2015/06/chart">
                <c:ext xmlns:c16="http://schemas.microsoft.com/office/drawing/2014/chart" uri="{C3380CC4-5D6E-409C-BE32-E72D297353CC}">
                  <c16:uniqueId val="{00000015-19BD-A344-986B-BF9BAFE8D0C2}"/>
                </c:ext>
                <c:ext xmlns:c15="http://schemas.microsoft.com/office/drawing/2012/chart" uri="{CE6537A1-D6FC-4f65-9D91-7224C49458BB}"/>
              </c:extLst>
            </c:dLbl>
            <c:dLbl>
              <c:idx val="9"/>
              <c:delete val="1"/>
              <c:extLst xmlns:c16r2="http://schemas.microsoft.com/office/drawing/2015/06/chart">
                <c:ext xmlns:c16="http://schemas.microsoft.com/office/drawing/2014/chart" uri="{C3380CC4-5D6E-409C-BE32-E72D297353CC}">
                  <c16:uniqueId val="{00000016-19BD-A344-986B-BF9BAFE8D0C2}"/>
                </c:ext>
                <c:ext xmlns:c15="http://schemas.microsoft.com/office/drawing/2012/chart" uri="{CE6537A1-D6FC-4f65-9D91-7224C49458BB}"/>
              </c:extLst>
            </c:dLbl>
            <c:dLbl>
              <c:idx val="10"/>
              <c:delete val="1"/>
              <c:extLst xmlns:c16r2="http://schemas.microsoft.com/office/drawing/2015/06/chart">
                <c:ext xmlns:c16="http://schemas.microsoft.com/office/drawing/2014/chart" uri="{C3380CC4-5D6E-409C-BE32-E72D297353CC}">
                  <c16:uniqueId val="{00000017-19BD-A344-986B-BF9BAFE8D0C2}"/>
                </c:ext>
                <c:ext xmlns:c15="http://schemas.microsoft.com/office/drawing/2012/chart" uri="{CE6537A1-D6FC-4f65-9D91-7224C49458BB}"/>
              </c:extLst>
            </c:dLbl>
            <c:dLbl>
              <c:idx val="11"/>
              <c:delete val="1"/>
              <c:extLst xmlns:c16r2="http://schemas.microsoft.com/office/drawing/2015/06/chart">
                <c:ext xmlns:c16="http://schemas.microsoft.com/office/drawing/2014/chart" uri="{C3380CC4-5D6E-409C-BE32-E72D297353CC}">
                  <c16:uniqueId val="{00000018-19BD-A344-986B-BF9BAFE8D0C2}"/>
                </c:ex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nl-BE"/>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Review</c:v>
                </c:pt>
                <c:pt idx="7">
                  <c:v>Implementation Review</c:v>
                </c:pt>
                <c:pt idx="8">
                  <c:v>Security Testing</c:v>
                </c:pt>
                <c:pt idx="9">
                  <c:v>Issue Management</c:v>
                </c:pt>
                <c:pt idx="10">
                  <c:v>Environment Hardening</c:v>
                </c:pt>
                <c:pt idx="11">
                  <c:v>Operational Enablement</c:v>
                </c:pt>
              </c:strCache>
            </c:strRef>
          </c:cat>
          <c:val>
            <c:numRef>
              <c:f>Scorecard!$W$47:$W$58</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xmlns:c16r2="http://schemas.microsoft.com/office/drawing/2015/06/chart">
            <c:ext xmlns:c16="http://schemas.microsoft.com/office/drawing/2014/chart" uri="{C3380CC4-5D6E-409C-BE32-E72D297353CC}">
              <c16:uniqueId val="{00000019-19BD-A344-986B-BF9BAFE8D0C2}"/>
            </c:ext>
          </c:extLst>
        </c:ser>
        <c:ser>
          <c:idx val="6"/>
          <c:order val="2"/>
          <c:tx>
            <c:strRef>
              <c:f>Scorecard!$X$46</c:f>
              <c:strCache>
                <c:ptCount val="1"/>
                <c:pt idx="0">
                  <c:v>Verification</c:v>
                </c:pt>
              </c:strCache>
            </c:strRef>
          </c:tx>
          <c:spPr>
            <a:solidFill>
              <a:srgbClr val="37793E"/>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s>
            <c:dLbl>
              <c:idx val="0"/>
              <c:delete val="1"/>
              <c:extLst xmlns:c16r2="http://schemas.microsoft.com/office/drawing/2015/06/chart">
                <c:ext xmlns:c16="http://schemas.microsoft.com/office/drawing/2014/chart" uri="{C3380CC4-5D6E-409C-BE32-E72D297353CC}">
                  <c16:uniqueId val="{0000001A-19BD-A344-986B-BF9BAFE8D0C2}"/>
                </c:ext>
                <c:ext xmlns:c15="http://schemas.microsoft.com/office/drawing/2012/chart" uri="{CE6537A1-D6FC-4f65-9D91-7224C49458BB}"/>
              </c:extLst>
            </c:dLbl>
            <c:dLbl>
              <c:idx val="1"/>
              <c:delete val="1"/>
              <c:extLst xmlns:c16r2="http://schemas.microsoft.com/office/drawing/2015/06/chart">
                <c:ext xmlns:c16="http://schemas.microsoft.com/office/drawing/2014/chart" uri="{C3380CC4-5D6E-409C-BE32-E72D297353CC}">
                  <c16:uniqueId val="{0000001B-19BD-A344-986B-BF9BAFE8D0C2}"/>
                </c:ext>
                <c:ext xmlns:c15="http://schemas.microsoft.com/office/drawing/2012/chart" uri="{CE6537A1-D6FC-4f65-9D91-7224C49458BB}"/>
              </c:extLst>
            </c:dLbl>
            <c:dLbl>
              <c:idx val="2"/>
              <c:delete val="1"/>
              <c:extLst xmlns:c16r2="http://schemas.microsoft.com/office/drawing/2015/06/chart">
                <c:ext xmlns:c16="http://schemas.microsoft.com/office/drawing/2014/chart" uri="{C3380CC4-5D6E-409C-BE32-E72D297353CC}">
                  <c16:uniqueId val="{0000001C-19BD-A344-986B-BF9BAFE8D0C2}"/>
                </c:ext>
                <c:ext xmlns:c15="http://schemas.microsoft.com/office/drawing/2012/chart" uri="{CE6537A1-D6FC-4f65-9D91-7224C49458BB}"/>
              </c:extLst>
            </c:dLbl>
            <c:dLbl>
              <c:idx val="3"/>
              <c:delete val="1"/>
              <c:extLst xmlns:c16r2="http://schemas.microsoft.com/office/drawing/2015/06/chart">
                <c:ext xmlns:c16="http://schemas.microsoft.com/office/drawing/2014/chart" uri="{C3380CC4-5D6E-409C-BE32-E72D297353CC}">
                  <c16:uniqueId val="{0000001D-19BD-A344-986B-BF9BAFE8D0C2}"/>
                </c:ext>
                <c:ext xmlns:c15="http://schemas.microsoft.com/office/drawing/2012/chart" uri="{CE6537A1-D6FC-4f65-9D91-7224C49458BB}"/>
              </c:extLst>
            </c:dLbl>
            <c:dLbl>
              <c:idx val="4"/>
              <c:delete val="1"/>
              <c:extLst xmlns:c16r2="http://schemas.microsoft.com/office/drawing/2015/06/chart">
                <c:ext xmlns:c16="http://schemas.microsoft.com/office/drawing/2014/chart" uri="{C3380CC4-5D6E-409C-BE32-E72D297353CC}">
                  <c16:uniqueId val="{0000001E-19BD-A344-986B-BF9BAFE8D0C2}"/>
                </c:ext>
                <c:ext xmlns:c15="http://schemas.microsoft.com/office/drawing/2012/chart" uri="{CE6537A1-D6FC-4f65-9D91-7224C49458BB}"/>
              </c:extLst>
            </c:dLbl>
            <c:dLbl>
              <c:idx val="5"/>
              <c:delete val="1"/>
              <c:extLst xmlns:c16r2="http://schemas.microsoft.com/office/drawing/2015/06/chart">
                <c:ext xmlns:c16="http://schemas.microsoft.com/office/drawing/2014/chart" uri="{C3380CC4-5D6E-409C-BE32-E72D297353CC}">
                  <c16:uniqueId val="{0000001F-19BD-A344-986B-BF9BAFE8D0C2}"/>
                </c:ext>
                <c:ext xmlns:c15="http://schemas.microsoft.com/office/drawing/2012/chart" uri="{CE6537A1-D6FC-4f65-9D91-7224C49458BB}"/>
              </c:extLst>
            </c:dLbl>
            <c:dLbl>
              <c:idx val="6"/>
              <c:layout>
                <c:manualLayout>
                  <c:x val="-4.1666666666666701E-3"/>
                  <c:y val="-5.7507987220447303E-2"/>
                </c:manualLayout>
              </c:layout>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20-19BD-A344-986B-BF9BAFE8D0C2}"/>
                </c:ext>
                <c:ext xmlns:c15="http://schemas.microsoft.com/office/drawing/2012/chart" uri="{CE6537A1-D6FC-4f65-9D91-7224C49458BB}">
                  <c15:layout/>
                </c:ext>
              </c:extLst>
            </c:dLbl>
            <c:dLbl>
              <c:idx val="7"/>
              <c:layout>
                <c:manualLayout>
                  <c:x val="1.0416666666666701E-2"/>
                  <c:y val="-3.19488817891374E-2"/>
                </c:manualLayout>
              </c:layout>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21-19BD-A344-986B-BF9BAFE8D0C2}"/>
                </c:ext>
                <c:ext xmlns:c15="http://schemas.microsoft.com/office/drawing/2012/chart" uri="{CE6537A1-D6FC-4f65-9D91-7224C49458BB}">
                  <c15:layout/>
                </c:ext>
              </c:extLst>
            </c:dLbl>
            <c:dLbl>
              <c:idx val="8"/>
              <c:layout>
                <c:manualLayout>
                  <c:x val="2.2916666666666599E-2"/>
                  <c:y val="-3.19488817891374E-2"/>
                </c:manualLayout>
              </c:layout>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22-19BD-A344-986B-BF9BAFE8D0C2}"/>
                </c:ext>
                <c:ext xmlns:c15="http://schemas.microsoft.com/office/drawing/2012/chart" uri="{CE6537A1-D6FC-4f65-9D91-7224C49458BB}">
                  <c15:layout/>
                </c:ext>
              </c:extLst>
            </c:dLbl>
            <c:dLbl>
              <c:idx val="9"/>
              <c:delete val="1"/>
              <c:extLst xmlns:c16r2="http://schemas.microsoft.com/office/drawing/2015/06/chart">
                <c:ext xmlns:c16="http://schemas.microsoft.com/office/drawing/2014/chart" uri="{C3380CC4-5D6E-409C-BE32-E72D297353CC}">
                  <c16:uniqueId val="{00000023-19BD-A344-986B-BF9BAFE8D0C2}"/>
                </c:ext>
                <c:ext xmlns:c15="http://schemas.microsoft.com/office/drawing/2012/chart" uri="{CE6537A1-D6FC-4f65-9D91-7224C49458BB}"/>
              </c:extLst>
            </c:dLbl>
            <c:dLbl>
              <c:idx val="10"/>
              <c:delete val="1"/>
              <c:extLst xmlns:c16r2="http://schemas.microsoft.com/office/drawing/2015/06/chart">
                <c:ext xmlns:c16="http://schemas.microsoft.com/office/drawing/2014/chart" uri="{C3380CC4-5D6E-409C-BE32-E72D297353CC}">
                  <c16:uniqueId val="{00000024-19BD-A344-986B-BF9BAFE8D0C2}"/>
                </c:ext>
                <c:ext xmlns:c15="http://schemas.microsoft.com/office/drawing/2012/chart" uri="{CE6537A1-D6FC-4f65-9D91-7224C49458BB}"/>
              </c:extLst>
            </c:dLbl>
            <c:dLbl>
              <c:idx val="11"/>
              <c:delete val="1"/>
              <c:extLst xmlns:c16r2="http://schemas.microsoft.com/office/drawing/2015/06/chart">
                <c:ext xmlns:c16="http://schemas.microsoft.com/office/drawing/2014/chart" uri="{C3380CC4-5D6E-409C-BE32-E72D297353CC}">
                  <c16:uniqueId val="{00000025-19BD-A344-986B-BF9BAFE8D0C2}"/>
                </c:ex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nl-BE"/>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Review</c:v>
                </c:pt>
                <c:pt idx="7">
                  <c:v>Implementation Review</c:v>
                </c:pt>
                <c:pt idx="8">
                  <c:v>Security Testing</c:v>
                </c:pt>
                <c:pt idx="9">
                  <c:v>Issue Management</c:v>
                </c:pt>
                <c:pt idx="10">
                  <c:v>Environment Hardening</c:v>
                </c:pt>
                <c:pt idx="11">
                  <c:v>Operational Enablement</c:v>
                </c:pt>
              </c:strCache>
            </c:strRef>
          </c:cat>
          <c:val>
            <c:numRef>
              <c:f>Scorecard!$X$47:$X$58</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xmlns:c16r2="http://schemas.microsoft.com/office/drawing/2015/06/chart">
            <c:ext xmlns:c16="http://schemas.microsoft.com/office/drawing/2014/chart" uri="{C3380CC4-5D6E-409C-BE32-E72D297353CC}">
              <c16:uniqueId val="{00000026-19BD-A344-986B-BF9BAFE8D0C2}"/>
            </c:ext>
          </c:extLst>
        </c:ser>
        <c:ser>
          <c:idx val="7"/>
          <c:order val="3"/>
          <c:tx>
            <c:strRef>
              <c:f>Scorecard!$Y$46</c:f>
              <c:strCache>
                <c:ptCount val="1"/>
                <c:pt idx="0">
                  <c:v>Operations</c:v>
                </c:pt>
              </c:strCache>
            </c:strRef>
          </c:tx>
          <c:spPr>
            <a:solidFill>
              <a:srgbClr val="791F17"/>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s>
            <c:dLbl>
              <c:idx val="0"/>
              <c:delete val="1"/>
              <c:extLst xmlns:c16r2="http://schemas.microsoft.com/office/drawing/2015/06/chart">
                <c:ext xmlns:c16="http://schemas.microsoft.com/office/drawing/2014/chart" uri="{C3380CC4-5D6E-409C-BE32-E72D297353CC}">
                  <c16:uniqueId val="{00000027-19BD-A344-986B-BF9BAFE8D0C2}"/>
                </c:ext>
                <c:ext xmlns:c15="http://schemas.microsoft.com/office/drawing/2012/chart" uri="{CE6537A1-D6FC-4f65-9D91-7224C49458BB}"/>
              </c:extLst>
            </c:dLbl>
            <c:dLbl>
              <c:idx val="1"/>
              <c:delete val="1"/>
              <c:extLst xmlns:c16r2="http://schemas.microsoft.com/office/drawing/2015/06/chart">
                <c:ext xmlns:c16="http://schemas.microsoft.com/office/drawing/2014/chart" uri="{C3380CC4-5D6E-409C-BE32-E72D297353CC}">
                  <c16:uniqueId val="{00000028-19BD-A344-986B-BF9BAFE8D0C2}"/>
                </c:ext>
                <c:ext xmlns:c15="http://schemas.microsoft.com/office/drawing/2012/chart" uri="{CE6537A1-D6FC-4f65-9D91-7224C49458BB}"/>
              </c:extLst>
            </c:dLbl>
            <c:dLbl>
              <c:idx val="2"/>
              <c:delete val="1"/>
              <c:extLst xmlns:c16r2="http://schemas.microsoft.com/office/drawing/2015/06/chart">
                <c:ext xmlns:c16="http://schemas.microsoft.com/office/drawing/2014/chart" uri="{C3380CC4-5D6E-409C-BE32-E72D297353CC}">
                  <c16:uniqueId val="{00000029-19BD-A344-986B-BF9BAFE8D0C2}"/>
                </c:ext>
                <c:ext xmlns:c15="http://schemas.microsoft.com/office/drawing/2012/chart" uri="{CE6537A1-D6FC-4f65-9D91-7224C49458BB}"/>
              </c:extLst>
            </c:dLbl>
            <c:dLbl>
              <c:idx val="3"/>
              <c:delete val="1"/>
              <c:extLst xmlns:c16r2="http://schemas.microsoft.com/office/drawing/2015/06/chart">
                <c:ext xmlns:c16="http://schemas.microsoft.com/office/drawing/2014/chart" uri="{C3380CC4-5D6E-409C-BE32-E72D297353CC}">
                  <c16:uniqueId val="{0000002A-19BD-A344-986B-BF9BAFE8D0C2}"/>
                </c:ext>
                <c:ext xmlns:c15="http://schemas.microsoft.com/office/drawing/2012/chart" uri="{CE6537A1-D6FC-4f65-9D91-7224C49458BB}"/>
              </c:extLst>
            </c:dLbl>
            <c:dLbl>
              <c:idx val="4"/>
              <c:delete val="1"/>
              <c:extLst xmlns:c16r2="http://schemas.microsoft.com/office/drawing/2015/06/chart">
                <c:ext xmlns:c16="http://schemas.microsoft.com/office/drawing/2014/chart" uri="{C3380CC4-5D6E-409C-BE32-E72D297353CC}">
                  <c16:uniqueId val="{0000002B-19BD-A344-986B-BF9BAFE8D0C2}"/>
                </c:ext>
                <c:ext xmlns:c15="http://schemas.microsoft.com/office/drawing/2012/chart" uri="{CE6537A1-D6FC-4f65-9D91-7224C49458BB}"/>
              </c:extLst>
            </c:dLbl>
            <c:dLbl>
              <c:idx val="5"/>
              <c:delete val="1"/>
              <c:extLst xmlns:c16r2="http://schemas.microsoft.com/office/drawing/2015/06/chart">
                <c:ext xmlns:c16="http://schemas.microsoft.com/office/drawing/2014/chart" uri="{C3380CC4-5D6E-409C-BE32-E72D297353CC}">
                  <c16:uniqueId val="{0000002C-19BD-A344-986B-BF9BAFE8D0C2}"/>
                </c:ext>
                <c:ext xmlns:c15="http://schemas.microsoft.com/office/drawing/2012/chart" uri="{CE6537A1-D6FC-4f65-9D91-7224C49458BB}"/>
              </c:extLst>
            </c:dLbl>
            <c:dLbl>
              <c:idx val="6"/>
              <c:delete val="1"/>
              <c:extLst xmlns:c16r2="http://schemas.microsoft.com/office/drawing/2015/06/chart">
                <c:ext xmlns:c16="http://schemas.microsoft.com/office/drawing/2014/chart" uri="{C3380CC4-5D6E-409C-BE32-E72D297353CC}">
                  <c16:uniqueId val="{0000002D-19BD-A344-986B-BF9BAFE8D0C2}"/>
                </c:ext>
                <c:ext xmlns:c15="http://schemas.microsoft.com/office/drawing/2012/chart" uri="{CE6537A1-D6FC-4f65-9D91-7224C49458BB}"/>
              </c:extLst>
            </c:dLbl>
            <c:dLbl>
              <c:idx val="7"/>
              <c:delete val="1"/>
              <c:extLst xmlns:c16r2="http://schemas.microsoft.com/office/drawing/2015/06/chart">
                <c:ext xmlns:c16="http://schemas.microsoft.com/office/drawing/2014/chart" uri="{C3380CC4-5D6E-409C-BE32-E72D297353CC}">
                  <c16:uniqueId val="{0000002E-19BD-A344-986B-BF9BAFE8D0C2}"/>
                </c:ext>
                <c:ext xmlns:c15="http://schemas.microsoft.com/office/drawing/2012/chart" uri="{CE6537A1-D6FC-4f65-9D91-7224C49458BB}"/>
              </c:extLst>
            </c:dLbl>
            <c:dLbl>
              <c:idx val="8"/>
              <c:delete val="1"/>
              <c:extLst xmlns:c16r2="http://schemas.microsoft.com/office/drawing/2015/06/chart">
                <c:ext xmlns:c16="http://schemas.microsoft.com/office/drawing/2014/chart" uri="{C3380CC4-5D6E-409C-BE32-E72D297353CC}">
                  <c16:uniqueId val="{0000002F-19BD-A344-986B-BF9BAFE8D0C2}"/>
                </c:ext>
                <c:ext xmlns:c15="http://schemas.microsoft.com/office/drawing/2012/chart" uri="{CE6537A1-D6FC-4f65-9D91-7224C49458BB}"/>
              </c:extLst>
            </c:dLbl>
            <c:dLbl>
              <c:idx val="9"/>
              <c:layout>
                <c:manualLayout>
                  <c:x val="3.9583333333333297E-2"/>
                  <c:y val="-2.87539936102237E-2"/>
                </c:manualLayout>
              </c:layout>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30-19BD-A344-986B-BF9BAFE8D0C2}"/>
                </c:ext>
                <c:ext xmlns:c15="http://schemas.microsoft.com/office/drawing/2012/chart" uri="{CE6537A1-D6FC-4f65-9D91-7224C49458BB}">
                  <c15:layout/>
                </c:ext>
              </c:extLst>
            </c:dLbl>
            <c:dLbl>
              <c:idx val="10"/>
              <c:layout>
                <c:manualLayout>
                  <c:x val="1.6666666666666701E-2"/>
                  <c:y val="2.8753993610223599E-2"/>
                </c:manualLayout>
              </c:layout>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31-19BD-A344-986B-BF9BAFE8D0C2}"/>
                </c:ext>
                <c:ext xmlns:c15="http://schemas.microsoft.com/office/drawing/2012/chart" uri="{CE6537A1-D6FC-4f65-9D91-7224C49458BB}">
                  <c15:layout/>
                </c:ext>
              </c:extLst>
            </c:dLbl>
            <c:dLbl>
              <c:idx val="11"/>
              <c:layout>
                <c:manualLayout>
                  <c:x val="2.0833333333333298E-3"/>
                  <c:y val="5.1118210862619799E-2"/>
                </c:manualLayout>
              </c:layout>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32-19BD-A344-986B-BF9BAFE8D0C2}"/>
                </c:ex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nl-BE"/>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Review</c:v>
                </c:pt>
                <c:pt idx="7">
                  <c:v>Implementation Review</c:v>
                </c:pt>
                <c:pt idx="8">
                  <c:v>Security Testing</c:v>
                </c:pt>
                <c:pt idx="9">
                  <c:v>Issue Management</c:v>
                </c:pt>
                <c:pt idx="10">
                  <c:v>Environment Hardening</c:v>
                </c:pt>
                <c:pt idx="11">
                  <c:v>Operational Enablement</c:v>
                </c:pt>
              </c:strCache>
            </c:strRef>
          </c:cat>
          <c:val>
            <c:numRef>
              <c:f>Scorecard!$Y$47:$Y$58</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xmlns:c16r2="http://schemas.microsoft.com/office/drawing/2015/06/chart">
            <c:ext xmlns:c16="http://schemas.microsoft.com/office/drawing/2014/chart" uri="{C3380CC4-5D6E-409C-BE32-E72D297353CC}">
              <c16:uniqueId val="{00000033-19BD-A344-986B-BF9BAFE8D0C2}"/>
            </c:ext>
          </c:extLst>
        </c:ser>
        <c:dLbls>
          <c:showLegendKey val="0"/>
          <c:showVal val="0"/>
          <c:showCatName val="0"/>
          <c:showSerName val="0"/>
          <c:showPercent val="0"/>
          <c:showBubbleSize val="0"/>
        </c:dLbls>
        <c:axId val="898039344"/>
        <c:axId val="898033360"/>
      </c:radarChart>
      <c:catAx>
        <c:axId val="898039344"/>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BE"/>
          </a:p>
        </c:txPr>
        <c:crossAx val="898033360"/>
        <c:crosses val="autoZero"/>
        <c:auto val="1"/>
        <c:lblAlgn val="ctr"/>
        <c:lblOffset val="100"/>
        <c:noMultiLvlLbl val="0"/>
      </c:catAx>
      <c:valAx>
        <c:axId val="898033360"/>
        <c:scaling>
          <c:orientation val="minMax"/>
          <c:max val="3"/>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BE"/>
          </a:p>
        </c:txPr>
        <c:crossAx val="89803934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l-BE"/>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2.6178055086399501E-2"/>
          <c:y val="7.9787234042553203E-3"/>
          <c:w val="0.94939079780008895"/>
          <c:h val="0.98457446808510596"/>
        </c:manualLayout>
      </c:layout>
      <c:areaChart>
        <c:grouping val="stacked"/>
        <c:varyColors val="0"/>
        <c:ser>
          <c:idx val="0"/>
          <c:order val="0"/>
          <c:spPr>
            <a:blipFill dpi="0" rotWithShape="0">
              <a:blip xmlns:r="http://schemas.openxmlformats.org/officeDocument/2006/relationships" r:embed="rId1"/>
              <a:srcRect/>
              <a:stretch>
                <a:fillRect/>
              </a:stretch>
            </a:blipFill>
            <a:ln w="25400">
              <a:noFill/>
            </a:ln>
          </c:spPr>
          <c:pictureOptions>
            <c:pictureFormat val="stretch"/>
          </c:pictureOptions>
          <c:val>
            <c:numRef>
              <c:f>'Roadmap Chart'!$Y$4:$AA$4</c:f>
              <c:numCache>
                <c:formatCode>General</c:formatCode>
                <c:ptCount val="3"/>
                <c:pt idx="0">
                  <c:v>1</c:v>
                </c:pt>
                <c:pt idx="1">
                  <c:v>1</c:v>
                </c:pt>
                <c:pt idx="2">
                  <c:v>1</c:v>
                </c:pt>
              </c:numCache>
            </c:numRef>
          </c:val>
          <c:extLst xmlns:c16r2="http://schemas.microsoft.com/office/drawing/2015/06/chart">
            <c:ext xmlns:c16="http://schemas.microsoft.com/office/drawing/2014/chart" uri="{C3380CC4-5D6E-409C-BE32-E72D297353CC}">
              <c16:uniqueId val="{00000000-F85B-4E97-B4D9-8FFB484729A0}"/>
            </c:ext>
          </c:extLst>
        </c:ser>
        <c:dLbls>
          <c:showLegendKey val="0"/>
          <c:showVal val="0"/>
          <c:showCatName val="0"/>
          <c:showSerName val="0"/>
          <c:showPercent val="0"/>
          <c:showBubbleSize val="0"/>
        </c:dLbls>
        <c:axId val="898040432"/>
        <c:axId val="898045328"/>
      </c:areaChart>
      <c:catAx>
        <c:axId val="898040432"/>
        <c:scaling>
          <c:orientation val="minMax"/>
        </c:scaling>
        <c:delete val="0"/>
        <c:axPos val="b"/>
        <c:majorTickMark val="none"/>
        <c:minorTickMark val="none"/>
        <c:tickLblPos val="none"/>
        <c:spPr>
          <a:ln w="9525">
            <a:noFill/>
          </a:ln>
        </c:spPr>
        <c:crossAx val="898045328"/>
        <c:crosses val="autoZero"/>
        <c:auto val="1"/>
        <c:lblAlgn val="ctr"/>
        <c:lblOffset val="100"/>
        <c:tickMarkSkip val="1"/>
        <c:noMultiLvlLbl val="0"/>
      </c:catAx>
      <c:valAx>
        <c:axId val="898045328"/>
        <c:scaling>
          <c:orientation val="minMax"/>
          <c:max val="1"/>
        </c:scaling>
        <c:delete val="0"/>
        <c:axPos val="l"/>
        <c:majorGridlines>
          <c:spPr>
            <a:ln w="3175">
              <a:solidFill>
                <a:srgbClr val="000000"/>
              </a:solidFill>
              <a:prstDash val="solid"/>
            </a:ln>
          </c:spPr>
        </c:majorGridlines>
        <c:numFmt formatCode="General" sourceLinked="1"/>
        <c:majorTickMark val="none"/>
        <c:minorTickMark val="none"/>
        <c:tickLblPos val="none"/>
        <c:spPr>
          <a:ln w="9525">
            <a:noFill/>
          </a:ln>
        </c:spPr>
        <c:crossAx val="898040432"/>
        <c:crosses val="autoZero"/>
        <c:crossBetween val="midCat"/>
      </c:valAx>
      <c:spPr>
        <a:solidFill>
          <a:srgbClr val="C0C0C0"/>
        </a:solidFill>
        <a:ln w="12700">
          <a:solidFill>
            <a:srgbClr val="808080"/>
          </a:solidFill>
          <a:prstDash val="solid"/>
        </a:ln>
      </c:spPr>
    </c:plotArea>
    <c:plotVisOnly val="1"/>
    <c:dispBlanksAs val="zero"/>
    <c:showDLblsOverMax val="0"/>
  </c:chart>
  <c:spPr>
    <a:noFill/>
    <a:ln w="9525">
      <a:noFill/>
    </a:ln>
  </c:spPr>
  <c:txPr>
    <a:bodyPr/>
    <a:lstStyle/>
    <a:p>
      <a:pPr>
        <a:defRPr sz="925" b="0" i="0" u="none" strike="noStrike" baseline="0">
          <a:solidFill>
            <a:srgbClr val="000000"/>
          </a:solidFill>
          <a:latin typeface="Arial"/>
          <a:ea typeface="Arial"/>
          <a:cs typeface="Arial"/>
        </a:defRPr>
      </a:pPr>
      <a:endParaRPr lang="nl-BE"/>
    </a:p>
  </c:txPr>
  <c:printSettings>
    <c:headerFooter alignWithMargins="0"/>
    <c:pageMargins b="1" l="0.75" r="0.75" t="1" header="0.5" footer="0.5"/>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453555370854797E-2"/>
          <c:y val="0.16025741347038699"/>
          <c:w val="0.92047529424983898"/>
          <c:h val="0.64102965388154698"/>
        </c:manualLayout>
      </c:layout>
      <c:areaChart>
        <c:grouping val="standard"/>
        <c:varyColors val="0"/>
        <c:ser>
          <c:idx val="0"/>
          <c:order val="0"/>
          <c:spPr>
            <a:solidFill>
              <a:srgbClr val="3290C4"/>
            </a:solidFill>
            <a:ln w="25400">
              <a:noFill/>
            </a:ln>
          </c:spPr>
          <c:val>
            <c:numRef>
              <c:f>'Roadmap Chart'!$B$12:$J$12</c:f>
              <c:numCache>
                <c:formatCode>0.00</c:formatCode>
                <c:ptCount val="9"/>
                <c:pt idx="0">
                  <c:v>0</c:v>
                </c:pt>
                <c:pt idx="1">
                  <c:v>0</c:v>
                </c:pt>
                <c:pt idx="2" formatCode="General">
                  <c:v>0</c:v>
                </c:pt>
                <c:pt idx="3">
                  <c:v>0</c:v>
                </c:pt>
                <c:pt idx="4" formatCode="General">
                  <c:v>0</c:v>
                </c:pt>
                <c:pt idx="5">
                  <c:v>0</c:v>
                </c:pt>
                <c:pt idx="6" formatCode="General">
                  <c:v>0</c:v>
                </c:pt>
                <c:pt idx="7">
                  <c:v>0</c:v>
                </c:pt>
                <c:pt idx="8" formatCode="General">
                  <c:v>0</c:v>
                </c:pt>
              </c:numCache>
            </c:numRef>
          </c:val>
          <c:extLst xmlns:c16r2="http://schemas.microsoft.com/office/drawing/2015/06/chart">
            <c:ext xmlns:c16="http://schemas.microsoft.com/office/drawing/2014/chart" uri="{C3380CC4-5D6E-409C-BE32-E72D297353CC}">
              <c16:uniqueId val="{00000000-742C-418E-8375-EABEB5E457F3}"/>
            </c:ext>
          </c:extLst>
        </c:ser>
        <c:dLbls>
          <c:showLegendKey val="0"/>
          <c:showVal val="0"/>
          <c:showCatName val="0"/>
          <c:showSerName val="0"/>
          <c:showPercent val="0"/>
          <c:showBubbleSize val="0"/>
        </c:dLbls>
        <c:axId val="898034992"/>
        <c:axId val="898042608"/>
      </c:areaChart>
      <c:catAx>
        <c:axId val="898034992"/>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nl-BE"/>
          </a:p>
        </c:txPr>
        <c:crossAx val="898042608"/>
        <c:crosses val="autoZero"/>
        <c:auto val="1"/>
        <c:lblAlgn val="ctr"/>
        <c:lblOffset val="100"/>
        <c:tickLblSkip val="9"/>
        <c:tickMarkSkip val="9"/>
        <c:noMultiLvlLbl val="0"/>
      </c:catAx>
      <c:valAx>
        <c:axId val="898042608"/>
        <c:scaling>
          <c:orientation val="minMax"/>
          <c:max val="3"/>
          <c:min val="0"/>
        </c:scaling>
        <c:delete val="0"/>
        <c:axPos val="l"/>
        <c:majorGridlines>
          <c:spPr>
            <a:ln w="3175">
              <a:solidFill>
                <a:srgbClr val="C0C0C0"/>
              </a:solidFill>
              <a:prstDash val="sysDash"/>
            </a:ln>
          </c:spPr>
        </c:majorGridlines>
        <c:numFmt formatCode="0.00" sourceLinked="1"/>
        <c:majorTickMark val="out"/>
        <c:minorTickMark val="in"/>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nl-BE"/>
          </a:p>
        </c:txPr>
        <c:crossAx val="898034992"/>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nl-BE"/>
    </a:p>
  </c:txPr>
  <c:printSettings>
    <c:headerFooter alignWithMargins="0"/>
    <c:pageMargins b="1" l="0.75" r="0.75" t="1" header="0.5" footer="0.5"/>
    <c:pageSetup paperSize="9" orientation="landscape"/>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364908055410102E-2"/>
          <c:y val="0.158227848101266"/>
          <c:w val="0.92060886742575798"/>
          <c:h val="0.645569620253165"/>
        </c:manualLayout>
      </c:layout>
      <c:areaChart>
        <c:grouping val="standard"/>
        <c:varyColors val="0"/>
        <c:ser>
          <c:idx val="0"/>
          <c:order val="0"/>
          <c:spPr>
            <a:solidFill>
              <a:srgbClr val="3290C4"/>
            </a:solidFill>
            <a:ln w="25400">
              <a:noFill/>
            </a:ln>
          </c:spPr>
          <c:val>
            <c:numRef>
              <c:f>'Roadmap Chart'!$B$13:$J$13</c:f>
              <c:numCache>
                <c:formatCode>0.00</c:formatCode>
                <c:ptCount val="9"/>
                <c:pt idx="0">
                  <c:v>0</c:v>
                </c:pt>
                <c:pt idx="1">
                  <c:v>0</c:v>
                </c:pt>
                <c:pt idx="2" formatCode="General">
                  <c:v>0</c:v>
                </c:pt>
                <c:pt idx="3">
                  <c:v>0</c:v>
                </c:pt>
                <c:pt idx="4" formatCode="General">
                  <c:v>0</c:v>
                </c:pt>
                <c:pt idx="5">
                  <c:v>0</c:v>
                </c:pt>
                <c:pt idx="6" formatCode="General">
                  <c:v>0</c:v>
                </c:pt>
                <c:pt idx="7">
                  <c:v>0</c:v>
                </c:pt>
                <c:pt idx="8" formatCode="General">
                  <c:v>0</c:v>
                </c:pt>
              </c:numCache>
            </c:numRef>
          </c:val>
          <c:extLst xmlns:c16r2="http://schemas.microsoft.com/office/drawing/2015/06/chart">
            <c:ext xmlns:c16="http://schemas.microsoft.com/office/drawing/2014/chart" uri="{C3380CC4-5D6E-409C-BE32-E72D297353CC}">
              <c16:uniqueId val="{00000000-814C-47EA-BF90-9795F2F51CB3}"/>
            </c:ext>
          </c:extLst>
        </c:ser>
        <c:dLbls>
          <c:showLegendKey val="0"/>
          <c:showVal val="0"/>
          <c:showCatName val="0"/>
          <c:showSerName val="0"/>
          <c:showPercent val="0"/>
          <c:showBubbleSize val="0"/>
        </c:dLbls>
        <c:axId val="898040976"/>
        <c:axId val="898042064"/>
      </c:areaChart>
      <c:catAx>
        <c:axId val="898040976"/>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nl-BE"/>
          </a:p>
        </c:txPr>
        <c:crossAx val="898042064"/>
        <c:crosses val="autoZero"/>
        <c:auto val="1"/>
        <c:lblAlgn val="ctr"/>
        <c:lblOffset val="100"/>
        <c:tickLblSkip val="9"/>
        <c:tickMarkSkip val="9"/>
        <c:noMultiLvlLbl val="0"/>
      </c:catAx>
      <c:valAx>
        <c:axId val="898042064"/>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nl-BE"/>
          </a:p>
        </c:txPr>
        <c:crossAx val="898040976"/>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nl-BE"/>
    </a:p>
  </c:txPr>
  <c:printSettings>
    <c:headerFooter alignWithMargins="0"/>
    <c:pageMargins b="1" l="0.75" r="0.75" t="1"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276559865092699E-2"/>
          <c:y val="0.15723367011639"/>
          <c:w val="0.92074198988195599"/>
          <c:h val="0.64780272087952595"/>
        </c:manualLayout>
      </c:layout>
      <c:areaChart>
        <c:grouping val="standard"/>
        <c:varyColors val="0"/>
        <c:ser>
          <c:idx val="0"/>
          <c:order val="0"/>
          <c:spPr>
            <a:solidFill>
              <a:srgbClr val="3290C4"/>
            </a:solidFill>
            <a:ln w="25400">
              <a:noFill/>
            </a:ln>
          </c:spPr>
          <c:val>
            <c:numRef>
              <c:f>'Roadmap Chart'!$B$14:$J$14</c:f>
              <c:numCache>
                <c:formatCode>0.00</c:formatCode>
                <c:ptCount val="9"/>
                <c:pt idx="0">
                  <c:v>0</c:v>
                </c:pt>
                <c:pt idx="1">
                  <c:v>0</c:v>
                </c:pt>
                <c:pt idx="2" formatCode="General">
                  <c:v>0</c:v>
                </c:pt>
                <c:pt idx="3">
                  <c:v>0</c:v>
                </c:pt>
                <c:pt idx="4" formatCode="General">
                  <c:v>0</c:v>
                </c:pt>
                <c:pt idx="5">
                  <c:v>0</c:v>
                </c:pt>
                <c:pt idx="6" formatCode="General">
                  <c:v>0</c:v>
                </c:pt>
                <c:pt idx="7">
                  <c:v>0</c:v>
                </c:pt>
                <c:pt idx="8" formatCode="General">
                  <c:v>0</c:v>
                </c:pt>
              </c:numCache>
            </c:numRef>
          </c:val>
          <c:extLst xmlns:c16r2="http://schemas.microsoft.com/office/drawing/2015/06/chart">
            <c:ext xmlns:c16="http://schemas.microsoft.com/office/drawing/2014/chart" uri="{C3380CC4-5D6E-409C-BE32-E72D297353CC}">
              <c16:uniqueId val="{00000000-3AEA-4E00-9A98-FE42043B66F0}"/>
            </c:ext>
          </c:extLst>
        </c:ser>
        <c:dLbls>
          <c:showLegendKey val="0"/>
          <c:showVal val="0"/>
          <c:showCatName val="0"/>
          <c:showSerName val="0"/>
          <c:showPercent val="0"/>
          <c:showBubbleSize val="0"/>
        </c:dLbls>
        <c:axId val="898043696"/>
        <c:axId val="898033904"/>
      </c:areaChart>
      <c:catAx>
        <c:axId val="898043696"/>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nl-BE"/>
          </a:p>
        </c:txPr>
        <c:crossAx val="898033904"/>
        <c:crosses val="autoZero"/>
        <c:auto val="1"/>
        <c:lblAlgn val="ctr"/>
        <c:lblOffset val="100"/>
        <c:tickLblSkip val="9"/>
        <c:tickMarkSkip val="9"/>
        <c:noMultiLvlLbl val="0"/>
      </c:catAx>
      <c:valAx>
        <c:axId val="898033904"/>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C0C0C0"/>
            </a:solidFill>
            <a:prstDash val="solid"/>
          </a:ln>
        </c:spPr>
        <c:txPr>
          <a:bodyPr rot="0" vert="horz"/>
          <a:lstStyle/>
          <a:p>
            <a:pPr>
              <a:defRPr sz="800" b="0" i="0" u="none" strike="noStrike" baseline="0">
                <a:solidFill>
                  <a:schemeClr val="tx1"/>
                </a:solidFill>
                <a:latin typeface="Arial"/>
                <a:ea typeface="Arial"/>
                <a:cs typeface="Arial"/>
              </a:defRPr>
            </a:pPr>
            <a:endParaRPr lang="nl-BE"/>
          </a:p>
        </c:txPr>
        <c:crossAx val="898043696"/>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nl-BE"/>
    </a:p>
  </c:txPr>
  <c:printSettings>
    <c:headerFooter alignWithMargins="0"/>
    <c:pageMargins b="1" l="0.75" r="0.75" t="1" header="0.5" footer="0.5"/>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5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5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5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35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35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8" Type="http://schemas.openxmlformats.org/officeDocument/2006/relationships/chart" Target="../charts/chart13.xml"/><Relationship Id="rId13" Type="http://schemas.openxmlformats.org/officeDocument/2006/relationships/chart" Target="../charts/chart18.xml"/><Relationship Id="rId3" Type="http://schemas.openxmlformats.org/officeDocument/2006/relationships/chart" Target="../charts/chart8.xml"/><Relationship Id="rId7" Type="http://schemas.openxmlformats.org/officeDocument/2006/relationships/chart" Target="../charts/chart12.xml"/><Relationship Id="rId12" Type="http://schemas.openxmlformats.org/officeDocument/2006/relationships/chart" Target="../charts/chart17.xml"/><Relationship Id="rId2" Type="http://schemas.openxmlformats.org/officeDocument/2006/relationships/chart" Target="../charts/chart7.xml"/><Relationship Id="rId1" Type="http://schemas.openxmlformats.org/officeDocument/2006/relationships/chart" Target="../charts/chart6.xml"/><Relationship Id="rId6" Type="http://schemas.openxmlformats.org/officeDocument/2006/relationships/chart" Target="../charts/chart11.xml"/><Relationship Id="rId11" Type="http://schemas.openxmlformats.org/officeDocument/2006/relationships/chart" Target="../charts/chart16.xml"/><Relationship Id="rId5" Type="http://schemas.openxmlformats.org/officeDocument/2006/relationships/chart" Target="../charts/chart10.xml"/><Relationship Id="rId10" Type="http://schemas.openxmlformats.org/officeDocument/2006/relationships/chart" Target="../charts/chart15.xml"/><Relationship Id="rId4" Type="http://schemas.openxmlformats.org/officeDocument/2006/relationships/chart" Target="../charts/chart9.xml"/><Relationship Id="rId9" Type="http://schemas.openxmlformats.org/officeDocument/2006/relationships/chart" Target="../charts/chart14.xml"/><Relationship Id="rId14" Type="http://schemas.openxmlformats.org/officeDocument/2006/relationships/chart" Target="../charts/chart19.xml"/></Relationships>
</file>

<file path=xl/drawings/_rels/drawing4.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emf"/><Relationship Id="rId1" Type="http://schemas.openxmlformats.org/officeDocument/2006/relationships/image" Target="../media/image3.emf"/><Relationship Id="rId5" Type="http://schemas.openxmlformats.org/officeDocument/2006/relationships/image" Target="../media/image7.emf"/><Relationship Id="rId4" Type="http://schemas.openxmlformats.org/officeDocument/2006/relationships/image" Target="../media/image6.emf"/></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23</xdr:row>
      <xdr:rowOff>0</xdr:rowOff>
    </xdr:from>
    <xdr:to>
      <xdr:col>1</xdr:col>
      <xdr:colOff>6657975</xdr:colOff>
      <xdr:row>46</xdr:row>
      <xdr:rowOff>142875</xdr:rowOff>
    </xdr:to>
    <xdr:pic>
      <xdr:nvPicPr>
        <xdr:cNvPr id="2" name="Picture 6">
          <a:extLst>
            <a:ext uri="{FF2B5EF4-FFF2-40B4-BE49-F238E27FC236}">
              <a16:creationId xmlns:a16="http://schemas.microsoft.com/office/drawing/2014/main" xmlns="" id="{00000000-0008-0000-00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334000"/>
          <a:ext cx="8181975" cy="4524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10</xdr:col>
      <xdr:colOff>1130300</xdr:colOff>
      <xdr:row>12</xdr:row>
      <xdr:rowOff>0</xdr:rowOff>
    </xdr:from>
    <xdr:to>
      <xdr:col>17</xdr:col>
      <xdr:colOff>647700</xdr:colOff>
      <xdr:row>24</xdr:row>
      <xdr:rowOff>292100</xdr:rowOff>
    </xdr:to>
    <xdr:graphicFrame macro="">
      <xdr:nvGraphicFramePr>
        <xdr:cNvPr id="2" name="Chart 1">
          <a:extLst>
            <a:ext uri="{FF2B5EF4-FFF2-40B4-BE49-F238E27FC236}">
              <a16:creationId xmlns:a16="http://schemas.microsoft.com/office/drawing/2014/main" xmlns=""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12700</xdr:colOff>
      <xdr:row>46</xdr:row>
      <xdr:rowOff>0</xdr:rowOff>
    </xdr:from>
    <xdr:to>
      <xdr:col>17</xdr:col>
      <xdr:colOff>660400</xdr:colOff>
      <xdr:row>59</xdr:row>
      <xdr:rowOff>0</xdr:rowOff>
    </xdr:to>
    <xdr:graphicFrame macro="">
      <xdr:nvGraphicFramePr>
        <xdr:cNvPr id="4" name="Chart 3">
          <a:extLst>
            <a:ext uri="{FF2B5EF4-FFF2-40B4-BE49-F238E27FC236}">
              <a16:creationId xmlns:a16="http://schemas.microsoft.com/office/drawing/2014/main" xmlns="" id="{00000000-0008-0000-02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12700</xdr:colOff>
      <xdr:row>29</xdr:row>
      <xdr:rowOff>0</xdr:rowOff>
    </xdr:from>
    <xdr:to>
      <xdr:col>17</xdr:col>
      <xdr:colOff>660400</xdr:colOff>
      <xdr:row>42</xdr:row>
      <xdr:rowOff>0</xdr:rowOff>
    </xdr:to>
    <xdr:graphicFrame macro="">
      <xdr:nvGraphicFramePr>
        <xdr:cNvPr id="5" name="Chart 4">
          <a:extLst>
            <a:ext uri="{FF2B5EF4-FFF2-40B4-BE49-F238E27FC236}">
              <a16:creationId xmlns:a16="http://schemas.microsoft.com/office/drawing/2014/main" xmlns="" id="{0C4B42F1-0861-7143-8EF0-6943488DC0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12700</xdr:colOff>
      <xdr:row>80</xdr:row>
      <xdr:rowOff>0</xdr:rowOff>
    </xdr:from>
    <xdr:to>
      <xdr:col>17</xdr:col>
      <xdr:colOff>660400</xdr:colOff>
      <xdr:row>93</xdr:row>
      <xdr:rowOff>0</xdr:rowOff>
    </xdr:to>
    <xdr:graphicFrame macro="">
      <xdr:nvGraphicFramePr>
        <xdr:cNvPr id="6" name="Chart 5">
          <a:extLst>
            <a:ext uri="{FF2B5EF4-FFF2-40B4-BE49-F238E27FC236}">
              <a16:creationId xmlns:a16="http://schemas.microsoft.com/office/drawing/2014/main" xmlns="" id="{A9ADE327-F57F-064A-8E0F-0AF158C9B7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12700</xdr:colOff>
      <xdr:row>62</xdr:row>
      <xdr:rowOff>0</xdr:rowOff>
    </xdr:from>
    <xdr:to>
      <xdr:col>17</xdr:col>
      <xdr:colOff>660400</xdr:colOff>
      <xdr:row>75</xdr:row>
      <xdr:rowOff>0</xdr:rowOff>
    </xdr:to>
    <xdr:graphicFrame macro="">
      <xdr:nvGraphicFramePr>
        <xdr:cNvPr id="8" name="Chart 7">
          <a:extLst>
            <a:ext uri="{FF2B5EF4-FFF2-40B4-BE49-F238E27FC236}">
              <a16:creationId xmlns:a16="http://schemas.microsoft.com/office/drawing/2014/main" xmlns="" id="{55CD72B3-70F6-5647-BFE3-DD178F56B3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13</xdr:col>
      <xdr:colOff>152400</xdr:colOff>
      <xdr:row>11</xdr:row>
      <xdr:rowOff>9525</xdr:rowOff>
    </xdr:from>
    <xdr:to>
      <xdr:col>22</xdr:col>
      <xdr:colOff>133350</xdr:colOff>
      <xdr:row>104</xdr:row>
      <xdr:rowOff>171450</xdr:rowOff>
    </xdr:to>
    <xdr:graphicFrame macro="">
      <xdr:nvGraphicFramePr>
        <xdr:cNvPr id="2" name="Chart 6">
          <a:extLst>
            <a:ext uri="{FF2B5EF4-FFF2-40B4-BE49-F238E27FC236}">
              <a16:creationId xmlns:a16="http://schemas.microsoft.com/office/drawing/2014/main" xmlns="" id="{00000000-0008-0000-04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19050</xdr:colOff>
      <xdr:row>102</xdr:row>
      <xdr:rowOff>162330</xdr:rowOff>
    </xdr:from>
    <xdr:to>
      <xdr:col>23</xdr:col>
      <xdr:colOff>0</xdr:colOff>
      <xdr:row>104</xdr:row>
      <xdr:rowOff>162329</xdr:rowOff>
    </xdr:to>
    <xdr:sp macro="" textlink="">
      <xdr:nvSpPr>
        <xdr:cNvPr id="3" name="Rectangle 20">
          <a:extLst>
            <a:ext uri="{FF2B5EF4-FFF2-40B4-BE49-F238E27FC236}">
              <a16:creationId xmlns:a16="http://schemas.microsoft.com/office/drawing/2014/main" xmlns="" id="{00000000-0008-0000-0400-000003000000}"/>
            </a:ext>
          </a:extLst>
        </xdr:cNvPr>
        <xdr:cNvSpPr>
          <a:spLocks noChangeArrowheads="1"/>
        </xdr:cNvSpPr>
      </xdr:nvSpPr>
      <xdr:spPr bwMode="auto">
        <a:xfrm>
          <a:off x="9100027" y="17951879"/>
          <a:ext cx="7171251" cy="324661"/>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22</xdr:col>
      <xdr:colOff>9525</xdr:colOff>
      <xdr:row>7</xdr:row>
      <xdr:rowOff>25400</xdr:rowOff>
    </xdr:from>
    <xdr:to>
      <xdr:col>23</xdr:col>
      <xdr:colOff>0</xdr:colOff>
      <xdr:row>105</xdr:row>
      <xdr:rowOff>3175</xdr:rowOff>
    </xdr:to>
    <xdr:sp macro="" textlink="">
      <xdr:nvSpPr>
        <xdr:cNvPr id="4" name="Rectangle 19">
          <a:extLst>
            <a:ext uri="{FF2B5EF4-FFF2-40B4-BE49-F238E27FC236}">
              <a16:creationId xmlns:a16="http://schemas.microsoft.com/office/drawing/2014/main" xmlns="" id="{00000000-0008-0000-0400-000004000000}"/>
            </a:ext>
          </a:extLst>
        </xdr:cNvPr>
        <xdr:cNvSpPr>
          <a:spLocks noChangeArrowheads="1"/>
        </xdr:cNvSpPr>
      </xdr:nvSpPr>
      <xdr:spPr bwMode="auto">
        <a:xfrm>
          <a:off x="15653076" y="2102503"/>
          <a:ext cx="667017" cy="16487775"/>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12</xdr:col>
      <xdr:colOff>278569</xdr:colOff>
      <xdr:row>10</xdr:row>
      <xdr:rowOff>161925</xdr:rowOff>
    </xdr:from>
    <xdr:to>
      <xdr:col>22</xdr:col>
      <xdr:colOff>154299</xdr:colOff>
      <xdr:row>18</xdr:row>
      <xdr:rowOff>114300</xdr:rowOff>
    </xdr:to>
    <xdr:graphicFrame macro="">
      <xdr:nvGraphicFramePr>
        <xdr:cNvPr id="5" name="Chart 1">
          <a:extLst>
            <a:ext uri="{FF2B5EF4-FFF2-40B4-BE49-F238E27FC236}">
              <a16:creationId xmlns:a16="http://schemas.microsoft.com/office/drawing/2014/main" xmlns="" id="{00000000-0008-0000-04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275394</xdr:colOff>
      <xdr:row>17</xdr:row>
      <xdr:rowOff>139700</xdr:rowOff>
    </xdr:from>
    <xdr:to>
      <xdr:col>22</xdr:col>
      <xdr:colOff>154299</xdr:colOff>
      <xdr:row>25</xdr:row>
      <xdr:rowOff>101600</xdr:rowOff>
    </xdr:to>
    <xdr:graphicFrame macro="">
      <xdr:nvGraphicFramePr>
        <xdr:cNvPr id="6" name="Chart 7">
          <a:extLst>
            <a:ext uri="{FF2B5EF4-FFF2-40B4-BE49-F238E27FC236}">
              <a16:creationId xmlns:a16="http://schemas.microsoft.com/office/drawing/2014/main" xmlns="" id="{00000000-0008-0000-04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284090</xdr:colOff>
      <xdr:row>24</xdr:row>
      <xdr:rowOff>90561</xdr:rowOff>
    </xdr:from>
    <xdr:to>
      <xdr:col>22</xdr:col>
      <xdr:colOff>154300</xdr:colOff>
      <xdr:row>32</xdr:row>
      <xdr:rowOff>71511</xdr:rowOff>
    </xdr:to>
    <xdr:graphicFrame macro="">
      <xdr:nvGraphicFramePr>
        <xdr:cNvPr id="7" name="Chart 8">
          <a:extLst>
            <a:ext uri="{FF2B5EF4-FFF2-40B4-BE49-F238E27FC236}">
              <a16:creationId xmlns:a16="http://schemas.microsoft.com/office/drawing/2014/main" xmlns="" id="{00000000-0008-0000-04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272990</xdr:colOff>
      <xdr:row>31</xdr:row>
      <xdr:rowOff>152400</xdr:rowOff>
    </xdr:from>
    <xdr:to>
      <xdr:col>22</xdr:col>
      <xdr:colOff>166169</xdr:colOff>
      <xdr:row>39</xdr:row>
      <xdr:rowOff>133350</xdr:rowOff>
    </xdr:to>
    <xdr:graphicFrame macro="">
      <xdr:nvGraphicFramePr>
        <xdr:cNvPr id="8" name="Chart 9">
          <a:extLst>
            <a:ext uri="{FF2B5EF4-FFF2-40B4-BE49-F238E27FC236}">
              <a16:creationId xmlns:a16="http://schemas.microsoft.com/office/drawing/2014/main" xmlns="" id="{00000000-0008-0000-04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270646</xdr:colOff>
      <xdr:row>38</xdr:row>
      <xdr:rowOff>152400</xdr:rowOff>
    </xdr:from>
    <xdr:to>
      <xdr:col>22</xdr:col>
      <xdr:colOff>166169</xdr:colOff>
      <xdr:row>46</xdr:row>
      <xdr:rowOff>133350</xdr:rowOff>
    </xdr:to>
    <xdr:graphicFrame macro="">
      <xdr:nvGraphicFramePr>
        <xdr:cNvPr id="9" name="Chart 10">
          <a:extLst>
            <a:ext uri="{FF2B5EF4-FFF2-40B4-BE49-F238E27FC236}">
              <a16:creationId xmlns:a16="http://schemas.microsoft.com/office/drawing/2014/main" xmlns="" id="{00000000-0008-0000-04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12</xdr:col>
      <xdr:colOff>272991</xdr:colOff>
      <xdr:row>46</xdr:row>
      <xdr:rowOff>152400</xdr:rowOff>
    </xdr:from>
    <xdr:to>
      <xdr:col>22</xdr:col>
      <xdr:colOff>154300</xdr:colOff>
      <xdr:row>54</xdr:row>
      <xdr:rowOff>142875</xdr:rowOff>
    </xdr:to>
    <xdr:graphicFrame macro="">
      <xdr:nvGraphicFramePr>
        <xdr:cNvPr id="10" name="Chart 11">
          <a:extLst>
            <a:ext uri="{FF2B5EF4-FFF2-40B4-BE49-F238E27FC236}">
              <a16:creationId xmlns:a16="http://schemas.microsoft.com/office/drawing/2014/main" xmlns="" id="{00000000-0008-0000-04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12</xdr:col>
      <xdr:colOff>267368</xdr:colOff>
      <xdr:row>54</xdr:row>
      <xdr:rowOff>142875</xdr:rowOff>
    </xdr:from>
    <xdr:to>
      <xdr:col>22</xdr:col>
      <xdr:colOff>162331</xdr:colOff>
      <xdr:row>62</xdr:row>
      <xdr:rowOff>142875</xdr:rowOff>
    </xdr:to>
    <xdr:graphicFrame macro="">
      <xdr:nvGraphicFramePr>
        <xdr:cNvPr id="11" name="Chart 12">
          <a:extLst>
            <a:ext uri="{FF2B5EF4-FFF2-40B4-BE49-F238E27FC236}">
              <a16:creationId xmlns:a16="http://schemas.microsoft.com/office/drawing/2014/main" xmlns="" id="{00000000-0008-0000-04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12</xdr:col>
      <xdr:colOff>267367</xdr:colOff>
      <xdr:row>62</xdr:row>
      <xdr:rowOff>152400</xdr:rowOff>
    </xdr:from>
    <xdr:to>
      <xdr:col>22</xdr:col>
      <xdr:colOff>162330</xdr:colOff>
      <xdr:row>70</xdr:row>
      <xdr:rowOff>161925</xdr:rowOff>
    </xdr:to>
    <xdr:graphicFrame macro="">
      <xdr:nvGraphicFramePr>
        <xdr:cNvPr id="12" name="Chart 13">
          <a:extLst>
            <a:ext uri="{FF2B5EF4-FFF2-40B4-BE49-F238E27FC236}">
              <a16:creationId xmlns:a16="http://schemas.microsoft.com/office/drawing/2014/main" xmlns="" id="{00000000-0008-0000-04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12</xdr:col>
      <xdr:colOff>267368</xdr:colOff>
      <xdr:row>70</xdr:row>
      <xdr:rowOff>152400</xdr:rowOff>
    </xdr:from>
    <xdr:to>
      <xdr:col>22</xdr:col>
      <xdr:colOff>162332</xdr:colOff>
      <xdr:row>78</xdr:row>
      <xdr:rowOff>161925</xdr:rowOff>
    </xdr:to>
    <xdr:graphicFrame macro="">
      <xdr:nvGraphicFramePr>
        <xdr:cNvPr id="13" name="Chart 14">
          <a:extLst>
            <a:ext uri="{FF2B5EF4-FFF2-40B4-BE49-F238E27FC236}">
              <a16:creationId xmlns:a16="http://schemas.microsoft.com/office/drawing/2014/main" xmlns="" id="{00000000-0008-0000-04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12</xdr:col>
      <xdr:colOff>267368</xdr:colOff>
      <xdr:row>78</xdr:row>
      <xdr:rowOff>152400</xdr:rowOff>
    </xdr:from>
    <xdr:to>
      <xdr:col>22</xdr:col>
      <xdr:colOff>162331</xdr:colOff>
      <xdr:row>86</xdr:row>
      <xdr:rowOff>158750</xdr:rowOff>
    </xdr:to>
    <xdr:graphicFrame macro="">
      <xdr:nvGraphicFramePr>
        <xdr:cNvPr id="14" name="Chart 15">
          <a:extLst>
            <a:ext uri="{FF2B5EF4-FFF2-40B4-BE49-F238E27FC236}">
              <a16:creationId xmlns:a16="http://schemas.microsoft.com/office/drawing/2014/main" xmlns="" id="{00000000-0008-0000-0400-00000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12</xdr:col>
      <xdr:colOff>267368</xdr:colOff>
      <xdr:row>86</xdr:row>
      <xdr:rowOff>142875</xdr:rowOff>
    </xdr:from>
    <xdr:to>
      <xdr:col>22</xdr:col>
      <xdr:colOff>152782</xdr:colOff>
      <xdr:row>94</xdr:row>
      <xdr:rowOff>158750</xdr:rowOff>
    </xdr:to>
    <xdr:graphicFrame macro="">
      <xdr:nvGraphicFramePr>
        <xdr:cNvPr id="15" name="Chart 16">
          <a:extLst>
            <a:ext uri="{FF2B5EF4-FFF2-40B4-BE49-F238E27FC236}">
              <a16:creationId xmlns:a16="http://schemas.microsoft.com/office/drawing/2014/main" xmlns="" id="{00000000-0008-0000-04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12</xdr:col>
      <xdr:colOff>267367</xdr:colOff>
      <xdr:row>94</xdr:row>
      <xdr:rowOff>152400</xdr:rowOff>
    </xdr:from>
    <xdr:to>
      <xdr:col>22</xdr:col>
      <xdr:colOff>162330</xdr:colOff>
      <xdr:row>103</xdr:row>
      <xdr:rowOff>5944</xdr:rowOff>
    </xdr:to>
    <xdr:graphicFrame macro="">
      <xdr:nvGraphicFramePr>
        <xdr:cNvPr id="16" name="Chart 17">
          <a:extLst>
            <a:ext uri="{FF2B5EF4-FFF2-40B4-BE49-F238E27FC236}">
              <a16:creationId xmlns:a16="http://schemas.microsoft.com/office/drawing/2014/main" xmlns="" id="{00000000-0008-0000-0400-00001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23</xdr:col>
      <xdr:colOff>657225</xdr:colOff>
      <xdr:row>25</xdr:row>
      <xdr:rowOff>158750</xdr:rowOff>
    </xdr:from>
    <xdr:to>
      <xdr:col>35</xdr:col>
      <xdr:colOff>317500</xdr:colOff>
      <xdr:row>61</xdr:row>
      <xdr:rowOff>50800</xdr:rowOff>
    </xdr:to>
    <xdr:graphicFrame macro="">
      <xdr:nvGraphicFramePr>
        <xdr:cNvPr id="17" name="Chart 16">
          <a:extLst>
            <a:ext uri="{FF2B5EF4-FFF2-40B4-BE49-F238E27FC236}">
              <a16:creationId xmlns:a16="http://schemas.microsoft.com/office/drawing/2014/main" xmlns="" id="{00000000-0008-0000-0400-000011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2</xdr:col>
      <xdr:colOff>428625</xdr:colOff>
      <xdr:row>14</xdr:row>
      <xdr:rowOff>123825</xdr:rowOff>
    </xdr:to>
    <xdr:pic>
      <xdr:nvPicPr>
        <xdr:cNvPr id="2" name="Picture 1">
          <a:extLst>
            <a:ext uri="{FF2B5EF4-FFF2-40B4-BE49-F238E27FC236}">
              <a16:creationId xmlns:a16="http://schemas.microsoft.com/office/drawing/2014/main" xmlns="" id="{00000000-0008-0000-06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14350"/>
          <a:ext cx="12392025" cy="2066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16</xdr:row>
      <xdr:rowOff>0</xdr:rowOff>
    </xdr:from>
    <xdr:to>
      <xdr:col>2</xdr:col>
      <xdr:colOff>428625</xdr:colOff>
      <xdr:row>28</xdr:row>
      <xdr:rowOff>123825</xdr:rowOff>
    </xdr:to>
    <xdr:pic>
      <xdr:nvPicPr>
        <xdr:cNvPr id="3" name="Picture 2">
          <a:extLst>
            <a:ext uri="{FF2B5EF4-FFF2-40B4-BE49-F238E27FC236}">
              <a16:creationId xmlns:a16="http://schemas.microsoft.com/office/drawing/2014/main" xmlns="" id="{00000000-0008-0000-06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2781300"/>
          <a:ext cx="12392025" cy="2066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30</xdr:row>
      <xdr:rowOff>0</xdr:rowOff>
    </xdr:from>
    <xdr:to>
      <xdr:col>2</xdr:col>
      <xdr:colOff>428625</xdr:colOff>
      <xdr:row>42</xdr:row>
      <xdr:rowOff>123825</xdr:rowOff>
    </xdr:to>
    <xdr:pic>
      <xdr:nvPicPr>
        <xdr:cNvPr id="4" name="Picture 3">
          <a:extLst>
            <a:ext uri="{FF2B5EF4-FFF2-40B4-BE49-F238E27FC236}">
              <a16:creationId xmlns:a16="http://schemas.microsoft.com/office/drawing/2014/main" xmlns="" id="{00000000-0008-0000-0600-000004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5048250"/>
          <a:ext cx="12392025" cy="2066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44</xdr:row>
      <xdr:rowOff>0</xdr:rowOff>
    </xdr:from>
    <xdr:to>
      <xdr:col>2</xdr:col>
      <xdr:colOff>428625</xdr:colOff>
      <xdr:row>56</xdr:row>
      <xdr:rowOff>123825</xdr:rowOff>
    </xdr:to>
    <xdr:pic>
      <xdr:nvPicPr>
        <xdr:cNvPr id="5" name="Picture 4">
          <a:extLst>
            <a:ext uri="{FF2B5EF4-FFF2-40B4-BE49-F238E27FC236}">
              <a16:creationId xmlns:a16="http://schemas.microsoft.com/office/drawing/2014/main" xmlns="" id="{00000000-0008-0000-0600-000005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0" y="7315200"/>
          <a:ext cx="12392025" cy="2066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58</xdr:row>
      <xdr:rowOff>0</xdr:rowOff>
    </xdr:from>
    <xdr:to>
      <xdr:col>2</xdr:col>
      <xdr:colOff>428625</xdr:colOff>
      <xdr:row>70</xdr:row>
      <xdr:rowOff>123825</xdr:rowOff>
    </xdr:to>
    <xdr:pic>
      <xdr:nvPicPr>
        <xdr:cNvPr id="6" name="Picture 5">
          <a:extLst>
            <a:ext uri="{FF2B5EF4-FFF2-40B4-BE49-F238E27FC236}">
              <a16:creationId xmlns:a16="http://schemas.microsoft.com/office/drawing/2014/main" xmlns="" id="{00000000-0008-0000-0600-000006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0" y="9582150"/>
          <a:ext cx="12392025" cy="2066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8.bin"/><Relationship Id="rId1" Type="http://schemas.openxmlformats.org/officeDocument/2006/relationships/printerSettings" Target="../printerSettings/printerSettings7.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C22"/>
  <sheetViews>
    <sheetView workbookViewId="0">
      <selection activeCell="B4" sqref="B4"/>
    </sheetView>
  </sheetViews>
  <sheetFormatPr defaultColWidth="8.85546875" defaultRowHeight="15" x14ac:dyDescent="0.3"/>
  <cols>
    <col min="1" max="1" width="22.85546875" style="64" bestFit="1" customWidth="1"/>
    <col min="2" max="2" width="100.42578125" style="64" customWidth="1"/>
    <col min="3" max="16384" width="8.85546875" style="64"/>
  </cols>
  <sheetData>
    <row r="1" spans="1:2" s="62" customFormat="1" ht="27.75" x14ac:dyDescent="0.45">
      <c r="A1" s="61" t="s">
        <v>165</v>
      </c>
      <c r="B1" s="61"/>
    </row>
    <row r="2" spans="1:2" x14ac:dyDescent="0.3">
      <c r="A2" s="63"/>
      <c r="B2" s="63"/>
    </row>
    <row r="3" spans="1:2" x14ac:dyDescent="0.3">
      <c r="A3" s="63" t="s">
        <v>10</v>
      </c>
      <c r="B3" s="63" t="s">
        <v>189</v>
      </c>
    </row>
    <row r="4" spans="1:2" x14ac:dyDescent="0.3">
      <c r="A4" s="63"/>
      <c r="B4" s="63"/>
    </row>
    <row r="5" spans="1:2" ht="62.25" customHeight="1" x14ac:dyDescent="0.3">
      <c r="A5" s="63" t="s">
        <v>11</v>
      </c>
      <c r="B5" s="65" t="s">
        <v>104</v>
      </c>
    </row>
    <row r="6" spans="1:2" x14ac:dyDescent="0.3">
      <c r="A6" s="63" t="s">
        <v>166</v>
      </c>
      <c r="B6" s="63" t="s">
        <v>173</v>
      </c>
    </row>
    <row r="7" spans="1:2" x14ac:dyDescent="0.3">
      <c r="A7" s="63" t="s">
        <v>103</v>
      </c>
      <c r="B7" s="63" t="s">
        <v>167</v>
      </c>
    </row>
    <row r="8" spans="1:2" x14ac:dyDescent="0.3">
      <c r="A8" s="63" t="s">
        <v>12</v>
      </c>
      <c r="B8" s="63" t="s">
        <v>105</v>
      </c>
    </row>
    <row r="9" spans="1:2" x14ac:dyDescent="0.3">
      <c r="A9" s="63"/>
      <c r="B9" s="63"/>
    </row>
    <row r="10" spans="1:2" x14ac:dyDescent="0.3">
      <c r="A10" s="63" t="s">
        <v>166</v>
      </c>
      <c r="B10" s="63" t="s">
        <v>174</v>
      </c>
    </row>
    <row r="11" spans="1:2" x14ac:dyDescent="0.3">
      <c r="A11" s="63" t="s">
        <v>168</v>
      </c>
      <c r="B11" s="63" t="s">
        <v>170</v>
      </c>
    </row>
    <row r="12" spans="1:2" x14ac:dyDescent="0.3">
      <c r="A12" s="63" t="s">
        <v>12</v>
      </c>
      <c r="B12" s="63"/>
    </row>
    <row r="13" spans="1:2" x14ac:dyDescent="0.3">
      <c r="A13" s="63"/>
      <c r="B13" s="63"/>
    </row>
    <row r="14" spans="1:2" x14ac:dyDescent="0.3">
      <c r="A14" s="63" t="s">
        <v>166</v>
      </c>
      <c r="B14" s="63" t="s">
        <v>171</v>
      </c>
    </row>
    <row r="15" spans="1:2" x14ac:dyDescent="0.3">
      <c r="A15" s="63" t="s">
        <v>70</v>
      </c>
      <c r="B15" s="63" t="s">
        <v>172</v>
      </c>
    </row>
    <row r="16" spans="1:2" x14ac:dyDescent="0.3">
      <c r="A16" s="63"/>
      <c r="B16" s="63"/>
    </row>
    <row r="17" spans="1:3" x14ac:dyDescent="0.3">
      <c r="A17" s="63" t="s">
        <v>13</v>
      </c>
      <c r="B17" s="63" t="s">
        <v>14</v>
      </c>
    </row>
    <row r="18" spans="1:3" ht="45" x14ac:dyDescent="0.3">
      <c r="A18" s="63"/>
      <c r="B18" s="65" t="s">
        <v>15</v>
      </c>
    </row>
    <row r="19" spans="1:3" x14ac:dyDescent="0.3">
      <c r="A19" s="63"/>
      <c r="B19" s="63"/>
    </row>
    <row r="20" spans="1:3" ht="30" x14ac:dyDescent="0.3">
      <c r="A20" s="66" t="s">
        <v>106</v>
      </c>
      <c r="B20" s="67" t="s">
        <v>107</v>
      </c>
      <c r="C20" s="68"/>
    </row>
    <row r="21" spans="1:3" x14ac:dyDescent="0.3">
      <c r="A21" s="66"/>
      <c r="B21" s="66" t="s">
        <v>108</v>
      </c>
      <c r="C21" s="68"/>
    </row>
    <row r="22" spans="1:3" x14ac:dyDescent="0.3">
      <c r="A22" s="66"/>
      <c r="B22" s="211" t="s">
        <v>169</v>
      </c>
      <c r="C22" s="68"/>
    </row>
  </sheetData>
  <customSheetViews>
    <customSheetView guid="{9846C184-355C-EA4B-8C35-9561D1AEE31C}" fitToPage="1">
      <selection activeCell="B3" sqref="B3"/>
      <pageMargins left="0.74803149606299213" right="0.74803149606299213" top="0.39370078740157483" bottom="0.39370078740157483" header="0.51181102362204722" footer="0.51181102362204722"/>
      <pageSetup paperSize="9" scale="71" orientation="portrait" r:id="rId1"/>
      <headerFooter alignWithMargins="0"/>
    </customSheetView>
  </customSheetViews>
  <pageMargins left="0.74803149606299213" right="0.74803149606299213" top="0.39370078740157483" bottom="0.39370078740157483" header="0.51181102362204722" footer="0.51181102362204722"/>
  <pageSetup paperSize="9" scale="71" orientation="portrait" r:id="rId2"/>
  <headerFooter alignWithMargins="0"/>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Z503"/>
  <sheetViews>
    <sheetView tabSelected="1" workbookViewId="0">
      <selection activeCell="F211" sqref="F211"/>
    </sheetView>
  </sheetViews>
  <sheetFormatPr defaultColWidth="8.85546875" defaultRowHeight="15" x14ac:dyDescent="0.25"/>
  <cols>
    <col min="1" max="1" width="3" style="24" bestFit="1" customWidth="1"/>
    <col min="2" max="2" width="9" bestFit="1" customWidth="1"/>
    <col min="3" max="3" width="6.140625" customWidth="1"/>
    <col min="4" max="4" width="6.140625" style="221" customWidth="1"/>
    <col min="5" max="5" width="98.42578125" style="219" customWidth="1"/>
    <col min="6" max="6" width="44.5703125" style="29" bestFit="1" customWidth="1"/>
    <col min="7" max="7" width="4" style="24" hidden="1" customWidth="1"/>
    <col min="8" max="8" width="5.5703125" style="122" hidden="1" customWidth="1"/>
    <col min="9" max="9" width="33.28515625" customWidth="1"/>
    <col min="10" max="10" width="15" style="12" bestFit="1" customWidth="1"/>
    <col min="11" max="11" width="15" bestFit="1" customWidth="1"/>
    <col min="12" max="12" width="26" customWidth="1"/>
    <col min="13" max="13" width="24.42578125" customWidth="1"/>
    <col min="14" max="14" width="26.7109375" customWidth="1"/>
    <col min="15" max="15" width="25.7109375" customWidth="1"/>
    <col min="16" max="16" width="28.7109375" customWidth="1"/>
    <col min="17" max="26" width="15" bestFit="1" customWidth="1"/>
  </cols>
  <sheetData>
    <row r="1" spans="2:26" customFormat="1" ht="24.95" customHeight="1" x14ac:dyDescent="0.25">
      <c r="B1" s="350" t="str">
        <f>CONCATENATE("SAMM Assessment Interview: ",E11," For ",E10)</f>
        <v xml:space="preserve">SAMM Assessment Interview:  For </v>
      </c>
      <c r="C1" s="350"/>
      <c r="D1" s="350"/>
      <c r="E1" s="350"/>
      <c r="F1" s="350"/>
      <c r="G1" s="350"/>
      <c r="H1" s="350"/>
      <c r="I1" s="350"/>
      <c r="J1" s="10"/>
      <c r="K1" s="1"/>
      <c r="L1" s="127"/>
      <c r="M1" s="1"/>
      <c r="N1" s="1"/>
      <c r="O1" s="1"/>
      <c r="P1" s="1"/>
      <c r="Q1" s="1"/>
      <c r="R1" s="1"/>
      <c r="S1" s="1"/>
      <c r="T1" s="1"/>
      <c r="U1" s="1"/>
      <c r="V1" s="1"/>
      <c r="W1" s="1"/>
      <c r="X1" s="1"/>
      <c r="Y1" s="1"/>
      <c r="Z1" s="1"/>
    </row>
    <row r="2" spans="2:26" customFormat="1" ht="15.95" customHeight="1" thickBot="1" x14ac:dyDescent="0.3">
      <c r="B2" s="1"/>
      <c r="C2" s="230"/>
      <c r="D2" s="220"/>
      <c r="E2" s="212"/>
      <c r="F2" s="25"/>
      <c r="G2" s="20"/>
      <c r="H2" s="111"/>
      <c r="I2" s="9"/>
      <c r="J2" s="10"/>
      <c r="K2" s="1"/>
      <c r="L2" s="127"/>
      <c r="M2" s="1"/>
      <c r="N2" s="1"/>
      <c r="O2" s="1"/>
      <c r="P2" s="1"/>
      <c r="Q2" s="1"/>
      <c r="R2" s="1"/>
      <c r="S2" s="1"/>
      <c r="T2" s="1"/>
      <c r="U2" s="1"/>
      <c r="V2" s="1"/>
      <c r="W2" s="1"/>
      <c r="X2" s="1"/>
      <c r="Y2" s="1"/>
      <c r="Z2" s="1"/>
    </row>
    <row r="3" spans="2:26" customFormat="1" ht="12.75" customHeight="1" x14ac:dyDescent="0.25">
      <c r="B3" s="351" t="s">
        <v>16</v>
      </c>
      <c r="C3" s="352"/>
      <c r="D3" s="352"/>
      <c r="E3" s="352"/>
      <c r="F3" s="352"/>
      <c r="G3" s="352"/>
      <c r="H3" s="352"/>
      <c r="I3" s="353"/>
      <c r="J3" s="10"/>
      <c r="K3" s="1"/>
      <c r="L3" s="127"/>
      <c r="M3" s="1"/>
      <c r="N3" s="1"/>
      <c r="O3" s="1"/>
      <c r="P3" s="1"/>
      <c r="Q3" s="1"/>
      <c r="R3" s="1"/>
      <c r="S3" s="1"/>
      <c r="T3" s="1"/>
      <c r="U3" s="1"/>
      <c r="V3" s="1"/>
      <c r="W3" s="1"/>
      <c r="X3" s="1"/>
      <c r="Y3" s="1"/>
      <c r="Z3" s="1"/>
    </row>
    <row r="4" spans="2:26" customFormat="1" ht="12.75" customHeight="1" x14ac:dyDescent="0.25">
      <c r="B4" s="354" t="s">
        <v>17</v>
      </c>
      <c r="C4" s="355"/>
      <c r="D4" s="355"/>
      <c r="E4" s="355"/>
      <c r="F4" s="355"/>
      <c r="G4" s="355"/>
      <c r="H4" s="355"/>
      <c r="I4" s="356"/>
      <c r="J4" s="10"/>
      <c r="K4" s="1"/>
      <c r="L4" s="127"/>
      <c r="M4" s="1"/>
      <c r="N4" s="1"/>
      <c r="O4" s="1"/>
      <c r="P4" s="1"/>
      <c r="Q4" s="1"/>
      <c r="R4" s="1"/>
      <c r="S4" s="1"/>
      <c r="T4" s="1"/>
      <c r="U4" s="1"/>
      <c r="V4" s="1"/>
      <c r="W4" s="1"/>
      <c r="X4" s="1"/>
      <c r="Y4" s="1"/>
      <c r="Z4" s="1"/>
    </row>
    <row r="5" spans="2:26" customFormat="1" ht="12.75" customHeight="1" x14ac:dyDescent="0.25">
      <c r="B5" s="357" t="s">
        <v>162</v>
      </c>
      <c r="C5" s="358"/>
      <c r="D5" s="358"/>
      <c r="E5" s="358"/>
      <c r="F5" s="358"/>
      <c r="G5" s="358"/>
      <c r="H5" s="358"/>
      <c r="I5" s="359"/>
      <c r="J5" s="10"/>
      <c r="K5" s="1"/>
      <c r="L5" s="127"/>
      <c r="M5" s="1"/>
      <c r="N5" s="1"/>
      <c r="O5" s="1"/>
      <c r="P5" s="1"/>
      <c r="Q5" s="1"/>
      <c r="R5" s="1"/>
      <c r="S5" s="1"/>
      <c r="T5" s="1"/>
      <c r="U5" s="1"/>
      <c r="V5" s="1"/>
      <c r="W5" s="1"/>
      <c r="X5" s="1"/>
      <c r="Y5" s="1"/>
      <c r="Z5" s="1"/>
    </row>
    <row r="6" spans="2:26" customFormat="1" ht="12.75" customHeight="1" x14ac:dyDescent="0.25">
      <c r="B6" s="357" t="s">
        <v>18</v>
      </c>
      <c r="C6" s="358"/>
      <c r="D6" s="358"/>
      <c r="E6" s="358"/>
      <c r="F6" s="358"/>
      <c r="G6" s="358"/>
      <c r="H6" s="358"/>
      <c r="I6" s="359"/>
      <c r="J6" s="10"/>
      <c r="K6" s="1"/>
      <c r="L6" s="127"/>
      <c r="M6" s="1"/>
      <c r="N6" s="1"/>
      <c r="O6" s="1"/>
      <c r="P6" s="1"/>
      <c r="Q6" s="1"/>
      <c r="R6" s="1"/>
      <c r="S6" s="1"/>
      <c r="T6" s="1"/>
      <c r="U6" s="1"/>
      <c r="V6" s="1"/>
      <c r="W6" s="1"/>
      <c r="X6" s="1"/>
      <c r="Y6" s="1"/>
      <c r="Z6" s="1"/>
    </row>
    <row r="7" spans="2:26" customFormat="1" ht="12.75" customHeight="1" x14ac:dyDescent="0.25">
      <c r="B7" s="357" t="s">
        <v>163</v>
      </c>
      <c r="C7" s="358"/>
      <c r="D7" s="358"/>
      <c r="E7" s="358"/>
      <c r="F7" s="358"/>
      <c r="G7" s="358"/>
      <c r="H7" s="358"/>
      <c r="I7" s="359"/>
      <c r="J7" s="10"/>
      <c r="K7" s="1"/>
      <c r="L7" s="127"/>
      <c r="M7" s="1"/>
      <c r="N7" s="1"/>
      <c r="O7" s="1"/>
      <c r="P7" s="1"/>
      <c r="Q7" s="1"/>
      <c r="R7" s="1"/>
      <c r="S7" s="1"/>
      <c r="T7" s="1"/>
      <c r="U7" s="1"/>
      <c r="V7" s="1"/>
      <c r="W7" s="1"/>
      <c r="X7" s="1"/>
      <c r="Y7" s="1"/>
      <c r="Z7" s="1"/>
    </row>
    <row r="8" spans="2:26" customFormat="1" ht="12.75" customHeight="1" thickBot="1" x14ac:dyDescent="0.3">
      <c r="B8" s="371" t="s">
        <v>19</v>
      </c>
      <c r="C8" s="372"/>
      <c r="D8" s="372"/>
      <c r="E8" s="372"/>
      <c r="F8" s="372"/>
      <c r="G8" s="372"/>
      <c r="H8" s="372"/>
      <c r="I8" s="373"/>
      <c r="J8" s="10"/>
      <c r="K8" s="1"/>
      <c r="L8" s="127"/>
      <c r="M8" s="1"/>
      <c r="N8" s="1"/>
      <c r="O8" s="1"/>
      <c r="P8" s="1"/>
      <c r="Q8" s="1"/>
      <c r="R8" s="1"/>
      <c r="S8" s="1"/>
      <c r="T8" s="1"/>
      <c r="U8" s="1"/>
      <c r="V8" s="1"/>
      <c r="W8" s="1"/>
      <c r="X8" s="1"/>
      <c r="Y8" s="1"/>
      <c r="Z8" s="1"/>
    </row>
    <row r="9" spans="2:26" customFormat="1" ht="12.75" customHeight="1" thickBot="1" x14ac:dyDescent="0.3">
      <c r="B9" s="1"/>
      <c r="C9" s="230"/>
      <c r="D9" s="220"/>
      <c r="E9" s="212"/>
      <c r="F9" s="25"/>
      <c r="G9" s="20"/>
      <c r="H9" s="111"/>
      <c r="I9" s="9"/>
      <c r="J9" s="10"/>
      <c r="K9" s="1"/>
      <c r="L9" s="127"/>
      <c r="M9" s="1"/>
      <c r="N9" s="1"/>
      <c r="O9" s="1"/>
      <c r="P9" s="1"/>
      <c r="Q9" s="1"/>
      <c r="R9" s="1"/>
      <c r="S9" s="1"/>
      <c r="T9" s="1"/>
      <c r="U9" s="1"/>
      <c r="V9" s="1"/>
      <c r="W9" s="1"/>
      <c r="X9" s="1"/>
      <c r="Y9" s="1"/>
      <c r="Z9" s="1"/>
    </row>
    <row r="10" spans="2:26" customFormat="1" x14ac:dyDescent="0.25">
      <c r="B10" s="374" t="s">
        <v>20</v>
      </c>
      <c r="C10" s="375"/>
      <c r="D10" s="376"/>
      <c r="E10" s="14"/>
      <c r="F10" s="25"/>
      <c r="G10" s="20"/>
      <c r="H10" s="111"/>
      <c r="I10" s="9"/>
      <c r="J10" s="10"/>
      <c r="K10" s="1"/>
      <c r="L10" s="127"/>
      <c r="M10" s="1"/>
      <c r="N10" s="1"/>
      <c r="O10" s="1"/>
      <c r="P10" s="1"/>
      <c r="Q10" s="1"/>
      <c r="R10" s="1"/>
      <c r="S10" s="1"/>
      <c r="T10" s="1"/>
      <c r="U10" s="1"/>
      <c r="V10" s="1"/>
      <c r="W10" s="1"/>
      <c r="X10" s="1"/>
      <c r="Y10" s="1"/>
      <c r="Z10" s="1"/>
    </row>
    <row r="11" spans="2:26" customFormat="1" x14ac:dyDescent="0.25">
      <c r="B11" s="360" t="s">
        <v>21</v>
      </c>
      <c r="C11" s="361"/>
      <c r="D11" s="362"/>
      <c r="E11" s="15"/>
      <c r="F11" s="25"/>
      <c r="G11" s="20"/>
      <c r="H11" s="111"/>
      <c r="I11" s="9"/>
      <c r="J11" s="10"/>
      <c r="K11" s="1"/>
      <c r="L11" s="127"/>
      <c r="M11" s="1"/>
      <c r="N11" s="1"/>
      <c r="O11" s="1"/>
      <c r="P11" s="1"/>
      <c r="Q11" s="1"/>
      <c r="R11" s="1"/>
      <c r="S11" s="1"/>
      <c r="T11" s="1"/>
      <c r="U11" s="1"/>
      <c r="V11" s="1"/>
      <c r="W11" s="1"/>
      <c r="X11" s="1"/>
      <c r="Y11" s="1"/>
      <c r="Z11" s="1"/>
    </row>
    <row r="12" spans="2:26" customFormat="1" x14ac:dyDescent="0.25">
      <c r="B12" s="360" t="s">
        <v>22</v>
      </c>
      <c r="C12" s="361"/>
      <c r="D12" s="362"/>
      <c r="E12" s="16"/>
      <c r="F12" s="25"/>
      <c r="G12" s="20"/>
      <c r="H12" s="111"/>
      <c r="I12" s="9"/>
      <c r="J12" s="10"/>
      <c r="K12" s="1"/>
      <c r="L12" s="127"/>
      <c r="M12" s="1"/>
      <c r="N12" s="1"/>
      <c r="O12" s="1"/>
      <c r="P12" s="1"/>
      <c r="Q12" s="1"/>
      <c r="R12" s="1"/>
      <c r="S12" s="1"/>
      <c r="T12" s="1"/>
      <c r="U12" s="1"/>
      <c r="V12" s="1"/>
      <c r="W12" s="1"/>
      <c r="X12" s="1"/>
      <c r="Y12" s="1"/>
      <c r="Z12" s="1"/>
    </row>
    <row r="13" spans="2:26" customFormat="1" x14ac:dyDescent="0.25">
      <c r="B13" s="360" t="s">
        <v>23</v>
      </c>
      <c r="C13" s="361"/>
      <c r="D13" s="363"/>
      <c r="E13" s="15"/>
      <c r="F13" s="25"/>
      <c r="G13" s="20"/>
      <c r="H13" s="111"/>
      <c r="I13" s="9"/>
      <c r="J13" s="10"/>
      <c r="K13" s="1"/>
      <c r="L13" s="127"/>
      <c r="M13" s="1"/>
      <c r="N13" s="1"/>
      <c r="O13" s="1"/>
      <c r="P13" s="1"/>
      <c r="Q13" s="1"/>
      <c r="R13" s="1"/>
      <c r="S13" s="1"/>
      <c r="T13" s="1"/>
      <c r="U13" s="1"/>
      <c r="V13" s="1"/>
      <c r="W13" s="1"/>
      <c r="X13" s="1"/>
      <c r="Y13" s="1"/>
      <c r="Z13" s="1"/>
    </row>
    <row r="14" spans="2:26" customFormat="1" ht="15.75" thickBot="1" x14ac:dyDescent="0.3">
      <c r="B14" s="364" t="s">
        <v>68</v>
      </c>
      <c r="C14" s="365"/>
      <c r="D14" s="366"/>
      <c r="E14" s="17"/>
      <c r="F14" s="25"/>
      <c r="G14" s="20"/>
      <c r="H14" s="111"/>
      <c r="I14" s="9"/>
      <c r="J14" s="10"/>
      <c r="K14" s="1"/>
      <c r="L14" s="127"/>
      <c r="M14" s="1"/>
      <c r="N14" s="1"/>
      <c r="O14" s="1"/>
      <c r="P14" s="1"/>
      <c r="Q14" s="1"/>
      <c r="R14" s="1"/>
      <c r="S14" s="1"/>
      <c r="T14" s="1"/>
      <c r="U14" s="1"/>
      <c r="V14" s="1"/>
      <c r="W14" s="1"/>
      <c r="X14" s="1"/>
      <c r="Y14" s="1"/>
      <c r="Z14" s="1"/>
    </row>
    <row r="15" spans="2:26" customFormat="1" ht="12.75" customHeight="1" x14ac:dyDescent="0.25">
      <c r="B15" s="1"/>
      <c r="C15" s="230"/>
      <c r="D15" s="220"/>
      <c r="E15" s="212"/>
      <c r="F15" s="25"/>
      <c r="G15" s="20"/>
      <c r="H15" s="111"/>
      <c r="I15" s="9"/>
      <c r="J15" s="10"/>
      <c r="K15" s="1"/>
      <c r="L15" s="127"/>
      <c r="M15" s="1"/>
      <c r="N15" s="1"/>
      <c r="O15" s="1"/>
      <c r="P15" s="1"/>
      <c r="Q15" s="1"/>
      <c r="R15" s="1"/>
      <c r="S15" s="1"/>
      <c r="T15" s="1"/>
      <c r="U15" s="1"/>
      <c r="V15" s="1"/>
      <c r="W15" s="1"/>
      <c r="X15" s="1"/>
      <c r="Y15" s="1"/>
      <c r="Z15" s="1"/>
    </row>
    <row r="16" spans="2:26" customFormat="1" ht="12.75" customHeight="1" x14ac:dyDescent="0.2">
      <c r="B16" s="369" t="s">
        <v>24</v>
      </c>
      <c r="C16" s="369"/>
      <c r="D16" s="369"/>
      <c r="E16" s="369"/>
      <c r="F16" s="370"/>
      <c r="G16" s="370"/>
      <c r="H16" s="370"/>
      <c r="I16" s="370"/>
      <c r="J16" s="370"/>
      <c r="K16" s="1"/>
      <c r="Q16" s="1"/>
      <c r="R16" s="1"/>
      <c r="S16" s="1"/>
      <c r="T16" s="1"/>
      <c r="U16" s="1"/>
      <c r="V16" s="1"/>
      <c r="W16" s="1"/>
      <c r="X16" s="1"/>
      <c r="Y16" s="1"/>
      <c r="Z16" s="1"/>
    </row>
    <row r="17" spans="2:26" ht="12.75" customHeight="1" x14ac:dyDescent="0.2">
      <c r="B17" s="249" t="s">
        <v>234</v>
      </c>
      <c r="C17" s="250" t="s">
        <v>235</v>
      </c>
      <c r="D17" s="340" t="s">
        <v>25</v>
      </c>
      <c r="E17" s="341"/>
      <c r="F17" s="248" t="s">
        <v>73</v>
      </c>
      <c r="G17" s="70"/>
      <c r="H17" s="112"/>
      <c r="I17" s="71" t="s">
        <v>26</v>
      </c>
      <c r="J17" s="71" t="s">
        <v>71</v>
      </c>
      <c r="K17" s="1"/>
      <c r="Q17" s="1"/>
      <c r="R17" s="1"/>
      <c r="S17" s="1"/>
      <c r="T17" s="1"/>
      <c r="U17" s="1"/>
      <c r="V17" s="1"/>
      <c r="W17" s="1"/>
      <c r="X17" s="1"/>
      <c r="Y17" s="1"/>
      <c r="Z17" s="1"/>
    </row>
    <row r="18" spans="2:26" ht="12.75" customHeight="1" x14ac:dyDescent="0.2">
      <c r="B18" s="345" t="s">
        <v>231</v>
      </c>
      <c r="C18" s="235">
        <v>1</v>
      </c>
      <c r="D18" s="293" t="s">
        <v>190</v>
      </c>
      <c r="E18" s="294"/>
      <c r="F18" s="240"/>
      <c r="G18" s="18">
        <f>IFERROR(VLOOKUP(F18,AnswerHTBL,2,FALSE),0)</f>
        <v>0</v>
      </c>
      <c r="H18" s="100">
        <f>IFERROR(AVERAGE(G18,G38),0)</f>
        <v>0</v>
      </c>
      <c r="I18" s="299"/>
      <c r="J18" s="347">
        <f>SUM(H18,H24,H31)</f>
        <v>0</v>
      </c>
      <c r="K18" s="1"/>
      <c r="L18" s="129"/>
      <c r="M18" s="129"/>
      <c r="N18" s="129"/>
      <c r="O18" s="129"/>
      <c r="P18" s="129"/>
      <c r="Q18" s="1"/>
      <c r="R18" s="1"/>
      <c r="S18" s="1"/>
      <c r="T18" s="1"/>
      <c r="U18" s="1"/>
      <c r="V18" s="1"/>
      <c r="W18" s="1"/>
      <c r="X18" s="1"/>
      <c r="Y18" s="1"/>
      <c r="Z18" s="1"/>
    </row>
    <row r="19" spans="2:26" ht="12.75" customHeight="1" x14ac:dyDescent="0.2">
      <c r="B19" s="345"/>
      <c r="C19" s="231" t="s">
        <v>191</v>
      </c>
      <c r="D19" s="338" t="s">
        <v>192</v>
      </c>
      <c r="E19" s="339"/>
      <c r="F19" s="26"/>
      <c r="G19" s="21"/>
      <c r="H19" s="113"/>
      <c r="I19" s="295"/>
      <c r="J19" s="348"/>
      <c r="K19" s="1"/>
      <c r="L19" s="129"/>
      <c r="M19" s="129"/>
      <c r="N19" s="129"/>
      <c r="O19" s="129"/>
      <c r="P19" s="129"/>
      <c r="Q19" s="1"/>
      <c r="R19" s="1"/>
      <c r="S19" s="1"/>
      <c r="T19" s="1"/>
      <c r="U19" s="1"/>
      <c r="V19" s="1"/>
      <c r="W19" s="1"/>
      <c r="X19" s="1"/>
      <c r="Y19" s="1"/>
      <c r="Z19" s="1"/>
    </row>
    <row r="20" spans="2:26" ht="12.75" customHeight="1" x14ac:dyDescent="0.2">
      <c r="B20" s="345"/>
      <c r="C20" s="232" t="s">
        <v>191</v>
      </c>
      <c r="D20" s="286" t="s">
        <v>233</v>
      </c>
      <c r="E20" s="287"/>
      <c r="F20" s="27"/>
      <c r="G20" s="22"/>
      <c r="H20" s="114"/>
      <c r="I20" s="295"/>
      <c r="J20" s="348"/>
      <c r="K20" s="1"/>
      <c r="L20" s="129"/>
      <c r="M20" s="129"/>
      <c r="N20" s="129"/>
      <c r="O20" s="129"/>
      <c r="P20" s="129"/>
      <c r="Q20" s="1"/>
      <c r="R20" s="1"/>
      <c r="S20" s="1"/>
      <c r="T20" s="1"/>
      <c r="U20" s="1"/>
      <c r="V20" s="1"/>
      <c r="W20" s="1"/>
      <c r="X20" s="1"/>
      <c r="Y20" s="1"/>
      <c r="Z20" s="1"/>
    </row>
    <row r="21" spans="2:26" ht="12.75" customHeight="1" x14ac:dyDescent="0.2">
      <c r="B21" s="345"/>
      <c r="C21" s="232" t="s">
        <v>191</v>
      </c>
      <c r="D21" s="286" t="s">
        <v>193</v>
      </c>
      <c r="E21" s="287"/>
      <c r="F21" s="27"/>
      <c r="G21" s="22"/>
      <c r="H21" s="115"/>
      <c r="I21" s="295"/>
      <c r="J21" s="348"/>
      <c r="K21" s="1"/>
      <c r="L21" s="129"/>
      <c r="M21" s="129"/>
      <c r="N21" s="129"/>
      <c r="O21" s="129"/>
      <c r="P21" s="129"/>
      <c r="Q21" s="1"/>
      <c r="R21" s="1"/>
      <c r="S21" s="1"/>
      <c r="T21" s="1"/>
      <c r="U21" s="1"/>
      <c r="V21" s="1"/>
      <c r="W21" s="1"/>
      <c r="X21" s="1"/>
      <c r="Y21" s="1"/>
      <c r="Z21" s="1"/>
    </row>
    <row r="22" spans="2:26" ht="12.75" customHeight="1" x14ac:dyDescent="0.2">
      <c r="B22" s="345"/>
      <c r="C22" s="232" t="s">
        <v>191</v>
      </c>
      <c r="D22" s="286" t="s">
        <v>642</v>
      </c>
      <c r="E22" s="287"/>
      <c r="F22" s="27"/>
      <c r="G22" s="22"/>
      <c r="H22" s="115"/>
      <c r="I22" s="295"/>
      <c r="J22" s="348"/>
      <c r="K22" s="1"/>
      <c r="L22" s="129"/>
      <c r="M22" s="129"/>
      <c r="N22" s="129"/>
      <c r="O22" s="129"/>
      <c r="P22" s="129"/>
      <c r="Q22" s="1"/>
      <c r="R22" s="1"/>
      <c r="S22" s="1"/>
      <c r="T22" s="1"/>
      <c r="U22" s="1"/>
      <c r="V22" s="1"/>
      <c r="W22" s="1"/>
      <c r="X22" s="1"/>
      <c r="Y22" s="1"/>
      <c r="Z22" s="1"/>
    </row>
    <row r="23" spans="2:26" ht="12.75" customHeight="1" x14ac:dyDescent="0.2">
      <c r="B23" s="345"/>
      <c r="C23" s="233"/>
      <c r="D23" s="297"/>
      <c r="E23" s="298"/>
      <c r="F23" s="28"/>
      <c r="G23" s="23"/>
      <c r="H23" s="116"/>
      <c r="I23" s="296"/>
      <c r="J23" s="348"/>
      <c r="K23" s="229"/>
      <c r="L23" s="129"/>
      <c r="M23" s="129"/>
      <c r="N23" s="129"/>
      <c r="O23" s="129"/>
      <c r="P23" s="129"/>
      <c r="Q23" s="229"/>
      <c r="R23" s="229"/>
      <c r="S23" s="229"/>
      <c r="T23" s="229"/>
      <c r="U23" s="229"/>
      <c r="V23" s="229"/>
      <c r="W23" s="229"/>
      <c r="X23" s="229"/>
      <c r="Y23" s="229"/>
      <c r="Z23" s="229"/>
    </row>
    <row r="24" spans="2:26" ht="12.75" customHeight="1" x14ac:dyDescent="0.25">
      <c r="B24" s="345"/>
      <c r="C24" s="235">
        <v>2</v>
      </c>
      <c r="D24" s="293" t="s">
        <v>203</v>
      </c>
      <c r="E24" s="294"/>
      <c r="F24" s="240"/>
      <c r="G24" s="18">
        <f>IFERROR(VLOOKUP(F24,AnswerITBL,2,FALSE),0)</f>
        <v>0</v>
      </c>
      <c r="H24" s="100">
        <f>IFERROR(AVERAGE(G24,G44),0)</f>
        <v>0</v>
      </c>
      <c r="I24" s="299"/>
      <c r="J24" s="11"/>
      <c r="K24" s="1"/>
      <c r="L24" s="129"/>
      <c r="M24" s="129"/>
      <c r="N24" s="129"/>
      <c r="O24" s="129"/>
      <c r="P24" s="129"/>
      <c r="Q24" s="1"/>
      <c r="R24" s="1"/>
      <c r="S24" s="1"/>
      <c r="T24" s="1"/>
      <c r="U24" s="1"/>
      <c r="V24" s="1"/>
      <c r="W24" s="1"/>
      <c r="X24" s="1"/>
      <c r="Y24" s="1"/>
      <c r="Z24" s="1"/>
    </row>
    <row r="25" spans="2:26" ht="12.75" customHeight="1" x14ac:dyDescent="0.25">
      <c r="B25" s="345"/>
      <c r="C25" s="231" t="s">
        <v>191</v>
      </c>
      <c r="D25" s="338" t="s">
        <v>204</v>
      </c>
      <c r="E25" s="339"/>
      <c r="F25" s="26"/>
      <c r="G25" s="21"/>
      <c r="H25" s="117"/>
      <c r="I25" s="295"/>
      <c r="J25" s="11"/>
      <c r="K25" s="1"/>
      <c r="L25" s="129"/>
      <c r="M25" s="129"/>
      <c r="N25" s="129"/>
      <c r="O25" s="129"/>
      <c r="P25" s="129"/>
      <c r="Q25" s="1"/>
      <c r="R25" s="1"/>
      <c r="S25" s="1"/>
      <c r="T25" s="1"/>
      <c r="U25" s="1"/>
      <c r="V25" s="1"/>
      <c r="W25" s="1"/>
      <c r="X25" s="1"/>
      <c r="Y25" s="1"/>
      <c r="Z25" s="1"/>
    </row>
    <row r="26" spans="2:26" ht="12.75" customHeight="1" x14ac:dyDescent="0.25">
      <c r="B26" s="345"/>
      <c r="C26" s="232" t="s">
        <v>191</v>
      </c>
      <c r="D26" s="286" t="s">
        <v>205</v>
      </c>
      <c r="E26" s="287"/>
      <c r="F26" s="27"/>
      <c r="G26" s="22"/>
      <c r="H26" s="115"/>
      <c r="I26" s="295"/>
      <c r="J26" s="11"/>
      <c r="K26" s="1"/>
      <c r="L26" s="129"/>
      <c r="M26" s="129"/>
      <c r="N26" s="129"/>
      <c r="O26" s="129"/>
      <c r="P26" s="129"/>
      <c r="Q26" s="1"/>
      <c r="R26" s="1"/>
      <c r="S26" s="1"/>
      <c r="T26" s="1"/>
      <c r="U26" s="1"/>
      <c r="V26" s="1"/>
      <c r="W26" s="1"/>
      <c r="X26" s="1"/>
      <c r="Y26" s="1"/>
      <c r="Z26" s="1"/>
    </row>
    <row r="27" spans="2:26" ht="12.75" customHeight="1" x14ac:dyDescent="0.25">
      <c r="B27" s="345"/>
      <c r="C27" s="232" t="s">
        <v>191</v>
      </c>
      <c r="D27" s="286" t="s">
        <v>206</v>
      </c>
      <c r="E27" s="287"/>
      <c r="F27" s="27"/>
      <c r="G27" s="22"/>
      <c r="H27" s="115"/>
      <c r="I27" s="295"/>
      <c r="J27" s="11"/>
      <c r="K27" s="1"/>
      <c r="L27" s="129"/>
      <c r="M27" s="129"/>
      <c r="N27" s="129"/>
      <c r="O27" s="129"/>
      <c r="P27" s="129"/>
      <c r="Q27" s="1"/>
      <c r="R27" s="1"/>
      <c r="S27" s="1"/>
      <c r="T27" s="1"/>
      <c r="U27" s="1"/>
      <c r="V27" s="1"/>
      <c r="W27" s="1"/>
      <c r="X27" s="1"/>
      <c r="Y27" s="1"/>
      <c r="Z27" s="1"/>
    </row>
    <row r="28" spans="2:26" ht="12.75" customHeight="1" x14ac:dyDescent="0.25">
      <c r="B28" s="345"/>
      <c r="C28" s="232" t="s">
        <v>191</v>
      </c>
      <c r="D28" s="286" t="s">
        <v>207</v>
      </c>
      <c r="E28" s="287"/>
      <c r="F28" s="27"/>
      <c r="G28" s="22"/>
      <c r="H28" s="115"/>
      <c r="I28" s="295"/>
      <c r="J28" s="11"/>
      <c r="K28" s="1"/>
      <c r="L28" s="129"/>
      <c r="M28" s="129"/>
      <c r="N28" s="129"/>
      <c r="O28" s="129"/>
      <c r="P28" s="129"/>
      <c r="Q28" s="1"/>
      <c r="R28" s="1"/>
      <c r="S28" s="1"/>
      <c r="T28" s="1"/>
      <c r="U28" s="1"/>
      <c r="V28" s="1"/>
      <c r="W28" s="1"/>
      <c r="X28" s="1"/>
      <c r="Y28" s="1"/>
      <c r="Z28" s="1"/>
    </row>
    <row r="29" spans="2:26" ht="12.75" customHeight="1" x14ac:dyDescent="0.25">
      <c r="B29" s="345"/>
      <c r="C29" s="232" t="s">
        <v>191</v>
      </c>
      <c r="D29" s="286" t="s">
        <v>208</v>
      </c>
      <c r="E29" s="287"/>
      <c r="F29" s="27"/>
      <c r="G29" s="22"/>
      <c r="H29" s="115"/>
      <c r="I29" s="295"/>
      <c r="J29" s="11"/>
      <c r="K29" s="1"/>
      <c r="L29" s="129"/>
      <c r="M29" s="129"/>
      <c r="N29" s="129"/>
      <c r="O29" s="129"/>
      <c r="P29" s="129"/>
      <c r="Q29" s="1"/>
      <c r="R29" s="1"/>
      <c r="S29" s="1"/>
      <c r="T29" s="1"/>
      <c r="U29" s="1"/>
      <c r="V29" s="1"/>
      <c r="W29" s="1"/>
      <c r="X29" s="1"/>
      <c r="Y29" s="1"/>
      <c r="Z29" s="1"/>
    </row>
    <row r="30" spans="2:26" ht="12.75" customHeight="1" x14ac:dyDescent="0.25">
      <c r="B30" s="345"/>
      <c r="C30" s="234"/>
      <c r="D30" s="342"/>
      <c r="E30" s="343"/>
      <c r="F30" s="28"/>
      <c r="G30" s="23"/>
      <c r="H30" s="116"/>
      <c r="I30" s="296"/>
      <c r="J30" s="11"/>
      <c r="K30" s="229"/>
      <c r="L30" s="129"/>
      <c r="M30" s="129"/>
      <c r="N30" s="129"/>
      <c r="O30" s="129"/>
      <c r="P30" s="129"/>
      <c r="Q30" s="229"/>
      <c r="R30" s="229"/>
      <c r="S30" s="229"/>
      <c r="T30" s="229"/>
      <c r="U30" s="229"/>
      <c r="V30" s="229"/>
      <c r="W30" s="229"/>
      <c r="X30" s="229"/>
      <c r="Y30" s="229"/>
      <c r="Z30" s="229"/>
    </row>
    <row r="31" spans="2:26" ht="12.75" customHeight="1" x14ac:dyDescent="0.25">
      <c r="B31" s="345"/>
      <c r="C31" s="235">
        <v>3</v>
      </c>
      <c r="D31" s="367" t="s">
        <v>215</v>
      </c>
      <c r="E31" s="368"/>
      <c r="F31" s="5"/>
      <c r="G31" s="18">
        <f>IFERROR(VLOOKUP(F31,AnswerJTBL,2,FALSE),0)</f>
        <v>0</v>
      </c>
      <c r="H31" s="100">
        <f>IFERROR(AVERAGE(G31,G50),0)</f>
        <v>0</v>
      </c>
      <c r="I31" s="299"/>
      <c r="J31" s="11"/>
      <c r="K31" s="1"/>
      <c r="L31" s="129"/>
      <c r="M31" s="129"/>
      <c r="N31" s="129"/>
      <c r="O31" s="129"/>
      <c r="P31" s="129"/>
      <c r="Q31" s="1"/>
      <c r="R31" s="1"/>
      <c r="S31" s="1"/>
      <c r="T31" s="1"/>
      <c r="U31" s="1"/>
      <c r="V31" s="1"/>
      <c r="W31" s="1"/>
      <c r="X31" s="1"/>
      <c r="Y31" s="1"/>
      <c r="Z31" s="1"/>
    </row>
    <row r="32" spans="2:26" ht="25.5" customHeight="1" x14ac:dyDescent="0.25">
      <c r="B32" s="345"/>
      <c r="C32" s="231" t="s">
        <v>191</v>
      </c>
      <c r="D32" s="286" t="s">
        <v>216</v>
      </c>
      <c r="E32" s="287"/>
      <c r="F32" s="26"/>
      <c r="G32" s="21"/>
      <c r="H32" s="117"/>
      <c r="I32" s="295"/>
      <c r="J32" s="11"/>
      <c r="K32" s="1"/>
      <c r="L32" s="129"/>
      <c r="M32" s="129"/>
      <c r="N32" s="129"/>
      <c r="O32" s="129"/>
      <c r="P32" s="129"/>
      <c r="Q32" s="1"/>
      <c r="R32" s="1"/>
      <c r="S32" s="1"/>
      <c r="T32" s="1"/>
      <c r="U32" s="1"/>
      <c r="V32" s="1"/>
      <c r="W32" s="1"/>
      <c r="X32" s="1"/>
      <c r="Y32" s="1"/>
      <c r="Z32" s="1"/>
    </row>
    <row r="33" spans="2:26" ht="13.5" customHeight="1" x14ac:dyDescent="0.25">
      <c r="B33" s="345"/>
      <c r="C33" s="232" t="s">
        <v>191</v>
      </c>
      <c r="D33" s="286" t="s">
        <v>217</v>
      </c>
      <c r="E33" s="287"/>
      <c r="F33" s="27"/>
      <c r="G33" s="22"/>
      <c r="H33" s="115"/>
      <c r="I33" s="295"/>
      <c r="J33" s="11"/>
      <c r="K33" s="1"/>
      <c r="L33" s="129"/>
      <c r="M33" s="129"/>
      <c r="N33" s="129"/>
      <c r="O33" s="129"/>
      <c r="P33" s="129"/>
      <c r="Q33" s="1"/>
      <c r="R33" s="1"/>
      <c r="S33" s="1"/>
      <c r="T33" s="1"/>
      <c r="U33" s="1"/>
      <c r="V33" s="1"/>
      <c r="W33" s="1"/>
      <c r="X33" s="1"/>
      <c r="Y33" s="1"/>
      <c r="Z33" s="1"/>
    </row>
    <row r="34" spans="2:26" ht="12.75" customHeight="1" x14ac:dyDescent="0.25">
      <c r="B34" s="345"/>
      <c r="C34" s="232" t="s">
        <v>191</v>
      </c>
      <c r="D34" s="286" t="s">
        <v>218</v>
      </c>
      <c r="E34" s="287"/>
      <c r="F34" s="27"/>
      <c r="G34" s="22"/>
      <c r="H34" s="115"/>
      <c r="I34" s="295"/>
      <c r="J34" s="11"/>
      <c r="K34" s="1"/>
      <c r="L34" s="129"/>
      <c r="M34" s="129"/>
      <c r="N34" s="129"/>
      <c r="O34" s="129"/>
      <c r="P34" s="129"/>
      <c r="Q34" s="1"/>
      <c r="R34" s="1"/>
      <c r="S34" s="1"/>
      <c r="T34" s="1"/>
      <c r="U34" s="1"/>
      <c r="V34" s="1"/>
      <c r="W34" s="1"/>
      <c r="X34" s="1"/>
      <c r="Y34" s="1"/>
      <c r="Z34" s="1"/>
    </row>
    <row r="35" spans="2:26" ht="12.75" customHeight="1" x14ac:dyDescent="0.25">
      <c r="B35" s="345"/>
      <c r="C35" s="232" t="s">
        <v>191</v>
      </c>
      <c r="D35" s="286" t="s">
        <v>219</v>
      </c>
      <c r="E35" s="287"/>
      <c r="F35" s="27"/>
      <c r="G35" s="22"/>
      <c r="H35" s="115"/>
      <c r="I35" s="295"/>
      <c r="J35" s="11"/>
      <c r="K35" s="1"/>
      <c r="L35" s="129"/>
      <c r="M35" s="129"/>
      <c r="N35" s="129"/>
      <c r="O35" s="129"/>
      <c r="P35" s="129"/>
      <c r="Q35" s="1"/>
      <c r="R35" s="1"/>
      <c r="S35" s="1"/>
      <c r="T35" s="1"/>
      <c r="U35" s="1"/>
      <c r="V35" s="1"/>
      <c r="W35" s="1"/>
      <c r="X35" s="1"/>
      <c r="Y35" s="1"/>
      <c r="Z35" s="1"/>
    </row>
    <row r="36" spans="2:26" ht="12.75" customHeight="1" x14ac:dyDescent="0.25">
      <c r="B36" s="346"/>
      <c r="C36" s="241"/>
      <c r="D36" s="297"/>
      <c r="E36" s="298"/>
      <c r="F36" s="242"/>
      <c r="G36" s="243"/>
      <c r="H36" s="244"/>
      <c r="I36" s="295"/>
      <c r="J36" s="11"/>
      <c r="K36" s="1"/>
      <c r="L36" s="129"/>
      <c r="M36" s="129"/>
      <c r="N36" s="129"/>
      <c r="O36" s="129"/>
      <c r="P36" s="129"/>
      <c r="Q36" s="1"/>
      <c r="R36" s="1"/>
      <c r="S36" s="1"/>
      <c r="T36" s="1"/>
      <c r="U36" s="1"/>
      <c r="V36" s="1"/>
      <c r="W36" s="1"/>
      <c r="X36" s="1"/>
      <c r="Y36" s="1"/>
      <c r="Z36" s="1"/>
    </row>
    <row r="37" spans="2:26" ht="12.75" customHeight="1" x14ac:dyDescent="0.25">
      <c r="B37" s="288"/>
      <c r="C37" s="289"/>
      <c r="D37" s="289"/>
      <c r="E37" s="289"/>
      <c r="F37" s="289"/>
      <c r="G37" s="289"/>
      <c r="H37" s="289"/>
      <c r="I37" s="290"/>
      <c r="J37" s="10"/>
      <c r="K37" s="1"/>
      <c r="L37" s="129"/>
      <c r="M37" s="129"/>
      <c r="N37" s="129"/>
      <c r="O37" s="129"/>
      <c r="P37" s="129"/>
      <c r="Q37" s="1"/>
      <c r="R37" s="1"/>
      <c r="S37" s="1"/>
      <c r="T37" s="1"/>
      <c r="U37" s="1"/>
      <c r="V37" s="1"/>
      <c r="W37" s="1"/>
      <c r="X37" s="1"/>
      <c r="Y37" s="1"/>
      <c r="Z37" s="1"/>
    </row>
    <row r="38" spans="2:26" ht="27.75" customHeight="1" x14ac:dyDescent="0.25">
      <c r="B38" s="344" t="s">
        <v>232</v>
      </c>
      <c r="C38" s="237">
        <v>1</v>
      </c>
      <c r="D38" s="293" t="s">
        <v>198</v>
      </c>
      <c r="E38" s="294"/>
      <c r="F38" s="506"/>
      <c r="G38" s="245">
        <f>IFERROR(VLOOKUP(F38,AnswerYTBL,2,FALSE),0)</f>
        <v>0</v>
      </c>
      <c r="H38" s="246"/>
      <c r="I38" s="295"/>
      <c r="J38" s="11"/>
      <c r="K38" s="1"/>
      <c r="L38" s="129"/>
      <c r="M38" s="129"/>
      <c r="N38" s="129"/>
      <c r="O38" s="129"/>
      <c r="P38" s="129"/>
      <c r="Q38" s="1"/>
      <c r="R38" s="1"/>
      <c r="S38" s="1"/>
      <c r="T38" s="1"/>
      <c r="U38" s="1"/>
      <c r="V38" s="1"/>
      <c r="W38" s="1"/>
      <c r="X38" s="1"/>
      <c r="Y38" s="1"/>
      <c r="Z38" s="1"/>
    </row>
    <row r="39" spans="2:26" ht="25.5" customHeight="1" x14ac:dyDescent="0.25">
      <c r="B39" s="345"/>
      <c r="C39" s="231" t="s">
        <v>191</v>
      </c>
      <c r="D39" s="338" t="s">
        <v>199</v>
      </c>
      <c r="E39" s="339"/>
      <c r="F39" s="26"/>
      <c r="G39" s="21"/>
      <c r="H39" s="117"/>
      <c r="I39" s="295"/>
      <c r="J39" s="11"/>
      <c r="K39" s="1"/>
      <c r="L39" s="129"/>
      <c r="M39" s="129"/>
      <c r="N39" s="129"/>
      <c r="O39" s="129"/>
      <c r="P39" s="129"/>
      <c r="Q39" s="1"/>
      <c r="R39" s="1"/>
      <c r="S39" s="1"/>
      <c r="T39" s="1"/>
      <c r="U39" s="1"/>
      <c r="V39" s="1"/>
      <c r="W39" s="1"/>
      <c r="X39" s="1"/>
      <c r="Y39" s="1"/>
      <c r="Z39" s="1"/>
    </row>
    <row r="40" spans="2:26" ht="12.75" customHeight="1" x14ac:dyDescent="0.25">
      <c r="B40" s="345"/>
      <c r="C40" s="232" t="s">
        <v>191</v>
      </c>
      <c r="D40" s="286" t="s">
        <v>200</v>
      </c>
      <c r="E40" s="287"/>
      <c r="F40" s="27"/>
      <c r="G40" s="22"/>
      <c r="H40" s="115"/>
      <c r="I40" s="295"/>
      <c r="J40" s="11"/>
      <c r="K40" s="1"/>
      <c r="L40" s="129"/>
      <c r="M40" s="129"/>
      <c r="N40" s="129"/>
      <c r="O40" s="129"/>
      <c r="P40" s="129"/>
      <c r="Q40" s="1"/>
      <c r="R40" s="1"/>
      <c r="S40" s="1"/>
      <c r="T40" s="1"/>
      <c r="U40" s="1"/>
      <c r="V40" s="1"/>
      <c r="W40" s="1"/>
      <c r="X40" s="1"/>
      <c r="Y40" s="1"/>
      <c r="Z40" s="1"/>
    </row>
    <row r="41" spans="2:26" ht="24.75" customHeight="1" x14ac:dyDescent="0.25">
      <c r="B41" s="345"/>
      <c r="C41" s="232" t="s">
        <v>191</v>
      </c>
      <c r="D41" s="286" t="s">
        <v>201</v>
      </c>
      <c r="E41" s="287"/>
      <c r="F41" s="27"/>
      <c r="G41" s="22"/>
      <c r="H41" s="115"/>
      <c r="I41" s="295"/>
      <c r="J41" s="11"/>
      <c r="K41" s="1"/>
      <c r="L41" s="129"/>
      <c r="M41" s="129"/>
      <c r="N41" s="129"/>
      <c r="O41" s="129"/>
      <c r="P41" s="129"/>
      <c r="Q41" s="1"/>
      <c r="R41" s="1"/>
      <c r="S41" s="1"/>
      <c r="T41" s="1"/>
      <c r="U41" s="1"/>
      <c r="V41" s="1"/>
      <c r="W41" s="1"/>
      <c r="X41" s="1"/>
      <c r="Y41" s="1"/>
      <c r="Z41" s="1"/>
    </row>
    <row r="42" spans="2:26" ht="12.75" customHeight="1" x14ac:dyDescent="0.25">
      <c r="B42" s="345"/>
      <c r="C42" s="232" t="s">
        <v>191</v>
      </c>
      <c r="D42" s="286" t="s">
        <v>202</v>
      </c>
      <c r="E42" s="287"/>
      <c r="F42" s="27"/>
      <c r="G42" s="22"/>
      <c r="H42" s="115"/>
      <c r="I42" s="295"/>
      <c r="J42" s="11"/>
      <c r="K42" s="1"/>
      <c r="L42" s="129"/>
      <c r="M42" s="129"/>
      <c r="N42" s="129"/>
      <c r="O42" s="129"/>
      <c r="P42" s="129"/>
      <c r="Q42" s="1"/>
      <c r="R42" s="1"/>
      <c r="S42" s="1"/>
      <c r="T42" s="1"/>
      <c r="U42" s="1"/>
      <c r="V42" s="1"/>
      <c r="W42" s="1"/>
      <c r="X42" s="1"/>
      <c r="Y42" s="1"/>
      <c r="Z42" s="1"/>
    </row>
    <row r="43" spans="2:26" ht="12.75" customHeight="1" x14ac:dyDescent="0.25">
      <c r="B43" s="345"/>
      <c r="C43" s="234"/>
      <c r="D43" s="297"/>
      <c r="E43" s="298"/>
      <c r="F43" s="28"/>
      <c r="G43" s="23"/>
      <c r="H43" s="116"/>
      <c r="I43" s="296"/>
      <c r="J43" s="11"/>
      <c r="K43" s="229"/>
      <c r="L43" s="129"/>
      <c r="M43" s="129"/>
      <c r="N43" s="129"/>
      <c r="O43" s="129"/>
      <c r="P43" s="129"/>
      <c r="Q43" s="229"/>
      <c r="R43" s="229"/>
      <c r="S43" s="229"/>
      <c r="T43" s="229"/>
      <c r="U43" s="229"/>
      <c r="V43" s="229"/>
      <c r="W43" s="229"/>
      <c r="X43" s="229"/>
      <c r="Y43" s="229"/>
      <c r="Z43" s="229"/>
    </row>
    <row r="44" spans="2:26" ht="12.75" customHeight="1" x14ac:dyDescent="0.25">
      <c r="B44" s="345"/>
      <c r="C44" s="237">
        <v>2</v>
      </c>
      <c r="D44" s="314" t="s">
        <v>643</v>
      </c>
      <c r="E44" s="315"/>
      <c r="F44" s="506"/>
      <c r="G44" s="18">
        <f>IFERROR(VLOOKUP(F44,AnswerRTBL,2,FALSE),0)</f>
        <v>0</v>
      </c>
      <c r="H44" s="101"/>
      <c r="I44" s="299"/>
      <c r="J44" s="11"/>
      <c r="K44" s="1"/>
      <c r="L44" s="129"/>
      <c r="M44" s="129"/>
      <c r="N44" s="129"/>
      <c r="O44" s="129"/>
      <c r="P44" s="129"/>
      <c r="Q44" s="1"/>
      <c r="R44" s="1"/>
      <c r="S44" s="1"/>
      <c r="T44" s="1"/>
      <c r="U44" s="1"/>
      <c r="V44" s="1"/>
      <c r="W44" s="1"/>
      <c r="X44" s="1"/>
      <c r="Y44" s="1"/>
      <c r="Z44" s="1"/>
    </row>
    <row r="45" spans="2:26" ht="12.75" customHeight="1" x14ac:dyDescent="0.25">
      <c r="B45" s="345"/>
      <c r="C45" s="231" t="s">
        <v>191</v>
      </c>
      <c r="D45" s="338" t="s">
        <v>212</v>
      </c>
      <c r="E45" s="339"/>
      <c r="F45" s="26"/>
      <c r="G45" s="21"/>
      <c r="H45" s="117"/>
      <c r="I45" s="295"/>
      <c r="J45" s="11"/>
      <c r="K45" s="1"/>
      <c r="L45" s="129"/>
      <c r="M45" s="129"/>
      <c r="N45" s="129"/>
      <c r="O45" s="129"/>
      <c r="P45" s="129"/>
      <c r="Q45" s="1"/>
      <c r="R45" s="1"/>
      <c r="S45" s="1"/>
      <c r="T45" s="1"/>
      <c r="U45" s="1"/>
      <c r="V45" s="1"/>
      <c r="W45" s="1"/>
      <c r="X45" s="1"/>
      <c r="Y45" s="1"/>
      <c r="Z45" s="1"/>
    </row>
    <row r="46" spans="2:26" ht="12.75" customHeight="1" x14ac:dyDescent="0.25">
      <c r="B46" s="345"/>
      <c r="C46" s="232" t="s">
        <v>191</v>
      </c>
      <c r="D46" s="286" t="s">
        <v>213</v>
      </c>
      <c r="E46" s="287"/>
      <c r="F46" s="27"/>
      <c r="G46" s="22"/>
      <c r="H46" s="115"/>
      <c r="I46" s="295"/>
      <c r="J46" s="11"/>
      <c r="K46" s="229"/>
      <c r="L46" s="129"/>
      <c r="M46" s="129"/>
      <c r="N46" s="129"/>
      <c r="O46" s="129"/>
      <c r="P46" s="129"/>
      <c r="Q46" s="229"/>
      <c r="R46" s="229"/>
      <c r="S46" s="229"/>
      <c r="T46" s="229"/>
      <c r="U46" s="229"/>
      <c r="V46" s="229"/>
      <c r="W46" s="229"/>
      <c r="X46" s="229"/>
      <c r="Y46" s="229"/>
      <c r="Z46" s="229"/>
    </row>
    <row r="47" spans="2:26" ht="25.5" customHeight="1" x14ac:dyDescent="0.25">
      <c r="B47" s="345"/>
      <c r="C47" s="232" t="s">
        <v>191</v>
      </c>
      <c r="D47" s="286" t="s">
        <v>214</v>
      </c>
      <c r="E47" s="287"/>
      <c r="F47" s="27"/>
      <c r="G47" s="22"/>
      <c r="H47" s="115"/>
      <c r="I47" s="295"/>
      <c r="J47" s="11"/>
      <c r="K47" s="229"/>
      <c r="L47" s="129"/>
      <c r="M47" s="129"/>
      <c r="N47" s="129"/>
      <c r="O47" s="129"/>
      <c r="P47" s="129"/>
      <c r="Q47" s="229"/>
      <c r="R47" s="229"/>
      <c r="S47" s="229"/>
      <c r="T47" s="229"/>
      <c r="U47" s="229"/>
      <c r="V47" s="229"/>
      <c r="W47" s="229"/>
      <c r="X47" s="229"/>
      <c r="Y47" s="229"/>
      <c r="Z47" s="229"/>
    </row>
    <row r="48" spans="2:26" ht="12.75" customHeight="1" x14ac:dyDescent="0.25">
      <c r="B48" s="345"/>
      <c r="C48" s="232" t="s">
        <v>191</v>
      </c>
      <c r="D48" s="286" t="s">
        <v>194</v>
      </c>
      <c r="E48" s="287"/>
      <c r="F48" s="27"/>
      <c r="G48" s="22"/>
      <c r="H48" s="115"/>
      <c r="I48" s="295"/>
      <c r="J48" s="11"/>
      <c r="K48" s="229"/>
      <c r="L48" s="129"/>
      <c r="M48" s="129"/>
      <c r="N48" s="129"/>
      <c r="O48" s="129"/>
      <c r="P48" s="129"/>
      <c r="Q48" s="229"/>
      <c r="R48" s="229"/>
      <c r="S48" s="229"/>
      <c r="T48" s="229"/>
      <c r="U48" s="229"/>
      <c r="V48" s="229"/>
      <c r="W48" s="229"/>
      <c r="X48" s="229"/>
      <c r="Y48" s="229"/>
      <c r="Z48" s="229"/>
    </row>
    <row r="49" spans="2:26" ht="12.75" customHeight="1" x14ac:dyDescent="0.25">
      <c r="B49" s="345"/>
      <c r="C49" s="234"/>
      <c r="D49" s="297"/>
      <c r="E49" s="298"/>
      <c r="F49" s="28"/>
      <c r="G49" s="23"/>
      <c r="H49" s="116"/>
      <c r="I49" s="296"/>
      <c r="J49" s="11"/>
      <c r="K49" s="1"/>
      <c r="L49" s="129"/>
      <c r="M49" s="129"/>
      <c r="N49" s="129"/>
      <c r="O49" s="129"/>
      <c r="P49" s="129"/>
      <c r="Q49" s="1"/>
      <c r="R49" s="1"/>
      <c r="S49" s="1"/>
      <c r="T49" s="1"/>
      <c r="U49" s="1"/>
      <c r="V49" s="1"/>
      <c r="W49" s="1"/>
      <c r="X49" s="1"/>
      <c r="Y49" s="1"/>
      <c r="Z49" s="1"/>
    </row>
    <row r="50" spans="2:26" ht="12.75" customHeight="1" x14ac:dyDescent="0.25">
      <c r="B50" s="345"/>
      <c r="C50" s="237">
        <v>3</v>
      </c>
      <c r="D50" s="293" t="s">
        <v>225</v>
      </c>
      <c r="E50" s="294"/>
      <c r="F50" s="247"/>
      <c r="G50" s="18">
        <f>IFERROR(VLOOKUP(F50,AnswerKTBL,2,FALSE),0)</f>
        <v>0</v>
      </c>
      <c r="H50" s="101"/>
      <c r="I50" s="299"/>
      <c r="J50" s="11"/>
      <c r="K50" s="1"/>
      <c r="L50" s="129"/>
      <c r="M50" s="129"/>
      <c r="N50" s="129"/>
      <c r="O50" s="129"/>
      <c r="P50" s="129"/>
      <c r="Q50" s="1"/>
      <c r="R50" s="1"/>
      <c r="S50" s="1"/>
      <c r="T50" s="1"/>
      <c r="U50" s="1"/>
      <c r="V50" s="1"/>
      <c r="W50" s="1"/>
      <c r="X50" s="1"/>
      <c r="Y50" s="1"/>
      <c r="Z50" s="1"/>
    </row>
    <row r="51" spans="2:26" ht="12.75" customHeight="1" x14ac:dyDescent="0.25">
      <c r="B51" s="345"/>
      <c r="C51" s="231" t="s">
        <v>191</v>
      </c>
      <c r="D51" s="338" t="s">
        <v>226</v>
      </c>
      <c r="E51" s="339"/>
      <c r="F51" s="26"/>
      <c r="G51" s="21"/>
      <c r="H51" s="117"/>
      <c r="I51" s="295"/>
      <c r="J51" s="11"/>
      <c r="K51" s="1"/>
      <c r="L51" s="129"/>
      <c r="M51" s="129"/>
      <c r="N51" s="129"/>
      <c r="O51" s="129"/>
      <c r="P51" s="129"/>
      <c r="Q51" s="1"/>
      <c r="R51" s="1"/>
      <c r="S51" s="1"/>
      <c r="T51" s="1"/>
      <c r="U51" s="1"/>
      <c r="V51" s="1"/>
      <c r="W51" s="1"/>
      <c r="X51" s="1"/>
      <c r="Y51" s="1"/>
      <c r="Z51" s="1"/>
    </row>
    <row r="52" spans="2:26" ht="12.75" customHeight="1" x14ac:dyDescent="0.25">
      <c r="B52" s="345"/>
      <c r="C52" s="232" t="s">
        <v>191</v>
      </c>
      <c r="D52" s="286" t="s">
        <v>227</v>
      </c>
      <c r="E52" s="287"/>
      <c r="F52" s="27"/>
      <c r="G52" s="22"/>
      <c r="H52" s="115"/>
      <c r="I52" s="295"/>
      <c r="J52" s="11"/>
      <c r="K52" s="1"/>
      <c r="L52" s="129"/>
      <c r="M52" s="129"/>
      <c r="N52" s="129"/>
      <c r="O52" s="129"/>
      <c r="P52" s="129"/>
      <c r="Q52" s="1"/>
      <c r="R52" s="1"/>
      <c r="S52" s="1"/>
      <c r="T52" s="1"/>
      <c r="U52" s="1"/>
      <c r="V52" s="1"/>
      <c r="W52" s="1"/>
      <c r="X52" s="1"/>
      <c r="Y52" s="1"/>
      <c r="Z52" s="1"/>
    </row>
    <row r="53" spans="2:26" ht="12.75" customHeight="1" x14ac:dyDescent="0.25">
      <c r="B53" s="345"/>
      <c r="C53" s="234"/>
      <c r="D53" s="297"/>
      <c r="E53" s="298"/>
      <c r="F53" s="28"/>
      <c r="G53" s="23"/>
      <c r="H53" s="116"/>
      <c r="I53" s="296"/>
      <c r="J53" s="11"/>
      <c r="K53" s="1"/>
      <c r="L53" s="129"/>
      <c r="M53" s="129"/>
      <c r="N53" s="129"/>
      <c r="O53" s="129"/>
      <c r="P53" s="129"/>
      <c r="Q53" s="1"/>
      <c r="R53" s="1"/>
      <c r="S53" s="1"/>
      <c r="T53" s="1"/>
      <c r="U53" s="1"/>
      <c r="V53" s="1"/>
      <c r="W53" s="1"/>
      <c r="X53" s="1"/>
      <c r="Y53" s="1"/>
      <c r="Z53" s="1"/>
    </row>
    <row r="54" spans="2:26" ht="12.75" customHeight="1" x14ac:dyDescent="0.2">
      <c r="B54" s="249" t="s">
        <v>234</v>
      </c>
      <c r="C54" s="250" t="s">
        <v>235</v>
      </c>
      <c r="D54" s="340" t="s">
        <v>30</v>
      </c>
      <c r="E54" s="341"/>
      <c r="F54" s="248" t="s">
        <v>73</v>
      </c>
      <c r="G54" s="70"/>
      <c r="H54" s="112"/>
      <c r="I54" s="71" t="s">
        <v>26</v>
      </c>
      <c r="J54" s="71" t="s">
        <v>71</v>
      </c>
      <c r="K54" s="285"/>
      <c r="Q54" s="285"/>
      <c r="R54" s="285"/>
      <c r="S54" s="285"/>
      <c r="T54" s="285"/>
      <c r="U54" s="285"/>
      <c r="V54" s="285"/>
      <c r="W54" s="285"/>
      <c r="X54" s="285"/>
      <c r="Y54" s="285"/>
      <c r="Z54" s="285"/>
    </row>
    <row r="55" spans="2:26" ht="12.75" customHeight="1" x14ac:dyDescent="0.2">
      <c r="B55" s="344" t="s">
        <v>297</v>
      </c>
      <c r="C55" s="284">
        <v>1</v>
      </c>
      <c r="D55" s="293" t="s">
        <v>281</v>
      </c>
      <c r="E55" s="294"/>
      <c r="F55" s="247"/>
      <c r="G55" s="18">
        <f>IFERROR(VLOOKUP(F55,AnswerOTBL,2,FALSE),0)</f>
        <v>0</v>
      </c>
      <c r="H55" s="101">
        <f>IFERROR(AVERAGE(G55,G69),0)</f>
        <v>0</v>
      </c>
      <c r="I55" s="299"/>
      <c r="J55" s="347">
        <f>SUM(H55,H59,H63)</f>
        <v>0</v>
      </c>
      <c r="K55" s="236"/>
      <c r="L55" s="129"/>
      <c r="M55" s="129"/>
      <c r="N55" s="129"/>
      <c r="O55" s="129"/>
      <c r="P55" s="129"/>
      <c r="Q55" s="236"/>
      <c r="R55" s="236"/>
      <c r="S55" s="236"/>
      <c r="T55" s="236"/>
      <c r="U55" s="236"/>
      <c r="V55" s="236"/>
      <c r="W55" s="236"/>
      <c r="X55" s="236"/>
      <c r="Y55" s="236"/>
      <c r="Z55" s="236"/>
    </row>
    <row r="56" spans="2:26" ht="12.75" customHeight="1" x14ac:dyDescent="0.2">
      <c r="B56" s="345"/>
      <c r="C56" s="232" t="s">
        <v>191</v>
      </c>
      <c r="D56" s="286" t="s">
        <v>282</v>
      </c>
      <c r="E56" s="287"/>
      <c r="F56" s="26"/>
      <c r="G56" s="21"/>
      <c r="H56" s="117"/>
      <c r="I56" s="295"/>
      <c r="J56" s="348"/>
      <c r="K56" s="236"/>
      <c r="L56" s="129"/>
      <c r="M56" s="129"/>
      <c r="N56" s="129"/>
      <c r="O56" s="129"/>
      <c r="P56" s="129"/>
      <c r="Q56" s="236"/>
      <c r="R56" s="236"/>
      <c r="S56" s="236"/>
      <c r="T56" s="236"/>
      <c r="U56" s="236"/>
      <c r="V56" s="236"/>
      <c r="W56" s="236"/>
      <c r="X56" s="236"/>
      <c r="Y56" s="236"/>
      <c r="Z56" s="236"/>
    </row>
    <row r="57" spans="2:26" ht="12.75" customHeight="1" x14ac:dyDescent="0.2">
      <c r="B57" s="345"/>
      <c r="C57" s="232" t="s">
        <v>191</v>
      </c>
      <c r="D57" s="286" t="s">
        <v>283</v>
      </c>
      <c r="E57" s="287"/>
      <c r="F57" s="27"/>
      <c r="G57" s="22"/>
      <c r="H57" s="115"/>
      <c r="I57" s="295"/>
      <c r="J57" s="348"/>
      <c r="K57" s="236"/>
      <c r="L57" s="129"/>
      <c r="M57" s="129"/>
      <c r="N57" s="129"/>
      <c r="O57" s="129"/>
      <c r="P57" s="129"/>
      <c r="Q57" s="236"/>
      <c r="R57" s="236"/>
      <c r="S57" s="236"/>
      <c r="T57" s="236"/>
      <c r="U57" s="236"/>
      <c r="V57" s="236"/>
      <c r="W57" s="236"/>
      <c r="X57" s="236"/>
      <c r="Y57" s="236"/>
      <c r="Z57" s="236"/>
    </row>
    <row r="58" spans="2:26" ht="12.75" customHeight="1" x14ac:dyDescent="0.2">
      <c r="B58" s="345"/>
      <c r="C58" s="232"/>
      <c r="D58" s="286"/>
      <c r="E58" s="287"/>
      <c r="F58" s="28"/>
      <c r="G58" s="23"/>
      <c r="H58" s="116"/>
      <c r="I58" s="296"/>
      <c r="J58" s="348"/>
      <c r="K58" s="236"/>
      <c r="L58" s="129"/>
      <c r="M58" s="129"/>
      <c r="N58" s="129"/>
      <c r="O58" s="129"/>
      <c r="P58" s="129"/>
      <c r="Q58" s="236"/>
      <c r="R58" s="236"/>
      <c r="S58" s="236"/>
      <c r="T58" s="236"/>
      <c r="U58" s="236"/>
      <c r="V58" s="236"/>
      <c r="W58" s="236"/>
      <c r="X58" s="236"/>
      <c r="Y58" s="236"/>
      <c r="Z58" s="236"/>
    </row>
    <row r="59" spans="2:26" ht="12.75" customHeight="1" x14ac:dyDescent="0.25">
      <c r="B59" s="345"/>
      <c r="C59" s="284">
        <v>2</v>
      </c>
      <c r="D59" s="293" t="s">
        <v>284</v>
      </c>
      <c r="E59" s="294"/>
      <c r="F59" s="247"/>
      <c r="G59" s="18">
        <f>IFERROR(VLOOKUP(F59,AnswerPTBL,2,FALSE),0)</f>
        <v>0</v>
      </c>
      <c r="H59" s="101">
        <f>IFERROR(AVERAGE(G59,G73),0)</f>
        <v>0</v>
      </c>
      <c r="I59" s="299"/>
      <c r="J59" s="11"/>
      <c r="K59" s="236"/>
      <c r="L59" s="129"/>
      <c r="M59" s="129"/>
      <c r="N59" s="129"/>
      <c r="O59" s="129"/>
      <c r="P59" s="129"/>
      <c r="Q59" s="236"/>
      <c r="R59" s="236"/>
      <c r="S59" s="236"/>
      <c r="T59" s="236"/>
      <c r="U59" s="236"/>
      <c r="V59" s="236"/>
      <c r="W59" s="236"/>
      <c r="X59" s="236"/>
      <c r="Y59" s="236"/>
      <c r="Z59" s="236"/>
    </row>
    <row r="60" spans="2:26" ht="25.5" customHeight="1" x14ac:dyDescent="0.25">
      <c r="B60" s="345"/>
      <c r="C60" s="232" t="s">
        <v>191</v>
      </c>
      <c r="D60" s="286" t="s">
        <v>285</v>
      </c>
      <c r="E60" s="287"/>
      <c r="F60" s="26"/>
      <c r="G60" s="21"/>
      <c r="H60" s="117"/>
      <c r="I60" s="295"/>
      <c r="J60" s="11"/>
      <c r="K60" s="236"/>
      <c r="L60" s="129"/>
      <c r="M60" s="129"/>
      <c r="N60" s="129"/>
      <c r="O60" s="129"/>
      <c r="P60" s="129"/>
      <c r="Q60" s="236"/>
      <c r="R60" s="236"/>
      <c r="S60" s="236"/>
      <c r="T60" s="236"/>
      <c r="U60" s="236"/>
      <c r="V60" s="236"/>
      <c r="W60" s="236"/>
      <c r="X60" s="236"/>
      <c r="Y60" s="236"/>
      <c r="Z60" s="236"/>
    </row>
    <row r="61" spans="2:26" ht="12.75" customHeight="1" x14ac:dyDescent="0.25">
      <c r="B61" s="345"/>
      <c r="C61" s="232" t="s">
        <v>191</v>
      </c>
      <c r="D61" s="286" t="s">
        <v>286</v>
      </c>
      <c r="E61" s="287"/>
      <c r="F61" s="27"/>
      <c r="G61" s="22"/>
      <c r="H61" s="115"/>
      <c r="I61" s="295"/>
      <c r="J61" s="11"/>
      <c r="K61" s="236"/>
      <c r="L61" s="129"/>
      <c r="M61" s="129"/>
      <c r="N61" s="129"/>
      <c r="O61" s="129"/>
      <c r="P61" s="129"/>
      <c r="Q61" s="236"/>
      <c r="R61" s="236"/>
      <c r="S61" s="236"/>
      <c r="T61" s="236"/>
      <c r="U61" s="236"/>
      <c r="V61" s="236"/>
      <c r="W61" s="236"/>
      <c r="X61" s="236"/>
      <c r="Y61" s="236"/>
      <c r="Z61" s="236"/>
    </row>
    <row r="62" spans="2:26" ht="12.75" customHeight="1" x14ac:dyDescent="0.25">
      <c r="B62" s="345"/>
      <c r="C62" s="232"/>
      <c r="D62" s="286"/>
      <c r="E62" s="287"/>
      <c r="F62" s="28"/>
      <c r="G62" s="23"/>
      <c r="H62" s="116"/>
      <c r="I62" s="296"/>
      <c r="J62" s="11"/>
      <c r="K62" s="236"/>
      <c r="L62" s="129"/>
      <c r="M62" s="129"/>
      <c r="N62" s="129"/>
      <c r="O62" s="129"/>
      <c r="P62" s="129"/>
      <c r="Q62" s="236"/>
      <c r="R62" s="236"/>
      <c r="S62" s="236"/>
      <c r="T62" s="236"/>
      <c r="U62" s="236"/>
      <c r="V62" s="236"/>
      <c r="W62" s="236"/>
      <c r="X62" s="236"/>
      <c r="Y62" s="236"/>
      <c r="Z62" s="236"/>
    </row>
    <row r="63" spans="2:26" ht="25.5" customHeight="1" x14ac:dyDescent="0.25">
      <c r="B63" s="345"/>
      <c r="C63" s="284">
        <v>3</v>
      </c>
      <c r="D63" s="293" t="s">
        <v>291</v>
      </c>
      <c r="E63" s="294"/>
      <c r="F63" s="247"/>
      <c r="G63" s="18">
        <f>IFERROR(VLOOKUP(F63,AnswerQTBL,2,FALSE),0)</f>
        <v>0</v>
      </c>
      <c r="H63" s="101">
        <f>IFERROR(AVERAGE(G63,G77),0)</f>
        <v>0</v>
      </c>
      <c r="I63" s="299"/>
      <c r="J63" s="11"/>
      <c r="K63" s="236"/>
      <c r="L63" s="129"/>
      <c r="M63" s="129"/>
      <c r="N63" s="129"/>
      <c r="O63" s="129"/>
      <c r="P63" s="129"/>
      <c r="Q63" s="236"/>
      <c r="R63" s="236"/>
      <c r="S63" s="236"/>
      <c r="T63" s="236"/>
      <c r="U63" s="236"/>
      <c r="V63" s="236"/>
      <c r="W63" s="236"/>
      <c r="X63" s="236"/>
      <c r="Y63" s="236"/>
      <c r="Z63" s="236"/>
    </row>
    <row r="64" spans="2:26" ht="15" customHeight="1" x14ac:dyDescent="0.25">
      <c r="B64" s="345"/>
      <c r="C64" s="232" t="s">
        <v>191</v>
      </c>
      <c r="D64" s="286" t="s">
        <v>292</v>
      </c>
      <c r="E64" s="286"/>
      <c r="F64" s="507"/>
      <c r="G64" s="21"/>
      <c r="H64" s="117"/>
      <c r="I64" s="295"/>
      <c r="J64" s="11"/>
      <c r="K64" s="236"/>
      <c r="L64" s="129"/>
      <c r="M64" s="129"/>
      <c r="N64" s="129"/>
      <c r="O64" s="129"/>
      <c r="P64" s="129"/>
      <c r="Q64" s="236"/>
      <c r="R64" s="236"/>
      <c r="S64" s="236"/>
      <c r="T64" s="236"/>
      <c r="U64" s="236"/>
      <c r="V64" s="236"/>
      <c r="W64" s="236"/>
      <c r="X64" s="236"/>
      <c r="Y64" s="236"/>
      <c r="Z64" s="236"/>
    </row>
    <row r="65" spans="2:26" ht="13.5" customHeight="1" x14ac:dyDescent="0.25">
      <c r="B65" s="345"/>
      <c r="C65" s="232" t="s">
        <v>191</v>
      </c>
      <c r="D65" s="286" t="s">
        <v>293</v>
      </c>
      <c r="E65" s="286"/>
      <c r="F65" s="508"/>
      <c r="G65" s="22"/>
      <c r="H65" s="115"/>
      <c r="I65" s="295"/>
      <c r="J65" s="11"/>
      <c r="K65" s="236"/>
      <c r="L65" s="129"/>
      <c r="M65" s="129"/>
      <c r="N65" s="129"/>
      <c r="O65" s="129"/>
      <c r="P65" s="129"/>
      <c r="Q65" s="236"/>
      <c r="R65" s="236"/>
      <c r="S65" s="236"/>
      <c r="T65" s="236"/>
      <c r="U65" s="236"/>
      <c r="V65" s="236"/>
      <c r="W65" s="236"/>
      <c r="X65" s="236"/>
      <c r="Y65" s="236"/>
      <c r="Z65" s="236"/>
    </row>
    <row r="66" spans="2:26" ht="12.75" customHeight="1" x14ac:dyDescent="0.25">
      <c r="B66" s="345"/>
      <c r="C66" s="232" t="s">
        <v>191</v>
      </c>
      <c r="D66" s="286" t="s">
        <v>294</v>
      </c>
      <c r="E66" s="286"/>
      <c r="F66" s="508"/>
      <c r="G66" s="22"/>
      <c r="H66" s="115"/>
      <c r="I66" s="295"/>
      <c r="J66" s="11"/>
      <c r="K66" s="236"/>
      <c r="L66" s="129"/>
      <c r="M66" s="129"/>
      <c r="N66" s="129"/>
      <c r="O66" s="129"/>
      <c r="P66" s="129"/>
      <c r="Q66" s="236"/>
      <c r="R66" s="236"/>
      <c r="S66" s="236"/>
      <c r="T66" s="236"/>
      <c r="U66" s="236"/>
      <c r="V66" s="236"/>
      <c r="W66" s="236"/>
      <c r="X66" s="236"/>
      <c r="Y66" s="236"/>
      <c r="Z66" s="236"/>
    </row>
    <row r="67" spans="2:26" ht="12.75" customHeight="1" x14ac:dyDescent="0.25">
      <c r="B67" s="345"/>
      <c r="C67" s="232"/>
      <c r="D67" s="286"/>
      <c r="E67" s="286"/>
      <c r="F67" s="509"/>
      <c r="G67" s="22"/>
      <c r="H67" s="115"/>
      <c r="I67" s="510"/>
      <c r="J67" s="11"/>
      <c r="K67" s="236"/>
      <c r="L67" s="129"/>
      <c r="M67" s="129"/>
      <c r="N67" s="129"/>
      <c r="O67" s="129"/>
      <c r="P67" s="129"/>
      <c r="Q67" s="236"/>
      <c r="R67" s="236"/>
      <c r="S67" s="236"/>
      <c r="T67" s="236"/>
      <c r="U67" s="236"/>
      <c r="V67" s="236"/>
      <c r="W67" s="236"/>
      <c r="X67" s="236"/>
      <c r="Y67" s="236"/>
      <c r="Z67" s="236"/>
    </row>
    <row r="68" spans="2:26" ht="12.75" customHeight="1" x14ac:dyDescent="0.25">
      <c r="B68" s="288"/>
      <c r="C68" s="289"/>
      <c r="D68" s="289"/>
      <c r="E68" s="289"/>
      <c r="F68" s="289"/>
      <c r="G68" s="289"/>
      <c r="H68" s="289"/>
      <c r="I68" s="290"/>
      <c r="J68" s="10"/>
      <c r="K68" s="285"/>
      <c r="L68" s="129"/>
      <c r="M68" s="129"/>
      <c r="N68" s="129"/>
      <c r="O68" s="129"/>
      <c r="P68" s="129"/>
      <c r="Q68" s="285"/>
      <c r="R68" s="285"/>
      <c r="S68" s="285"/>
      <c r="T68" s="285"/>
      <c r="U68" s="285"/>
      <c r="V68" s="285"/>
      <c r="W68" s="285"/>
      <c r="X68" s="285"/>
      <c r="Y68" s="285"/>
      <c r="Z68" s="285"/>
    </row>
    <row r="69" spans="2:26" ht="15" customHeight="1" x14ac:dyDescent="0.25">
      <c r="B69" s="344" t="s">
        <v>298</v>
      </c>
      <c r="C69" s="284">
        <v>1</v>
      </c>
      <c r="D69" s="293" t="s">
        <v>299</v>
      </c>
      <c r="E69" s="294"/>
      <c r="F69" s="247"/>
      <c r="G69" s="18">
        <f>IFERROR(VLOOKUP(F69,AnswerOTBL,2,FALSE),0)</f>
        <v>0</v>
      </c>
      <c r="H69" s="101"/>
      <c r="I69" s="299"/>
      <c r="J69" s="11"/>
      <c r="K69" s="236"/>
      <c r="L69" s="129"/>
      <c r="M69" s="129"/>
      <c r="N69" s="129"/>
      <c r="O69" s="129"/>
      <c r="P69" s="129"/>
      <c r="Q69" s="236"/>
      <c r="R69" s="236"/>
      <c r="S69" s="236"/>
      <c r="T69" s="236"/>
      <c r="U69" s="236"/>
      <c r="V69" s="236"/>
      <c r="W69" s="236"/>
      <c r="X69" s="236"/>
      <c r="Y69" s="236"/>
      <c r="Z69" s="236"/>
    </row>
    <row r="70" spans="2:26" ht="15" customHeight="1" x14ac:dyDescent="0.25">
      <c r="B70" s="345"/>
      <c r="C70" s="232" t="s">
        <v>191</v>
      </c>
      <c r="D70" s="286" t="s">
        <v>300</v>
      </c>
      <c r="E70" s="287"/>
      <c r="F70" s="26"/>
      <c r="G70" s="21"/>
      <c r="H70" s="117"/>
      <c r="I70" s="295"/>
      <c r="J70" s="11"/>
      <c r="K70" s="236"/>
      <c r="L70" s="129"/>
      <c r="M70" s="129"/>
      <c r="N70" s="129"/>
      <c r="O70" s="129"/>
      <c r="P70" s="129"/>
      <c r="Q70" s="236"/>
      <c r="R70" s="236"/>
      <c r="S70" s="236"/>
      <c r="T70" s="236"/>
      <c r="U70" s="236"/>
      <c r="V70" s="236"/>
      <c r="W70" s="236"/>
      <c r="X70" s="236"/>
      <c r="Y70" s="236"/>
      <c r="Z70" s="236"/>
    </row>
    <row r="71" spans="2:26" ht="12.75" customHeight="1" x14ac:dyDescent="0.25">
      <c r="B71" s="345"/>
      <c r="C71" s="232" t="s">
        <v>191</v>
      </c>
      <c r="D71" s="286" t="s">
        <v>301</v>
      </c>
      <c r="E71" s="287"/>
      <c r="F71" s="27"/>
      <c r="G71" s="22"/>
      <c r="H71" s="115"/>
      <c r="I71" s="295"/>
      <c r="J71" s="11"/>
      <c r="K71" s="236"/>
      <c r="L71" s="129"/>
      <c r="M71" s="129"/>
      <c r="N71" s="129"/>
      <c r="O71" s="129"/>
      <c r="P71" s="129"/>
      <c r="Q71" s="236"/>
      <c r="R71" s="236"/>
      <c r="S71" s="236"/>
      <c r="T71" s="236"/>
      <c r="U71" s="236"/>
      <c r="V71" s="236"/>
      <c r="W71" s="236"/>
      <c r="X71" s="236"/>
      <c r="Y71" s="236"/>
      <c r="Z71" s="236"/>
    </row>
    <row r="72" spans="2:26" ht="12.75" customHeight="1" x14ac:dyDescent="0.25">
      <c r="B72" s="345"/>
      <c r="C72" s="232"/>
      <c r="D72" s="286"/>
      <c r="E72" s="287"/>
      <c r="F72" s="28"/>
      <c r="G72" s="23"/>
      <c r="H72" s="116"/>
      <c r="I72" s="296"/>
      <c r="J72" s="11"/>
      <c r="K72" s="236"/>
      <c r="L72" s="129"/>
      <c r="M72" s="129"/>
      <c r="N72" s="129"/>
      <c r="O72" s="129"/>
      <c r="P72" s="129"/>
      <c r="Q72" s="236"/>
      <c r="R72" s="236"/>
      <c r="S72" s="236"/>
      <c r="T72" s="236"/>
      <c r="U72" s="236"/>
      <c r="V72" s="236"/>
      <c r="W72" s="236"/>
      <c r="X72" s="236"/>
      <c r="Y72" s="236"/>
      <c r="Z72" s="236"/>
    </row>
    <row r="73" spans="2:26" ht="25.5" customHeight="1" x14ac:dyDescent="0.25">
      <c r="B73" s="345"/>
      <c r="C73" s="284">
        <v>2</v>
      </c>
      <c r="D73" s="293" t="s">
        <v>302</v>
      </c>
      <c r="E73" s="294"/>
      <c r="F73" s="247"/>
      <c r="G73" s="18">
        <f>IFERROR(VLOOKUP(F73,AnswerOTBL,2,FALSE),0)</f>
        <v>0</v>
      </c>
      <c r="H73" s="101"/>
      <c r="I73" s="299"/>
      <c r="J73" s="11"/>
      <c r="K73" s="236"/>
      <c r="L73" s="129"/>
      <c r="M73" s="129"/>
      <c r="N73" s="129"/>
      <c r="O73" s="129"/>
      <c r="P73" s="129"/>
      <c r="Q73" s="236"/>
      <c r="R73" s="236"/>
      <c r="S73" s="236"/>
      <c r="T73" s="236"/>
      <c r="U73" s="236"/>
      <c r="V73" s="236"/>
      <c r="W73" s="236"/>
      <c r="X73" s="236"/>
      <c r="Y73" s="236"/>
      <c r="Z73" s="236"/>
    </row>
    <row r="74" spans="2:26" ht="12.75" customHeight="1" x14ac:dyDescent="0.25">
      <c r="B74" s="345"/>
      <c r="C74" s="232" t="s">
        <v>191</v>
      </c>
      <c r="D74" s="286" t="s">
        <v>303</v>
      </c>
      <c r="E74" s="287"/>
      <c r="F74" s="26"/>
      <c r="G74" s="21"/>
      <c r="H74" s="117"/>
      <c r="I74" s="295"/>
      <c r="J74" s="11"/>
      <c r="K74" s="236"/>
      <c r="L74" s="129"/>
      <c r="M74" s="129"/>
      <c r="N74" s="129"/>
      <c r="O74" s="129"/>
      <c r="P74" s="129"/>
      <c r="Q74" s="236"/>
      <c r="R74" s="236"/>
      <c r="S74" s="236"/>
      <c r="T74" s="236"/>
      <c r="U74" s="236"/>
      <c r="V74" s="236"/>
      <c r="W74" s="236"/>
      <c r="X74" s="236"/>
      <c r="Y74" s="236"/>
      <c r="Z74" s="236"/>
    </row>
    <row r="75" spans="2:26" ht="25.5" customHeight="1" x14ac:dyDescent="0.25">
      <c r="B75" s="345"/>
      <c r="C75" s="232" t="s">
        <v>191</v>
      </c>
      <c r="D75" s="286" t="s">
        <v>304</v>
      </c>
      <c r="E75" s="287"/>
      <c r="F75" s="27"/>
      <c r="G75" s="22"/>
      <c r="H75" s="115"/>
      <c r="I75" s="295"/>
      <c r="J75" s="11"/>
      <c r="K75" s="236"/>
      <c r="L75" s="129"/>
      <c r="M75" s="129"/>
      <c r="N75" s="129"/>
      <c r="O75" s="129"/>
      <c r="P75" s="129"/>
      <c r="Q75" s="236"/>
      <c r="R75" s="236"/>
      <c r="S75" s="236"/>
      <c r="T75" s="236"/>
      <c r="U75" s="236"/>
      <c r="V75" s="236"/>
      <c r="W75" s="236"/>
      <c r="X75" s="236"/>
      <c r="Y75" s="236"/>
      <c r="Z75" s="236"/>
    </row>
    <row r="76" spans="2:26" ht="12.75" customHeight="1" x14ac:dyDescent="0.25">
      <c r="B76" s="345"/>
      <c r="C76" s="232"/>
      <c r="D76" s="286"/>
      <c r="E76" s="287"/>
      <c r="F76" s="28"/>
      <c r="G76" s="23"/>
      <c r="H76" s="116"/>
      <c r="I76" s="296"/>
      <c r="J76" s="11"/>
      <c r="K76" s="236"/>
      <c r="L76" s="129"/>
      <c r="M76" s="129"/>
      <c r="N76" s="129"/>
      <c r="O76" s="129"/>
      <c r="P76" s="129"/>
      <c r="Q76" s="236"/>
      <c r="R76" s="236"/>
      <c r="S76" s="236"/>
      <c r="T76" s="236"/>
      <c r="U76" s="236"/>
      <c r="V76" s="236"/>
      <c r="W76" s="236"/>
      <c r="X76" s="236"/>
      <c r="Y76" s="236"/>
      <c r="Z76" s="236"/>
    </row>
    <row r="77" spans="2:26" ht="25.5" customHeight="1" x14ac:dyDescent="0.25">
      <c r="B77" s="345"/>
      <c r="C77" s="284">
        <v>3</v>
      </c>
      <c r="D77" s="293" t="s">
        <v>305</v>
      </c>
      <c r="E77" s="294"/>
      <c r="F77" s="247"/>
      <c r="G77" s="18">
        <f>IFERROR(VLOOKUP(F77,AnswerOTBL,2,FALSE),0)</f>
        <v>0</v>
      </c>
      <c r="H77" s="101"/>
      <c r="I77" s="299"/>
      <c r="J77" s="11"/>
      <c r="K77" s="236"/>
      <c r="L77" s="129"/>
      <c r="M77" s="129"/>
      <c r="N77" s="129"/>
      <c r="O77" s="129"/>
      <c r="P77" s="129"/>
      <c r="Q77" s="236"/>
      <c r="R77" s="236"/>
      <c r="S77" s="236"/>
      <c r="T77" s="236"/>
      <c r="U77" s="236"/>
      <c r="V77" s="236"/>
      <c r="W77" s="236"/>
      <c r="X77" s="236"/>
      <c r="Y77" s="236"/>
      <c r="Z77" s="236"/>
    </row>
    <row r="78" spans="2:26" ht="12.75" customHeight="1" x14ac:dyDescent="0.25">
      <c r="B78" s="345"/>
      <c r="C78" s="232" t="s">
        <v>191</v>
      </c>
      <c r="D78" s="286" t="s">
        <v>306</v>
      </c>
      <c r="E78" s="287"/>
      <c r="F78" s="26"/>
      <c r="G78" s="21"/>
      <c r="H78" s="117"/>
      <c r="I78" s="295"/>
      <c r="J78" s="11"/>
      <c r="K78" s="236"/>
      <c r="L78" s="129"/>
      <c r="M78" s="129"/>
      <c r="N78" s="129"/>
      <c r="O78" s="129"/>
      <c r="P78" s="129"/>
      <c r="Q78" s="236"/>
      <c r="R78" s="236"/>
      <c r="S78" s="236"/>
      <c r="T78" s="236"/>
      <c r="U78" s="236"/>
      <c r="V78" s="236"/>
      <c r="W78" s="236"/>
      <c r="X78" s="236"/>
      <c r="Y78" s="236"/>
      <c r="Z78" s="236"/>
    </row>
    <row r="79" spans="2:26" ht="12.75" customHeight="1" x14ac:dyDescent="0.25">
      <c r="B79" s="345"/>
      <c r="C79" s="232" t="s">
        <v>191</v>
      </c>
      <c r="D79" s="286" t="s">
        <v>307</v>
      </c>
      <c r="E79" s="287"/>
      <c r="F79" s="27"/>
      <c r="G79" s="22"/>
      <c r="H79" s="115"/>
      <c r="I79" s="295"/>
      <c r="J79" s="251"/>
      <c r="K79" s="236"/>
      <c r="L79" s="129"/>
      <c r="M79" s="129"/>
      <c r="N79" s="129"/>
      <c r="O79" s="129"/>
      <c r="P79" s="129"/>
      <c r="Q79" s="236"/>
      <c r="R79" s="236"/>
      <c r="S79" s="236"/>
      <c r="T79" s="236"/>
      <c r="U79" s="236"/>
      <c r="V79" s="236"/>
      <c r="W79" s="236"/>
      <c r="X79" s="236"/>
      <c r="Y79" s="236"/>
      <c r="Z79" s="236"/>
    </row>
    <row r="80" spans="2:26" ht="24.75" customHeight="1" x14ac:dyDescent="0.25">
      <c r="B80" s="345"/>
      <c r="C80" s="232" t="s">
        <v>191</v>
      </c>
      <c r="D80" s="286" t="s">
        <v>308</v>
      </c>
      <c r="E80" s="287"/>
      <c r="F80" s="27"/>
      <c r="G80" s="22"/>
      <c r="H80" s="115"/>
      <c r="I80" s="295"/>
      <c r="J80" s="11"/>
      <c r="K80" s="236"/>
      <c r="L80" s="129"/>
      <c r="M80" s="129"/>
      <c r="N80" s="129"/>
      <c r="O80" s="129"/>
      <c r="P80" s="129"/>
      <c r="Q80" s="236"/>
      <c r="R80" s="236"/>
      <c r="S80" s="236"/>
      <c r="T80" s="236"/>
      <c r="U80" s="236"/>
      <c r="V80" s="236"/>
      <c r="W80" s="236"/>
      <c r="X80" s="236"/>
      <c r="Y80" s="236"/>
      <c r="Z80" s="236"/>
    </row>
    <row r="81" spans="2:26" ht="12.75" customHeight="1" x14ac:dyDescent="0.25">
      <c r="B81" s="345"/>
      <c r="C81" s="232"/>
      <c r="D81" s="286"/>
      <c r="E81" s="287"/>
      <c r="F81" s="28"/>
      <c r="G81" s="22"/>
      <c r="H81" s="115"/>
      <c r="I81" s="296"/>
      <c r="J81" s="11"/>
      <c r="K81" s="236"/>
      <c r="L81" s="129"/>
      <c r="M81" s="129"/>
      <c r="N81" s="129"/>
      <c r="O81" s="129"/>
      <c r="P81" s="129"/>
      <c r="Q81" s="236"/>
      <c r="R81" s="236"/>
      <c r="S81" s="236"/>
      <c r="T81" s="236"/>
      <c r="U81" s="236"/>
      <c r="V81" s="236"/>
      <c r="W81" s="236"/>
      <c r="X81" s="236"/>
      <c r="Y81" s="236"/>
      <c r="Z81" s="236"/>
    </row>
    <row r="82" spans="2:26" ht="12.75" customHeight="1" x14ac:dyDescent="0.2">
      <c r="B82" s="249" t="s">
        <v>234</v>
      </c>
      <c r="C82" s="250" t="s">
        <v>235</v>
      </c>
      <c r="D82" s="340" t="s">
        <v>34</v>
      </c>
      <c r="E82" s="341"/>
      <c r="F82" s="248" t="s">
        <v>73</v>
      </c>
      <c r="G82" s="70"/>
      <c r="H82" s="112"/>
      <c r="I82" s="71" t="s">
        <v>26</v>
      </c>
      <c r="J82" s="71" t="s">
        <v>71</v>
      </c>
      <c r="K82" s="236"/>
      <c r="Q82" s="236"/>
      <c r="R82" s="236"/>
      <c r="S82" s="236"/>
      <c r="T82" s="236"/>
      <c r="U82" s="236"/>
      <c r="V82" s="236"/>
      <c r="W82" s="236"/>
      <c r="X82" s="236"/>
      <c r="Y82" s="236"/>
      <c r="Z82" s="236"/>
    </row>
    <row r="83" spans="2:26" ht="12.75" customHeight="1" x14ac:dyDescent="0.2">
      <c r="B83" s="345" t="s">
        <v>236</v>
      </c>
      <c r="C83" s="235">
        <v>1</v>
      </c>
      <c r="D83" s="314" t="s">
        <v>238</v>
      </c>
      <c r="E83" s="315"/>
      <c r="F83" s="240"/>
      <c r="G83" s="18">
        <f>IFERROR(VLOOKUP(F83,AnswerKTBL,2,FALSE),0)</f>
        <v>0</v>
      </c>
      <c r="H83" s="100">
        <f>IFERROR(AVERAGE(G83,G104),0)</f>
        <v>0</v>
      </c>
      <c r="I83" s="299"/>
      <c r="J83" s="347">
        <f>SUM(H83,H91,H98)</f>
        <v>0</v>
      </c>
      <c r="K83" s="236"/>
      <c r="L83" s="129"/>
      <c r="M83" s="129"/>
      <c r="N83" s="129"/>
      <c r="O83" s="129"/>
      <c r="P83" s="129"/>
      <c r="Q83" s="236"/>
      <c r="R83" s="236"/>
      <c r="S83" s="236"/>
      <c r="T83" s="236"/>
      <c r="U83" s="236"/>
      <c r="V83" s="236"/>
      <c r="W83" s="236"/>
      <c r="X83" s="236"/>
      <c r="Y83" s="236"/>
      <c r="Z83" s="236"/>
    </row>
    <row r="84" spans="2:26" ht="12.75" customHeight="1" x14ac:dyDescent="0.2">
      <c r="B84" s="345"/>
      <c r="C84" s="231" t="s">
        <v>191</v>
      </c>
      <c r="D84" s="338" t="s">
        <v>239</v>
      </c>
      <c r="E84" s="339"/>
      <c r="F84" s="26"/>
      <c r="G84" s="21"/>
      <c r="H84" s="113"/>
      <c r="I84" s="295"/>
      <c r="J84" s="348"/>
      <c r="K84" s="236"/>
      <c r="L84" s="129"/>
      <c r="M84" s="129"/>
      <c r="N84" s="129"/>
      <c r="O84" s="129"/>
      <c r="P84" s="129"/>
      <c r="Q84" s="236"/>
      <c r="R84" s="236"/>
      <c r="S84" s="236"/>
      <c r="T84" s="236"/>
      <c r="U84" s="236"/>
      <c r="V84" s="236"/>
      <c r="W84" s="236"/>
      <c r="X84" s="236"/>
      <c r="Y84" s="236"/>
      <c r="Z84" s="236"/>
    </row>
    <row r="85" spans="2:26" ht="12.75" customHeight="1" x14ac:dyDescent="0.2">
      <c r="B85" s="345"/>
      <c r="C85" s="232" t="s">
        <v>191</v>
      </c>
      <c r="D85" s="286" t="s">
        <v>240</v>
      </c>
      <c r="E85" s="287"/>
      <c r="F85" s="27"/>
      <c r="G85" s="22"/>
      <c r="H85" s="114"/>
      <c r="I85" s="295"/>
      <c r="J85" s="348"/>
      <c r="K85" s="236"/>
      <c r="L85" s="129"/>
      <c r="M85" s="129"/>
      <c r="N85" s="129"/>
      <c r="O85" s="129"/>
      <c r="P85" s="129"/>
      <c r="Q85" s="236"/>
      <c r="R85" s="236"/>
      <c r="S85" s="236"/>
      <c r="T85" s="236"/>
      <c r="U85" s="236"/>
      <c r="V85" s="236"/>
      <c r="W85" s="236"/>
      <c r="X85" s="236"/>
      <c r="Y85" s="236"/>
      <c r="Z85" s="236"/>
    </row>
    <row r="86" spans="2:26" ht="12.75" customHeight="1" x14ac:dyDescent="0.2">
      <c r="B86" s="345"/>
      <c r="C86" s="232" t="s">
        <v>191</v>
      </c>
      <c r="D86" s="286" t="s">
        <v>241</v>
      </c>
      <c r="E86" s="287"/>
      <c r="F86" s="27"/>
      <c r="G86" s="22"/>
      <c r="H86" s="115"/>
      <c r="I86" s="295"/>
      <c r="J86" s="348"/>
      <c r="K86" s="236"/>
      <c r="L86" s="129"/>
      <c r="M86" s="129"/>
      <c r="N86" s="129"/>
      <c r="O86" s="129"/>
      <c r="P86" s="129"/>
      <c r="Q86" s="236"/>
      <c r="R86" s="236"/>
      <c r="S86" s="236"/>
      <c r="T86" s="236"/>
      <c r="U86" s="236"/>
      <c r="V86" s="236"/>
      <c r="W86" s="236"/>
      <c r="X86" s="236"/>
      <c r="Y86" s="236"/>
      <c r="Z86" s="236"/>
    </row>
    <row r="87" spans="2:26" ht="12.75" customHeight="1" x14ac:dyDescent="0.2">
      <c r="B87" s="345"/>
      <c r="C87" s="232" t="s">
        <v>191</v>
      </c>
      <c r="D87" s="286" t="s">
        <v>242</v>
      </c>
      <c r="E87" s="287"/>
      <c r="F87" s="27"/>
      <c r="G87" s="22"/>
      <c r="H87" s="115"/>
      <c r="I87" s="295"/>
      <c r="J87" s="348"/>
      <c r="K87" s="236"/>
      <c r="L87" s="129"/>
      <c r="M87" s="129"/>
      <c r="N87" s="129"/>
      <c r="O87" s="129"/>
      <c r="P87" s="129"/>
      <c r="Q87" s="236"/>
      <c r="R87" s="236"/>
      <c r="S87" s="236"/>
      <c r="T87" s="236"/>
      <c r="U87" s="236"/>
      <c r="V87" s="236"/>
      <c r="W87" s="236"/>
      <c r="X87" s="236"/>
      <c r="Y87" s="236"/>
      <c r="Z87" s="236"/>
    </row>
    <row r="88" spans="2:26" ht="12.75" customHeight="1" x14ac:dyDescent="0.2">
      <c r="B88" s="345"/>
      <c r="C88" s="232" t="s">
        <v>191</v>
      </c>
      <c r="D88" s="286" t="s">
        <v>243</v>
      </c>
      <c r="E88" s="287"/>
      <c r="F88" s="242"/>
      <c r="G88" s="243"/>
      <c r="H88" s="244"/>
      <c r="I88" s="295"/>
      <c r="J88" s="349"/>
      <c r="K88" s="236"/>
      <c r="L88" s="129"/>
      <c r="M88" s="129"/>
      <c r="N88" s="129"/>
      <c r="O88" s="129"/>
      <c r="P88" s="129"/>
      <c r="Q88" s="236"/>
      <c r="R88" s="236"/>
      <c r="S88" s="236"/>
      <c r="T88" s="236"/>
      <c r="U88" s="236"/>
      <c r="V88" s="236"/>
      <c r="W88" s="236"/>
      <c r="X88" s="236"/>
      <c r="Y88" s="236"/>
      <c r="Z88" s="236"/>
    </row>
    <row r="89" spans="2:26" ht="12.75" customHeight="1" x14ac:dyDescent="0.2">
      <c r="B89" s="345"/>
      <c r="C89" s="232" t="s">
        <v>191</v>
      </c>
      <c r="D89" s="286" t="s">
        <v>244</v>
      </c>
      <c r="E89" s="287"/>
      <c r="F89" s="242"/>
      <c r="G89" s="243"/>
      <c r="H89" s="244"/>
      <c r="I89" s="295"/>
      <c r="J89" s="349"/>
      <c r="K89" s="236"/>
      <c r="L89" s="129"/>
      <c r="M89" s="129"/>
      <c r="N89" s="129"/>
      <c r="O89" s="129"/>
      <c r="P89" s="129"/>
      <c r="Q89" s="236"/>
      <c r="R89" s="236"/>
      <c r="S89" s="236"/>
      <c r="T89" s="236"/>
      <c r="U89" s="236"/>
      <c r="V89" s="236"/>
      <c r="W89" s="236"/>
      <c r="X89" s="236"/>
      <c r="Y89" s="236"/>
      <c r="Z89" s="236"/>
    </row>
    <row r="90" spans="2:26" ht="12.75" customHeight="1" x14ac:dyDescent="0.2">
      <c r="B90" s="345"/>
      <c r="C90" s="233"/>
      <c r="D90" s="297"/>
      <c r="E90" s="298"/>
      <c r="F90" s="28"/>
      <c r="G90" s="23"/>
      <c r="H90" s="116"/>
      <c r="I90" s="296"/>
      <c r="J90" s="348"/>
      <c r="K90" s="236"/>
      <c r="L90" s="129"/>
      <c r="M90" s="129"/>
      <c r="N90" s="129"/>
      <c r="O90" s="129"/>
      <c r="P90" s="129"/>
      <c r="Q90" s="236"/>
      <c r="R90" s="236"/>
      <c r="S90" s="236"/>
      <c r="T90" s="236"/>
      <c r="U90" s="236"/>
      <c r="V90" s="236"/>
      <c r="W90" s="236"/>
      <c r="X90" s="236"/>
      <c r="Y90" s="236"/>
      <c r="Z90" s="236"/>
    </row>
    <row r="91" spans="2:26" ht="12.75" customHeight="1" x14ac:dyDescent="0.25">
      <c r="B91" s="345"/>
      <c r="C91" s="235">
        <v>2</v>
      </c>
      <c r="D91" s="293" t="s">
        <v>245</v>
      </c>
      <c r="E91" s="294"/>
      <c r="F91" s="240"/>
      <c r="G91" s="18">
        <f>IFERROR(VLOOKUP(F91,AnswerLTBL,2,FALSE),0)</f>
        <v>0</v>
      </c>
      <c r="H91" s="100">
        <f>IFERROR(AVERAGE(G91,G110),0)</f>
        <v>0</v>
      </c>
      <c r="I91" s="299"/>
      <c r="J91" s="11"/>
      <c r="K91" s="236"/>
      <c r="L91" s="129"/>
      <c r="M91" s="129"/>
      <c r="N91" s="129"/>
      <c r="O91" s="129"/>
      <c r="P91" s="129"/>
      <c r="Q91" s="236"/>
      <c r="R91" s="236"/>
      <c r="S91" s="236"/>
      <c r="T91" s="236"/>
      <c r="U91" s="236"/>
      <c r="V91" s="236"/>
      <c r="W91" s="236"/>
      <c r="X91" s="236"/>
      <c r="Y91" s="236"/>
      <c r="Z91" s="236"/>
    </row>
    <row r="92" spans="2:26" ht="12.75" customHeight="1" x14ac:dyDescent="0.25">
      <c r="B92" s="345"/>
      <c r="C92" s="231" t="s">
        <v>191</v>
      </c>
      <c r="D92" s="286" t="s">
        <v>247</v>
      </c>
      <c r="E92" s="287"/>
      <c r="F92" s="26"/>
      <c r="G92" s="21"/>
      <c r="H92" s="117"/>
      <c r="I92" s="295"/>
      <c r="J92" s="11"/>
      <c r="K92" s="236"/>
      <c r="L92" s="129"/>
      <c r="M92" s="129"/>
      <c r="N92" s="129"/>
      <c r="O92" s="129"/>
      <c r="P92" s="129"/>
      <c r="Q92" s="236"/>
      <c r="R92" s="236"/>
      <c r="S92" s="236"/>
      <c r="T92" s="236"/>
      <c r="U92" s="236"/>
      <c r="V92" s="236"/>
      <c r="W92" s="236"/>
      <c r="X92" s="236"/>
      <c r="Y92" s="236"/>
      <c r="Z92" s="236"/>
    </row>
    <row r="93" spans="2:26" ht="12.75" customHeight="1" x14ac:dyDescent="0.25">
      <c r="B93" s="345"/>
      <c r="C93" s="232" t="s">
        <v>191</v>
      </c>
      <c r="D93" s="286" t="s">
        <v>248</v>
      </c>
      <c r="E93" s="287"/>
      <c r="F93" s="27"/>
      <c r="G93" s="22"/>
      <c r="H93" s="115"/>
      <c r="I93" s="295"/>
      <c r="J93" s="11"/>
      <c r="K93" s="236"/>
      <c r="L93" s="129"/>
      <c r="M93" s="129"/>
      <c r="N93" s="129"/>
      <c r="O93" s="129"/>
      <c r="P93" s="129"/>
      <c r="Q93" s="236"/>
      <c r="R93" s="236"/>
      <c r="S93" s="236"/>
      <c r="T93" s="236"/>
      <c r="U93" s="236"/>
      <c r="V93" s="236"/>
      <c r="W93" s="236"/>
      <c r="X93" s="236"/>
      <c r="Y93" s="236"/>
      <c r="Z93" s="236"/>
    </row>
    <row r="94" spans="2:26" ht="12.75" customHeight="1" x14ac:dyDescent="0.25">
      <c r="B94" s="345"/>
      <c r="C94" s="232" t="s">
        <v>191</v>
      </c>
      <c r="D94" s="286" t="s">
        <v>249</v>
      </c>
      <c r="E94" s="287"/>
      <c r="F94" s="27"/>
      <c r="G94" s="22"/>
      <c r="H94" s="115"/>
      <c r="I94" s="295"/>
      <c r="J94" s="11"/>
      <c r="K94" s="236"/>
      <c r="L94" s="129"/>
      <c r="M94" s="129"/>
      <c r="N94" s="129"/>
      <c r="O94" s="129"/>
      <c r="P94" s="129"/>
      <c r="Q94" s="236"/>
      <c r="R94" s="236"/>
      <c r="S94" s="236"/>
      <c r="T94" s="236"/>
      <c r="U94" s="236"/>
      <c r="V94" s="236"/>
      <c r="W94" s="236"/>
      <c r="X94" s="236"/>
      <c r="Y94" s="236"/>
      <c r="Z94" s="236"/>
    </row>
    <row r="95" spans="2:26" ht="12.75" customHeight="1" x14ac:dyDescent="0.25">
      <c r="B95" s="345"/>
      <c r="C95" s="232" t="s">
        <v>191</v>
      </c>
      <c r="D95" s="286" t="s">
        <v>250</v>
      </c>
      <c r="E95" s="287"/>
      <c r="F95" s="27"/>
      <c r="G95" s="22"/>
      <c r="H95" s="115"/>
      <c r="I95" s="295"/>
      <c r="J95" s="11"/>
      <c r="K95" s="236"/>
      <c r="L95" s="129"/>
      <c r="M95" s="129"/>
      <c r="N95" s="129"/>
      <c r="O95" s="129"/>
      <c r="P95" s="129"/>
      <c r="Q95" s="236"/>
      <c r="R95" s="236"/>
      <c r="S95" s="236"/>
      <c r="T95" s="236"/>
      <c r="U95" s="236"/>
      <c r="V95" s="236"/>
      <c r="W95" s="236"/>
      <c r="X95" s="236"/>
      <c r="Y95" s="236"/>
      <c r="Z95" s="236"/>
    </row>
    <row r="96" spans="2:26" ht="12.75" customHeight="1" x14ac:dyDescent="0.25">
      <c r="B96" s="345"/>
      <c r="C96" s="232" t="s">
        <v>191</v>
      </c>
      <c r="D96" s="286" t="s">
        <v>251</v>
      </c>
      <c r="E96" s="287"/>
      <c r="F96" s="27"/>
      <c r="G96" s="22"/>
      <c r="H96" s="115"/>
      <c r="I96" s="295"/>
      <c r="J96" s="11"/>
      <c r="K96" s="236"/>
      <c r="L96" s="129"/>
      <c r="M96" s="129"/>
      <c r="N96" s="129"/>
      <c r="O96" s="129"/>
      <c r="P96" s="129"/>
      <c r="Q96" s="236"/>
      <c r="R96" s="236"/>
      <c r="S96" s="236"/>
      <c r="T96" s="236"/>
      <c r="U96" s="236"/>
      <c r="V96" s="236"/>
      <c r="W96" s="236"/>
      <c r="X96" s="236"/>
      <c r="Y96" s="236"/>
      <c r="Z96" s="236"/>
    </row>
    <row r="97" spans="2:26" ht="12.75" customHeight="1" x14ac:dyDescent="0.25">
      <c r="B97" s="345"/>
      <c r="C97" s="234"/>
      <c r="D97" s="286"/>
      <c r="E97" s="287"/>
      <c r="F97" s="28"/>
      <c r="G97" s="23"/>
      <c r="H97" s="116"/>
      <c r="I97" s="296"/>
      <c r="J97" s="11"/>
      <c r="K97" s="236"/>
      <c r="L97" s="129"/>
      <c r="M97" s="129"/>
      <c r="N97" s="129"/>
      <c r="O97" s="129"/>
      <c r="P97" s="129"/>
      <c r="Q97" s="236"/>
      <c r="R97" s="236"/>
      <c r="S97" s="236"/>
      <c r="T97" s="236"/>
      <c r="U97" s="236"/>
      <c r="V97" s="236"/>
      <c r="W97" s="236"/>
      <c r="X97" s="236"/>
      <c r="Y97" s="236"/>
      <c r="Z97" s="236"/>
    </row>
    <row r="98" spans="2:26" ht="24.75" customHeight="1" x14ac:dyDescent="0.25">
      <c r="B98" s="345"/>
      <c r="C98" s="235">
        <v>3</v>
      </c>
      <c r="D98" s="293" t="s">
        <v>246</v>
      </c>
      <c r="E98" s="294"/>
      <c r="F98" s="240"/>
      <c r="G98" s="18">
        <f>IFERROR(VLOOKUP(F98,AnswerMTBL,2,FALSE),0)</f>
        <v>0</v>
      </c>
      <c r="H98" s="100">
        <f>IFERROR(AVERAGE(G98,G116),0)</f>
        <v>0</v>
      </c>
      <c r="I98" s="299"/>
      <c r="J98" s="11"/>
      <c r="K98" s="236"/>
      <c r="L98" s="129"/>
      <c r="M98" s="129"/>
      <c r="N98" s="129"/>
      <c r="O98" s="129"/>
      <c r="P98" s="129"/>
      <c r="Q98" s="236"/>
      <c r="R98" s="236"/>
      <c r="S98" s="236"/>
      <c r="T98" s="236"/>
      <c r="U98" s="236"/>
      <c r="V98" s="236"/>
      <c r="W98" s="236"/>
      <c r="X98" s="236"/>
      <c r="Y98" s="236"/>
      <c r="Z98" s="236"/>
    </row>
    <row r="99" spans="2:26" ht="15.75" customHeight="1" x14ac:dyDescent="0.25">
      <c r="B99" s="345"/>
      <c r="C99" s="232" t="s">
        <v>191</v>
      </c>
      <c r="D99" s="286" t="s">
        <v>645</v>
      </c>
      <c r="E99" s="287"/>
      <c r="F99" s="26"/>
      <c r="G99" s="21"/>
      <c r="H99" s="117"/>
      <c r="I99" s="295"/>
      <c r="J99" s="11"/>
      <c r="K99" s="236"/>
      <c r="L99" s="129"/>
      <c r="M99" s="129"/>
      <c r="N99" s="129"/>
      <c r="O99" s="129"/>
      <c r="P99" s="129"/>
      <c r="Q99" s="236"/>
      <c r="R99" s="236"/>
      <c r="S99" s="236"/>
      <c r="T99" s="236"/>
      <c r="U99" s="236"/>
      <c r="V99" s="236"/>
      <c r="W99" s="236"/>
      <c r="X99" s="236"/>
      <c r="Y99" s="236"/>
      <c r="Z99" s="236"/>
    </row>
    <row r="100" spans="2:26" ht="13.5" customHeight="1" x14ac:dyDescent="0.25">
      <c r="B100" s="345"/>
      <c r="C100" s="232" t="s">
        <v>191</v>
      </c>
      <c r="D100" s="286" t="s">
        <v>646</v>
      </c>
      <c r="E100" s="287"/>
      <c r="F100" s="27"/>
      <c r="G100" s="22"/>
      <c r="H100" s="115"/>
      <c r="I100" s="295"/>
      <c r="J100" s="11"/>
      <c r="K100" s="236"/>
      <c r="L100" s="129"/>
      <c r="M100" s="129"/>
      <c r="N100" s="129"/>
      <c r="O100" s="129"/>
      <c r="P100" s="129"/>
      <c r="Q100" s="236"/>
      <c r="R100" s="236"/>
      <c r="S100" s="236"/>
      <c r="T100" s="236"/>
      <c r="U100" s="236"/>
      <c r="V100" s="236"/>
      <c r="W100" s="236"/>
      <c r="X100" s="236"/>
      <c r="Y100" s="236"/>
      <c r="Z100" s="236"/>
    </row>
    <row r="101" spans="2:26" ht="12.75" customHeight="1" x14ac:dyDescent="0.25">
      <c r="B101" s="345"/>
      <c r="C101" s="232" t="s">
        <v>191</v>
      </c>
      <c r="D101" s="286" t="s">
        <v>647</v>
      </c>
      <c r="E101" s="287"/>
      <c r="F101" s="27"/>
      <c r="G101" s="22"/>
      <c r="H101" s="115"/>
      <c r="I101" s="295"/>
      <c r="J101" s="11"/>
      <c r="K101" s="236"/>
      <c r="L101" s="129"/>
      <c r="M101" s="129"/>
      <c r="N101" s="129"/>
      <c r="O101" s="129"/>
      <c r="P101" s="129"/>
      <c r="Q101" s="236"/>
      <c r="R101" s="236"/>
      <c r="S101" s="236"/>
      <c r="T101" s="236"/>
      <c r="U101" s="236"/>
      <c r="V101" s="236"/>
      <c r="W101" s="236"/>
      <c r="X101" s="236"/>
      <c r="Y101" s="236"/>
      <c r="Z101" s="236"/>
    </row>
    <row r="102" spans="2:26" ht="12.75" customHeight="1" x14ac:dyDescent="0.25">
      <c r="B102" s="346"/>
      <c r="C102" s="241"/>
      <c r="D102" s="297"/>
      <c r="E102" s="298"/>
      <c r="F102" s="242"/>
      <c r="G102" s="243"/>
      <c r="H102" s="244"/>
      <c r="I102" s="295"/>
      <c r="J102" s="11"/>
      <c r="K102" s="236"/>
      <c r="L102" s="129"/>
      <c r="M102" s="129"/>
      <c r="N102" s="129"/>
      <c r="O102" s="129"/>
      <c r="P102" s="129"/>
      <c r="Q102" s="236"/>
      <c r="R102" s="236"/>
      <c r="S102" s="236"/>
      <c r="T102" s="236"/>
      <c r="U102" s="236"/>
      <c r="V102" s="236"/>
      <c r="W102" s="236"/>
      <c r="X102" s="236"/>
      <c r="Y102" s="236"/>
      <c r="Z102" s="236"/>
    </row>
    <row r="103" spans="2:26" ht="12.75" customHeight="1" x14ac:dyDescent="0.25">
      <c r="B103" s="288"/>
      <c r="C103" s="289"/>
      <c r="D103" s="289"/>
      <c r="E103" s="289"/>
      <c r="F103" s="289"/>
      <c r="G103" s="289"/>
      <c r="H103" s="289"/>
      <c r="I103" s="290"/>
      <c r="J103" s="10"/>
      <c r="K103" s="236"/>
      <c r="L103" s="129"/>
      <c r="M103" s="129"/>
      <c r="N103" s="129"/>
      <c r="O103" s="129"/>
      <c r="P103" s="129"/>
      <c r="Q103" s="236"/>
      <c r="R103" s="236"/>
      <c r="S103" s="236"/>
      <c r="T103" s="236"/>
      <c r="U103" s="236"/>
      <c r="V103" s="236"/>
      <c r="W103" s="236"/>
      <c r="X103" s="236"/>
      <c r="Y103" s="236"/>
      <c r="Z103" s="236"/>
    </row>
    <row r="104" spans="2:26" x14ac:dyDescent="0.25">
      <c r="B104" s="344" t="s">
        <v>237</v>
      </c>
      <c r="C104" s="237">
        <v>1</v>
      </c>
      <c r="D104" s="293" t="s">
        <v>259</v>
      </c>
      <c r="E104" s="294"/>
      <c r="F104" s="247"/>
      <c r="G104" s="245">
        <f>IFERROR(VLOOKUP(F104,AnswerKTBL,2,FALSE),0)</f>
        <v>0</v>
      </c>
      <c r="H104" s="246"/>
      <c r="I104" s="295"/>
      <c r="J104" s="11"/>
      <c r="K104" s="236"/>
      <c r="L104" s="129"/>
      <c r="M104" s="129"/>
      <c r="N104" s="129"/>
      <c r="O104" s="129"/>
      <c r="P104" s="129"/>
      <c r="Q104" s="236"/>
      <c r="R104" s="236"/>
      <c r="S104" s="236"/>
      <c r="T104" s="236"/>
      <c r="U104" s="236"/>
      <c r="V104" s="236"/>
      <c r="W104" s="236"/>
      <c r="X104" s="236"/>
      <c r="Y104" s="236"/>
      <c r="Z104" s="236"/>
    </row>
    <row r="105" spans="2:26" x14ac:dyDescent="0.25">
      <c r="B105" s="345"/>
      <c r="C105" s="231" t="s">
        <v>191</v>
      </c>
      <c r="D105" s="286" t="s">
        <v>270</v>
      </c>
      <c r="E105" s="287"/>
      <c r="F105" s="26"/>
      <c r="G105" s="21"/>
      <c r="H105" s="117"/>
      <c r="I105" s="295"/>
      <c r="J105" s="11"/>
      <c r="K105" s="236"/>
      <c r="L105" s="129"/>
      <c r="M105" s="129"/>
      <c r="N105" s="129"/>
      <c r="O105" s="129"/>
      <c r="P105" s="129"/>
      <c r="Q105" s="236"/>
      <c r="R105" s="236"/>
      <c r="S105" s="236"/>
      <c r="T105" s="236"/>
      <c r="U105" s="236"/>
      <c r="V105" s="236"/>
      <c r="W105" s="236"/>
      <c r="X105" s="236"/>
      <c r="Y105" s="236"/>
      <c r="Z105" s="236"/>
    </row>
    <row r="106" spans="2:26" x14ac:dyDescent="0.25">
      <c r="B106" s="345"/>
      <c r="C106" s="232" t="s">
        <v>191</v>
      </c>
      <c r="D106" s="286" t="s">
        <v>271</v>
      </c>
      <c r="E106" s="287"/>
      <c r="F106" s="27"/>
      <c r="G106" s="22"/>
      <c r="H106" s="115"/>
      <c r="I106" s="295"/>
      <c r="J106" s="11"/>
      <c r="K106" s="236"/>
      <c r="L106" s="129"/>
      <c r="M106" s="129"/>
      <c r="N106" s="129"/>
      <c r="O106" s="129"/>
      <c r="P106" s="129"/>
      <c r="Q106" s="236"/>
      <c r="R106" s="236"/>
      <c r="S106" s="236"/>
      <c r="T106" s="236"/>
      <c r="U106" s="236"/>
      <c r="V106" s="236"/>
      <c r="W106" s="236"/>
      <c r="X106" s="236"/>
      <c r="Y106" s="236"/>
      <c r="Z106" s="236"/>
    </row>
    <row r="107" spans="2:26" ht="28.5" customHeight="1" x14ac:dyDescent="0.25">
      <c r="B107" s="345"/>
      <c r="C107" s="232" t="s">
        <v>191</v>
      </c>
      <c r="D107" s="286" t="s">
        <v>272</v>
      </c>
      <c r="E107" s="287"/>
      <c r="F107" s="242"/>
      <c r="G107" s="243"/>
      <c r="H107" s="244"/>
      <c r="I107" s="295"/>
      <c r="J107" s="251"/>
      <c r="K107" s="236"/>
      <c r="L107" s="129"/>
      <c r="M107" s="129"/>
      <c r="N107" s="129"/>
      <c r="O107" s="129"/>
      <c r="P107" s="129"/>
      <c r="Q107" s="236"/>
      <c r="R107" s="236"/>
      <c r="S107" s="236"/>
      <c r="T107" s="236"/>
      <c r="U107" s="236"/>
      <c r="V107" s="236"/>
      <c r="W107" s="236"/>
      <c r="X107" s="236"/>
      <c r="Y107" s="236"/>
      <c r="Z107" s="236"/>
    </row>
    <row r="108" spans="2:26" x14ac:dyDescent="0.25">
      <c r="B108" s="345"/>
      <c r="C108" s="232" t="s">
        <v>191</v>
      </c>
      <c r="D108" s="286" t="s">
        <v>273</v>
      </c>
      <c r="E108" s="287"/>
      <c r="F108" s="27"/>
      <c r="G108" s="22"/>
      <c r="H108" s="115"/>
      <c r="I108" s="295"/>
      <c r="J108" s="11"/>
      <c r="K108" s="236"/>
      <c r="L108" s="129"/>
      <c r="M108" s="129"/>
      <c r="N108" s="129"/>
      <c r="O108" s="129"/>
      <c r="P108" s="129"/>
      <c r="Q108" s="236"/>
      <c r="R108" s="236"/>
      <c r="S108" s="236"/>
      <c r="T108" s="236"/>
      <c r="U108" s="236"/>
      <c r="V108" s="236"/>
      <c r="W108" s="236"/>
      <c r="X108" s="236"/>
      <c r="Y108" s="236"/>
      <c r="Z108" s="236"/>
    </row>
    <row r="109" spans="2:26" ht="12.75" customHeight="1" x14ac:dyDescent="0.25">
      <c r="B109" s="345"/>
      <c r="C109" s="234"/>
      <c r="D109" s="297"/>
      <c r="E109" s="298"/>
      <c r="F109" s="28"/>
      <c r="G109" s="23"/>
      <c r="H109" s="116"/>
      <c r="I109" s="296"/>
      <c r="J109" s="11"/>
      <c r="K109" s="236"/>
      <c r="L109" s="129"/>
      <c r="M109" s="129"/>
      <c r="N109" s="129"/>
      <c r="O109" s="129"/>
      <c r="P109" s="129"/>
      <c r="Q109" s="236"/>
      <c r="R109" s="236"/>
      <c r="S109" s="236"/>
      <c r="T109" s="236"/>
      <c r="U109" s="236"/>
      <c r="V109" s="236"/>
      <c r="W109" s="236"/>
      <c r="X109" s="236"/>
      <c r="Y109" s="236"/>
      <c r="Z109" s="236"/>
    </row>
    <row r="110" spans="2:26" ht="12.75" customHeight="1" x14ac:dyDescent="0.25">
      <c r="B110" s="345"/>
      <c r="C110" s="237">
        <v>2</v>
      </c>
      <c r="D110" s="293" t="s">
        <v>260</v>
      </c>
      <c r="E110" s="294"/>
      <c r="F110" s="247"/>
      <c r="G110" s="18">
        <f>IFERROR(VLOOKUP(F110,AnswerNTBL,2,FALSE),0)</f>
        <v>0</v>
      </c>
      <c r="H110" s="101"/>
      <c r="I110" s="299"/>
      <c r="J110" s="11"/>
      <c r="K110" s="236"/>
      <c r="L110" s="129"/>
      <c r="M110" s="129"/>
      <c r="N110" s="129"/>
      <c r="O110" s="129"/>
      <c r="P110" s="129"/>
      <c r="Q110" s="236"/>
      <c r="R110" s="236"/>
      <c r="S110" s="236"/>
      <c r="T110" s="236"/>
      <c r="U110" s="236"/>
      <c r="V110" s="236"/>
      <c r="W110" s="236"/>
      <c r="X110" s="236"/>
      <c r="Y110" s="236"/>
      <c r="Z110" s="236"/>
    </row>
    <row r="111" spans="2:26" ht="12.75" customHeight="1" x14ac:dyDescent="0.25">
      <c r="B111" s="345"/>
      <c r="C111" s="231" t="s">
        <v>191</v>
      </c>
      <c r="D111" s="286" t="s">
        <v>267</v>
      </c>
      <c r="E111" s="287"/>
      <c r="F111" s="26"/>
      <c r="G111" s="21"/>
      <c r="H111" s="117"/>
      <c r="I111" s="295"/>
      <c r="J111" s="11"/>
      <c r="K111" s="236"/>
      <c r="L111" s="129"/>
      <c r="M111" s="129"/>
      <c r="N111" s="129"/>
      <c r="O111" s="129"/>
      <c r="P111" s="129"/>
      <c r="Q111" s="236"/>
      <c r="R111" s="236"/>
      <c r="S111" s="236"/>
      <c r="T111" s="236"/>
      <c r="U111" s="236"/>
      <c r="V111" s="236"/>
      <c r="W111" s="236"/>
      <c r="X111" s="236"/>
      <c r="Y111" s="236"/>
      <c r="Z111" s="236"/>
    </row>
    <row r="112" spans="2:26" ht="12.75" customHeight="1" x14ac:dyDescent="0.25">
      <c r="B112" s="345"/>
      <c r="C112" s="232" t="s">
        <v>191</v>
      </c>
      <c r="D112" s="286" t="s">
        <v>268</v>
      </c>
      <c r="E112" s="287"/>
      <c r="F112" s="27"/>
      <c r="G112" s="22"/>
      <c r="H112" s="115"/>
      <c r="I112" s="295"/>
      <c r="J112" s="11"/>
      <c r="K112" s="236"/>
      <c r="L112" s="129"/>
      <c r="M112" s="129"/>
      <c r="N112" s="129"/>
      <c r="O112" s="129"/>
      <c r="P112" s="129"/>
      <c r="Q112" s="236"/>
      <c r="R112" s="236"/>
      <c r="S112" s="236"/>
      <c r="T112" s="236"/>
      <c r="U112" s="236"/>
      <c r="V112" s="236"/>
      <c r="W112" s="236"/>
      <c r="X112" s="236"/>
      <c r="Y112" s="236"/>
      <c r="Z112" s="236"/>
    </row>
    <row r="113" spans="2:26" x14ac:dyDescent="0.25">
      <c r="B113" s="345"/>
      <c r="C113" s="232" t="s">
        <v>191</v>
      </c>
      <c r="D113" s="286" t="s">
        <v>269</v>
      </c>
      <c r="E113" s="287"/>
      <c r="F113" s="27"/>
      <c r="G113" s="22"/>
      <c r="H113" s="115"/>
      <c r="I113" s="295"/>
      <c r="J113" s="11"/>
      <c r="K113" s="236"/>
      <c r="L113" s="129"/>
      <c r="M113" s="129"/>
      <c r="N113" s="129"/>
      <c r="O113" s="129"/>
      <c r="P113" s="129"/>
      <c r="Q113" s="236"/>
      <c r="R113" s="236"/>
      <c r="S113" s="236"/>
      <c r="T113" s="236"/>
      <c r="U113" s="236"/>
      <c r="V113" s="236"/>
      <c r="W113" s="236"/>
      <c r="X113" s="236"/>
      <c r="Y113" s="236"/>
      <c r="Z113" s="236"/>
    </row>
    <row r="114" spans="2:26" ht="12.75" customHeight="1" x14ac:dyDescent="0.25">
      <c r="B114" s="345"/>
      <c r="C114" s="232" t="s">
        <v>191</v>
      </c>
      <c r="D114" s="286" t="s">
        <v>274</v>
      </c>
      <c r="E114" s="287"/>
      <c r="F114" s="27"/>
      <c r="G114" s="22"/>
      <c r="H114" s="115"/>
      <c r="I114" s="295"/>
      <c r="J114" s="11"/>
      <c r="K114" s="236"/>
      <c r="L114" s="129"/>
      <c r="M114" s="129"/>
      <c r="N114" s="129"/>
      <c r="O114" s="129"/>
      <c r="P114" s="129"/>
      <c r="Q114" s="236"/>
      <c r="R114" s="236"/>
      <c r="S114" s="236"/>
      <c r="T114" s="236"/>
      <c r="U114" s="236"/>
      <c r="V114" s="236"/>
      <c r="W114" s="236"/>
      <c r="X114" s="236"/>
      <c r="Y114" s="236"/>
      <c r="Z114" s="236"/>
    </row>
    <row r="115" spans="2:26" ht="12.75" customHeight="1" x14ac:dyDescent="0.25">
      <c r="B115" s="345"/>
      <c r="C115" s="234"/>
      <c r="D115" s="297"/>
      <c r="E115" s="298"/>
      <c r="F115" s="28"/>
      <c r="G115" s="23"/>
      <c r="H115" s="116"/>
      <c r="I115" s="296"/>
      <c r="J115" s="11"/>
      <c r="K115" s="236"/>
      <c r="L115" s="129"/>
      <c r="M115" s="129"/>
      <c r="N115" s="129"/>
      <c r="O115" s="129"/>
      <c r="P115" s="129"/>
      <c r="Q115" s="236"/>
      <c r="R115" s="236"/>
      <c r="S115" s="236"/>
      <c r="T115" s="236"/>
      <c r="U115" s="236"/>
      <c r="V115" s="236"/>
      <c r="W115" s="236"/>
      <c r="X115" s="236"/>
      <c r="Y115" s="236"/>
      <c r="Z115" s="236"/>
    </row>
    <row r="116" spans="2:26" ht="26.25" customHeight="1" x14ac:dyDescent="0.25">
      <c r="B116" s="345"/>
      <c r="C116" s="237">
        <v>3</v>
      </c>
      <c r="D116" s="293" t="s">
        <v>261</v>
      </c>
      <c r="E116" s="294"/>
      <c r="F116" s="247"/>
      <c r="G116" s="18">
        <f>IFERROR(VLOOKUP(F116,AnswerNTBL,2,FALSE),0)</f>
        <v>0</v>
      </c>
      <c r="H116" s="101"/>
      <c r="I116" s="299"/>
      <c r="J116" s="11"/>
      <c r="K116" s="236"/>
      <c r="L116" s="129"/>
      <c r="M116" s="129"/>
      <c r="N116" s="129"/>
      <c r="O116" s="129"/>
      <c r="P116" s="129"/>
      <c r="Q116" s="236"/>
      <c r="R116" s="236"/>
      <c r="S116" s="236"/>
      <c r="T116" s="236"/>
      <c r="U116" s="236"/>
      <c r="V116" s="236"/>
      <c r="W116" s="236"/>
      <c r="X116" s="236"/>
      <c r="Y116" s="236"/>
      <c r="Z116" s="236"/>
    </row>
    <row r="117" spans="2:26" ht="12.75" customHeight="1" x14ac:dyDescent="0.25">
      <c r="B117" s="345"/>
      <c r="C117" s="231" t="s">
        <v>191</v>
      </c>
      <c r="D117" s="286" t="s">
        <v>262</v>
      </c>
      <c r="E117" s="287"/>
      <c r="F117" s="26"/>
      <c r="G117" s="21"/>
      <c r="H117" s="117"/>
      <c r="I117" s="295"/>
      <c r="J117" s="11"/>
      <c r="K117" s="236"/>
      <c r="L117" s="129"/>
      <c r="M117" s="129"/>
      <c r="N117" s="129"/>
      <c r="O117" s="129"/>
      <c r="P117" s="129"/>
      <c r="Q117" s="236"/>
      <c r="R117" s="236"/>
      <c r="S117" s="236"/>
      <c r="T117" s="236"/>
      <c r="U117" s="236"/>
      <c r="V117" s="236"/>
      <c r="W117" s="236"/>
      <c r="X117" s="236"/>
      <c r="Y117" s="236"/>
      <c r="Z117" s="236"/>
    </row>
    <row r="118" spans="2:26" ht="27" customHeight="1" x14ac:dyDescent="0.25">
      <c r="B118" s="345"/>
      <c r="C118" s="232" t="s">
        <v>191</v>
      </c>
      <c r="D118" s="286" t="s">
        <v>263</v>
      </c>
      <c r="E118" s="287"/>
      <c r="F118" s="242"/>
      <c r="G118" s="243"/>
      <c r="H118" s="244"/>
      <c r="I118" s="295"/>
      <c r="J118" s="251"/>
      <c r="K118" s="236"/>
      <c r="L118" s="129"/>
      <c r="M118" s="129"/>
      <c r="N118" s="129"/>
      <c r="O118" s="129"/>
      <c r="P118" s="129"/>
      <c r="Q118" s="236"/>
      <c r="R118" s="236"/>
      <c r="S118" s="236"/>
      <c r="T118" s="236"/>
      <c r="U118" s="236"/>
      <c r="V118" s="236"/>
      <c r="W118" s="236"/>
      <c r="X118" s="236"/>
      <c r="Y118" s="236"/>
      <c r="Z118" s="236"/>
    </row>
    <row r="119" spans="2:26" ht="25.5" customHeight="1" x14ac:dyDescent="0.25">
      <c r="B119" s="345"/>
      <c r="C119" s="232" t="s">
        <v>191</v>
      </c>
      <c r="D119" s="286" t="s">
        <v>264</v>
      </c>
      <c r="E119" s="287"/>
      <c r="F119" s="242"/>
      <c r="G119" s="243"/>
      <c r="H119" s="244"/>
      <c r="I119" s="295"/>
      <c r="J119" s="251"/>
      <c r="K119" s="236"/>
      <c r="L119" s="129"/>
      <c r="M119" s="129"/>
      <c r="N119" s="129"/>
      <c r="O119" s="129"/>
      <c r="P119" s="129"/>
      <c r="Q119" s="236"/>
      <c r="R119" s="236"/>
      <c r="S119" s="236"/>
      <c r="T119" s="236"/>
      <c r="U119" s="236"/>
      <c r="V119" s="236"/>
      <c r="W119" s="236"/>
      <c r="X119" s="236"/>
      <c r="Y119" s="236"/>
      <c r="Z119" s="236"/>
    </row>
    <row r="120" spans="2:26" ht="12.75" customHeight="1" x14ac:dyDescent="0.25">
      <c r="B120" s="345"/>
      <c r="C120" s="232" t="s">
        <v>191</v>
      </c>
      <c r="D120" s="286" t="s">
        <v>265</v>
      </c>
      <c r="E120" s="287"/>
      <c r="F120" s="242"/>
      <c r="G120" s="243"/>
      <c r="H120" s="244"/>
      <c r="I120" s="295"/>
      <c r="J120" s="251"/>
      <c r="K120" s="236"/>
      <c r="L120" s="129"/>
      <c r="M120" s="129"/>
      <c r="N120" s="129"/>
      <c r="O120" s="129"/>
      <c r="P120" s="129"/>
      <c r="Q120" s="236"/>
      <c r="R120" s="236"/>
      <c r="S120" s="236"/>
      <c r="T120" s="236"/>
      <c r="U120" s="236"/>
      <c r="V120" s="236"/>
      <c r="W120" s="236"/>
      <c r="X120" s="236"/>
      <c r="Y120" s="236"/>
      <c r="Z120" s="236"/>
    </row>
    <row r="121" spans="2:26" ht="12.75" customHeight="1" x14ac:dyDescent="0.25">
      <c r="B121" s="345"/>
      <c r="C121" s="232" t="s">
        <v>191</v>
      </c>
      <c r="D121" s="286" t="s">
        <v>266</v>
      </c>
      <c r="E121" s="287"/>
      <c r="F121" s="27"/>
      <c r="G121" s="22"/>
      <c r="H121" s="115"/>
      <c r="I121" s="295"/>
      <c r="J121" s="11"/>
      <c r="K121" s="236"/>
      <c r="L121" s="129"/>
      <c r="M121" s="129"/>
      <c r="N121" s="129"/>
      <c r="O121" s="129"/>
      <c r="P121" s="129"/>
      <c r="Q121" s="236"/>
      <c r="R121" s="236"/>
      <c r="S121" s="236"/>
      <c r="T121" s="236"/>
      <c r="U121" s="236"/>
      <c r="V121" s="236"/>
      <c r="W121" s="236"/>
      <c r="X121" s="236"/>
      <c r="Y121" s="236"/>
      <c r="Z121" s="236"/>
    </row>
    <row r="122" spans="2:26" ht="12.75" customHeight="1" x14ac:dyDescent="0.25">
      <c r="B122" s="345"/>
      <c r="C122" s="234"/>
      <c r="D122" s="286"/>
      <c r="E122" s="287"/>
      <c r="F122" s="28"/>
      <c r="G122" s="23"/>
      <c r="H122" s="116"/>
      <c r="I122" s="296"/>
      <c r="J122" s="11"/>
      <c r="K122" s="236"/>
      <c r="L122" s="129"/>
      <c r="M122" s="129"/>
      <c r="N122" s="129"/>
      <c r="O122" s="129"/>
      <c r="P122" s="129"/>
      <c r="Q122" s="236"/>
      <c r="R122" s="236"/>
      <c r="S122" s="236"/>
      <c r="T122" s="236"/>
      <c r="U122" s="236"/>
      <c r="V122" s="236"/>
      <c r="W122" s="236"/>
      <c r="X122" s="236"/>
      <c r="Y122" s="236"/>
      <c r="Z122" s="236"/>
    </row>
    <row r="123" spans="2:26" ht="12.75" customHeight="1" x14ac:dyDescent="0.2">
      <c r="B123" s="377" t="s">
        <v>360</v>
      </c>
      <c r="C123" s="377"/>
      <c r="D123" s="377"/>
      <c r="E123" s="377"/>
      <c r="F123" s="377"/>
      <c r="G123" s="377"/>
      <c r="H123" s="377"/>
      <c r="I123" s="377"/>
      <c r="J123" s="377"/>
      <c r="K123" s="1"/>
      <c r="L123" s="129"/>
      <c r="M123" s="129"/>
      <c r="N123" s="129"/>
      <c r="O123" s="129"/>
      <c r="P123" s="129"/>
      <c r="Q123" s="1"/>
      <c r="R123" s="1"/>
      <c r="S123" s="1"/>
      <c r="T123" s="1"/>
      <c r="U123" s="1"/>
      <c r="V123" s="1"/>
      <c r="W123" s="1"/>
      <c r="X123" s="1"/>
      <c r="Y123" s="1"/>
      <c r="Z123" s="1"/>
    </row>
    <row r="124" spans="2:26" ht="12.75" customHeight="1" x14ac:dyDescent="0.2">
      <c r="B124" s="252" t="s">
        <v>234</v>
      </c>
      <c r="C124" s="253" t="s">
        <v>235</v>
      </c>
      <c r="D124" s="335" t="s">
        <v>39</v>
      </c>
      <c r="E124" s="336"/>
      <c r="F124" s="254" t="s">
        <v>73</v>
      </c>
      <c r="G124" s="74"/>
      <c r="H124" s="119"/>
      <c r="I124" s="75" t="s">
        <v>26</v>
      </c>
      <c r="J124" s="75" t="s">
        <v>71</v>
      </c>
      <c r="K124" s="236"/>
      <c r="Q124" s="236"/>
      <c r="R124" s="236"/>
      <c r="S124" s="236"/>
      <c r="T124" s="236"/>
      <c r="U124" s="236"/>
      <c r="V124" s="236"/>
      <c r="W124" s="236"/>
      <c r="X124" s="236"/>
      <c r="Y124" s="236"/>
      <c r="Z124" s="236"/>
    </row>
    <row r="125" spans="2:26" ht="12.75" customHeight="1" x14ac:dyDescent="0.2">
      <c r="B125" s="333" t="s">
        <v>309</v>
      </c>
      <c r="C125" s="255">
        <v>1</v>
      </c>
      <c r="D125" s="314" t="s">
        <v>311</v>
      </c>
      <c r="E125" s="315"/>
      <c r="F125" s="240"/>
      <c r="G125" s="18">
        <f>IFERROR(VLOOKUP(F125,AnswerOTBL,2,FALSE),0)</f>
        <v>0</v>
      </c>
      <c r="H125" s="100">
        <f>IFERROR(AVERAGE(G125,G142),0)</f>
        <v>0</v>
      </c>
      <c r="I125" s="299"/>
      <c r="J125" s="331">
        <f>SUM(H125,H131,H137)</f>
        <v>0</v>
      </c>
      <c r="K125" s="236"/>
      <c r="L125" s="129"/>
      <c r="M125" s="129"/>
      <c r="N125" s="129"/>
      <c r="O125" s="129"/>
      <c r="P125" s="129"/>
      <c r="Q125" s="236"/>
      <c r="R125" s="236"/>
      <c r="S125" s="236"/>
      <c r="T125" s="236"/>
      <c r="U125" s="236"/>
      <c r="V125" s="236"/>
      <c r="W125" s="236"/>
      <c r="X125" s="236"/>
      <c r="Y125" s="236"/>
      <c r="Z125" s="236"/>
    </row>
    <row r="126" spans="2:26" ht="12.75" customHeight="1" x14ac:dyDescent="0.2">
      <c r="B126" s="333"/>
      <c r="C126" s="231" t="s">
        <v>191</v>
      </c>
      <c r="D126" s="286" t="s">
        <v>314</v>
      </c>
      <c r="E126" s="287"/>
      <c r="F126" s="26"/>
      <c r="G126" s="21"/>
      <c r="H126" s="113"/>
      <c r="I126" s="295"/>
      <c r="J126" s="332"/>
      <c r="K126" s="236"/>
      <c r="L126" s="129"/>
      <c r="M126" s="129"/>
      <c r="N126" s="129"/>
      <c r="O126" s="129"/>
      <c r="P126" s="129"/>
      <c r="Q126" s="236"/>
      <c r="R126" s="236"/>
      <c r="S126" s="236"/>
      <c r="T126" s="236"/>
      <c r="U126" s="236"/>
      <c r="V126" s="236"/>
      <c r="W126" s="236"/>
      <c r="X126" s="236"/>
      <c r="Y126" s="236"/>
      <c r="Z126" s="236"/>
    </row>
    <row r="127" spans="2:26" ht="12.75" customHeight="1" x14ac:dyDescent="0.2">
      <c r="B127" s="333"/>
      <c r="C127" s="232" t="s">
        <v>191</v>
      </c>
      <c r="D127" s="286" t="s">
        <v>315</v>
      </c>
      <c r="E127" s="287"/>
      <c r="F127" s="27"/>
      <c r="G127" s="22"/>
      <c r="H127" s="114"/>
      <c r="I127" s="295"/>
      <c r="J127" s="332"/>
      <c r="K127" s="236"/>
      <c r="L127" s="129"/>
      <c r="M127" s="129"/>
      <c r="N127" s="129"/>
      <c r="O127" s="129"/>
      <c r="P127" s="129"/>
      <c r="Q127" s="236"/>
      <c r="R127" s="236"/>
      <c r="S127" s="236"/>
      <c r="T127" s="236"/>
      <c r="U127" s="236"/>
      <c r="V127" s="236"/>
      <c r="W127" s="236"/>
      <c r="X127" s="236"/>
      <c r="Y127" s="236"/>
      <c r="Z127" s="236"/>
    </row>
    <row r="128" spans="2:26" ht="12.75" customHeight="1" x14ac:dyDescent="0.2">
      <c r="B128" s="333"/>
      <c r="C128" s="232" t="s">
        <v>191</v>
      </c>
      <c r="D128" s="286" t="s">
        <v>316</v>
      </c>
      <c r="E128" s="287"/>
      <c r="F128" s="27"/>
      <c r="G128" s="22"/>
      <c r="H128" s="115"/>
      <c r="I128" s="295"/>
      <c r="J128" s="332"/>
      <c r="K128" s="236"/>
      <c r="L128" s="129"/>
      <c r="M128" s="129"/>
      <c r="N128" s="129"/>
      <c r="O128" s="129"/>
      <c r="P128" s="129"/>
      <c r="Q128" s="236"/>
      <c r="R128" s="236"/>
      <c r="S128" s="236"/>
      <c r="T128" s="236"/>
      <c r="U128" s="236"/>
      <c r="V128" s="236"/>
      <c r="W128" s="236"/>
      <c r="X128" s="236"/>
      <c r="Y128" s="236"/>
      <c r="Z128" s="236"/>
    </row>
    <row r="129" spans="2:26" ht="12.75" customHeight="1" x14ac:dyDescent="0.2">
      <c r="B129" s="333"/>
      <c r="C129" s="232" t="s">
        <v>191</v>
      </c>
      <c r="D129" s="286" t="s">
        <v>317</v>
      </c>
      <c r="E129" s="287"/>
      <c r="F129" s="27"/>
      <c r="G129" s="22"/>
      <c r="H129" s="115"/>
      <c r="I129" s="295"/>
      <c r="J129" s="332"/>
      <c r="K129" s="236"/>
      <c r="L129" s="129"/>
      <c r="M129" s="129"/>
      <c r="N129" s="129"/>
      <c r="O129" s="129"/>
      <c r="P129" s="129"/>
      <c r="Q129" s="236"/>
      <c r="R129" s="236"/>
      <c r="S129" s="236"/>
      <c r="T129" s="236"/>
      <c r="U129" s="236"/>
      <c r="V129" s="236"/>
      <c r="W129" s="236"/>
      <c r="X129" s="236"/>
      <c r="Y129" s="236"/>
      <c r="Z129" s="236"/>
    </row>
    <row r="130" spans="2:26" ht="12.75" customHeight="1" x14ac:dyDescent="0.2">
      <c r="B130" s="333"/>
      <c r="C130" s="233"/>
      <c r="D130" s="297"/>
      <c r="E130" s="298"/>
      <c r="F130" s="28"/>
      <c r="G130" s="23"/>
      <c r="H130" s="116"/>
      <c r="I130" s="296"/>
      <c r="J130" s="332"/>
      <c r="K130" s="236"/>
      <c r="L130" s="129"/>
      <c r="M130" s="129"/>
      <c r="N130" s="129"/>
      <c r="O130" s="129"/>
      <c r="P130" s="129"/>
      <c r="Q130" s="236"/>
      <c r="R130" s="236"/>
      <c r="S130" s="236"/>
      <c r="T130" s="236"/>
      <c r="U130" s="236"/>
      <c r="V130" s="236"/>
      <c r="W130" s="236"/>
      <c r="X130" s="236"/>
      <c r="Y130" s="236"/>
      <c r="Z130" s="236"/>
    </row>
    <row r="131" spans="2:26" ht="12.75" customHeight="1" x14ac:dyDescent="0.25">
      <c r="B131" s="333"/>
      <c r="C131" s="255">
        <v>2</v>
      </c>
      <c r="D131" s="293" t="s">
        <v>312</v>
      </c>
      <c r="E131" s="294"/>
      <c r="F131" s="240"/>
      <c r="G131" s="18">
        <f>IFERROR(VLOOKUP(F131,AnswerOTBL,2,FALSE),0)</f>
        <v>0</v>
      </c>
      <c r="H131" s="100">
        <f>IFERROR(AVERAGE(G131,G146),0)</f>
        <v>0</v>
      </c>
      <c r="I131" s="299"/>
      <c r="J131" s="11"/>
      <c r="K131" s="236"/>
      <c r="L131" s="129"/>
      <c r="M131" s="129"/>
      <c r="N131" s="129"/>
      <c r="O131" s="129"/>
      <c r="P131" s="129"/>
      <c r="Q131" s="236"/>
      <c r="R131" s="236"/>
      <c r="S131" s="236"/>
      <c r="T131" s="236"/>
      <c r="U131" s="236"/>
      <c r="V131" s="236"/>
      <c r="W131" s="236"/>
      <c r="X131" s="236"/>
      <c r="Y131" s="236"/>
      <c r="Z131" s="236"/>
    </row>
    <row r="132" spans="2:26" ht="12.75" customHeight="1" x14ac:dyDescent="0.25">
      <c r="B132" s="333"/>
      <c r="C132" s="231" t="s">
        <v>191</v>
      </c>
      <c r="D132" s="286" t="s">
        <v>318</v>
      </c>
      <c r="E132" s="287"/>
      <c r="F132" s="26"/>
      <c r="G132" s="21"/>
      <c r="H132" s="117"/>
      <c r="I132" s="295"/>
      <c r="J132" s="11"/>
      <c r="K132" s="236"/>
      <c r="L132" s="129"/>
      <c r="M132" s="129"/>
      <c r="N132" s="129"/>
      <c r="O132" s="129"/>
      <c r="P132" s="129"/>
      <c r="Q132" s="236"/>
      <c r="R132" s="236"/>
      <c r="S132" s="236"/>
      <c r="T132" s="236"/>
      <c r="U132" s="236"/>
      <c r="V132" s="236"/>
      <c r="W132" s="236"/>
      <c r="X132" s="236"/>
      <c r="Y132" s="236"/>
      <c r="Z132" s="236"/>
    </row>
    <row r="133" spans="2:26" ht="12.75" customHeight="1" x14ac:dyDescent="0.25">
      <c r="B133" s="333"/>
      <c r="C133" s="232" t="s">
        <v>191</v>
      </c>
      <c r="D133" s="286" t="s">
        <v>319</v>
      </c>
      <c r="E133" s="287"/>
      <c r="F133" s="27"/>
      <c r="G133" s="22"/>
      <c r="H133" s="115"/>
      <c r="I133" s="295"/>
      <c r="J133" s="11"/>
      <c r="K133" s="236"/>
      <c r="L133" s="129"/>
      <c r="M133" s="129"/>
      <c r="N133" s="129"/>
      <c r="O133" s="129"/>
      <c r="P133" s="129"/>
      <c r="Q133" s="236"/>
      <c r="R133" s="236"/>
      <c r="S133" s="236"/>
      <c r="T133" s="236"/>
      <c r="U133" s="236"/>
      <c r="V133" s="236"/>
      <c r="W133" s="236"/>
      <c r="X133" s="236"/>
      <c r="Y133" s="236"/>
      <c r="Z133" s="236"/>
    </row>
    <row r="134" spans="2:26" ht="12.75" customHeight="1" x14ac:dyDescent="0.25">
      <c r="B134" s="333"/>
      <c r="C134" s="232" t="s">
        <v>191</v>
      </c>
      <c r="D134" s="286" t="s">
        <v>320</v>
      </c>
      <c r="E134" s="287"/>
      <c r="F134" s="27"/>
      <c r="G134" s="22"/>
      <c r="H134" s="115"/>
      <c r="I134" s="295"/>
      <c r="J134" s="11"/>
      <c r="K134" s="236"/>
      <c r="L134" s="129"/>
      <c r="M134" s="129"/>
      <c r="N134" s="129"/>
      <c r="O134" s="129"/>
      <c r="P134" s="129"/>
      <c r="Q134" s="236"/>
      <c r="R134" s="236"/>
      <c r="S134" s="236"/>
      <c r="T134" s="236"/>
      <c r="U134" s="236"/>
      <c r="V134" s="236"/>
      <c r="W134" s="236"/>
      <c r="X134" s="236"/>
      <c r="Y134" s="236"/>
      <c r="Z134" s="236"/>
    </row>
    <row r="135" spans="2:26" ht="12.75" customHeight="1" x14ac:dyDescent="0.25">
      <c r="B135" s="333"/>
      <c r="C135" s="232" t="s">
        <v>191</v>
      </c>
      <c r="D135" s="286" t="s">
        <v>321</v>
      </c>
      <c r="E135" s="287"/>
      <c r="F135" s="27"/>
      <c r="G135" s="22"/>
      <c r="H135" s="115"/>
      <c r="I135" s="295"/>
      <c r="J135" s="11"/>
      <c r="K135" s="236"/>
      <c r="L135" s="129"/>
      <c r="M135" s="129"/>
      <c r="N135" s="129"/>
      <c r="O135" s="129"/>
      <c r="P135" s="129"/>
      <c r="Q135" s="236"/>
      <c r="R135" s="236"/>
      <c r="S135" s="236"/>
      <c r="T135" s="236"/>
      <c r="U135" s="236"/>
      <c r="V135" s="236"/>
      <c r="W135" s="236"/>
      <c r="X135" s="236"/>
      <c r="Y135" s="236"/>
      <c r="Z135" s="236"/>
    </row>
    <row r="136" spans="2:26" ht="12.75" customHeight="1" x14ac:dyDescent="0.25">
      <c r="B136" s="333"/>
      <c r="C136" s="234"/>
      <c r="D136" s="286"/>
      <c r="E136" s="287"/>
      <c r="F136" s="28"/>
      <c r="G136" s="23"/>
      <c r="H136" s="116"/>
      <c r="I136" s="296"/>
      <c r="J136" s="11"/>
      <c r="K136" s="236"/>
      <c r="L136" s="129"/>
      <c r="M136" s="129"/>
      <c r="N136" s="129"/>
      <c r="O136" s="129"/>
      <c r="P136" s="129"/>
      <c r="Q136" s="236"/>
      <c r="R136" s="236"/>
      <c r="S136" s="236"/>
      <c r="T136" s="236"/>
      <c r="U136" s="236"/>
      <c r="V136" s="236"/>
      <c r="W136" s="236"/>
      <c r="X136" s="236"/>
      <c r="Y136" s="236"/>
      <c r="Z136" s="236"/>
    </row>
    <row r="137" spans="2:26" x14ac:dyDescent="0.25">
      <c r="B137" s="333"/>
      <c r="C137" s="255">
        <v>3</v>
      </c>
      <c r="D137" s="293" t="s">
        <v>313</v>
      </c>
      <c r="E137" s="294"/>
      <c r="F137" s="240"/>
      <c r="G137" s="18">
        <f>IFERROR(VLOOKUP(F137,AnswerRTBL,2,FALSE),0)</f>
        <v>0</v>
      </c>
      <c r="H137" s="100">
        <f>IFERROR(AVERAGE(G137,G151),0)</f>
        <v>0</v>
      </c>
      <c r="I137" s="299"/>
      <c r="J137" s="11"/>
      <c r="K137" s="236"/>
      <c r="L137" s="129"/>
      <c r="M137" s="129"/>
      <c r="N137" s="129"/>
      <c r="O137" s="129"/>
      <c r="P137" s="129"/>
      <c r="Q137" s="236"/>
      <c r="R137" s="236"/>
      <c r="S137" s="236"/>
      <c r="T137" s="236"/>
      <c r="U137" s="236"/>
      <c r="V137" s="236"/>
      <c r="W137" s="236"/>
      <c r="X137" s="236"/>
      <c r="Y137" s="236"/>
      <c r="Z137" s="236"/>
    </row>
    <row r="138" spans="2:26" x14ac:dyDescent="0.25">
      <c r="B138" s="333"/>
      <c r="C138" s="231" t="s">
        <v>191</v>
      </c>
      <c r="D138" s="286" t="s">
        <v>322</v>
      </c>
      <c r="E138" s="287"/>
      <c r="F138" s="26"/>
      <c r="G138" s="21"/>
      <c r="H138" s="117"/>
      <c r="I138" s="295"/>
      <c r="J138" s="11"/>
      <c r="K138" s="236"/>
      <c r="L138" s="129"/>
      <c r="M138" s="129"/>
      <c r="N138" s="129"/>
      <c r="O138" s="129"/>
      <c r="P138" s="129"/>
      <c r="Q138" s="236"/>
      <c r="R138" s="236"/>
      <c r="S138" s="236"/>
      <c r="T138" s="236"/>
      <c r="U138" s="236"/>
      <c r="V138" s="236"/>
      <c r="W138" s="236"/>
      <c r="X138" s="236"/>
      <c r="Y138" s="236"/>
      <c r="Z138" s="236"/>
    </row>
    <row r="139" spans="2:26" ht="13.5" customHeight="1" x14ac:dyDescent="0.25">
      <c r="B139" s="333"/>
      <c r="C139" s="232" t="s">
        <v>191</v>
      </c>
      <c r="D139" s="286" t="s">
        <v>323</v>
      </c>
      <c r="E139" s="287"/>
      <c r="F139" s="27"/>
      <c r="G139" s="22"/>
      <c r="H139" s="115"/>
      <c r="I139" s="295"/>
      <c r="J139" s="11"/>
      <c r="K139" s="236"/>
      <c r="L139" s="129"/>
      <c r="M139" s="129"/>
      <c r="N139" s="129"/>
      <c r="O139" s="129"/>
      <c r="P139" s="129"/>
      <c r="Q139" s="236"/>
      <c r="R139" s="236"/>
      <c r="S139" s="236"/>
      <c r="T139" s="236"/>
      <c r="U139" s="236"/>
      <c r="V139" s="236"/>
      <c r="W139" s="236"/>
      <c r="X139" s="236"/>
      <c r="Y139" s="236"/>
      <c r="Z139" s="236"/>
    </row>
    <row r="140" spans="2:26" ht="12.75" customHeight="1" x14ac:dyDescent="0.25">
      <c r="B140" s="334"/>
      <c r="C140" s="241"/>
      <c r="D140" s="297"/>
      <c r="E140" s="298"/>
      <c r="F140" s="242"/>
      <c r="G140" s="243"/>
      <c r="H140" s="244"/>
      <c r="I140" s="295"/>
      <c r="J140" s="11"/>
      <c r="K140" s="236"/>
      <c r="L140" s="129"/>
      <c r="M140" s="129"/>
      <c r="N140" s="129"/>
      <c r="O140" s="129"/>
      <c r="P140" s="129"/>
      <c r="Q140" s="236"/>
      <c r="R140" s="236"/>
      <c r="S140" s="236"/>
      <c r="T140" s="236"/>
      <c r="U140" s="236"/>
      <c r="V140" s="236"/>
      <c r="W140" s="236"/>
      <c r="X140" s="236"/>
      <c r="Y140" s="236"/>
      <c r="Z140" s="236"/>
    </row>
    <row r="141" spans="2:26" ht="12.75" customHeight="1" x14ac:dyDescent="0.25">
      <c r="B141" s="288"/>
      <c r="C141" s="289"/>
      <c r="D141" s="289"/>
      <c r="E141" s="289"/>
      <c r="F141" s="289"/>
      <c r="G141" s="289"/>
      <c r="H141" s="289"/>
      <c r="I141" s="290"/>
      <c r="J141" s="10"/>
      <c r="K141" s="236"/>
      <c r="L141" s="129"/>
      <c r="M141" s="129"/>
      <c r="N141" s="129"/>
      <c r="O141" s="129"/>
      <c r="P141" s="129"/>
      <c r="Q141" s="236"/>
      <c r="R141" s="236"/>
      <c r="S141" s="236"/>
      <c r="T141" s="236"/>
      <c r="U141" s="236"/>
      <c r="V141" s="236"/>
      <c r="W141" s="236"/>
      <c r="X141" s="236"/>
      <c r="Y141" s="236"/>
      <c r="Z141" s="236"/>
    </row>
    <row r="142" spans="2:26" x14ac:dyDescent="0.25">
      <c r="B142" s="337" t="s">
        <v>310</v>
      </c>
      <c r="C142" s="238">
        <v>1</v>
      </c>
      <c r="D142" s="293" t="s">
        <v>325</v>
      </c>
      <c r="E142" s="294"/>
      <c r="F142" s="247"/>
      <c r="G142" s="245">
        <f>IFERROR(VLOOKUP(F142,AnswerOTBL,2,FALSE),0)</f>
        <v>0</v>
      </c>
      <c r="H142" s="246"/>
      <c r="I142" s="295"/>
      <c r="J142" s="11"/>
      <c r="K142" s="236"/>
      <c r="L142" s="129"/>
      <c r="M142" s="129"/>
      <c r="N142" s="129"/>
      <c r="O142" s="129"/>
      <c r="P142" s="129"/>
      <c r="Q142" s="236"/>
      <c r="R142" s="236"/>
      <c r="S142" s="236"/>
      <c r="T142" s="236"/>
      <c r="U142" s="236"/>
      <c r="V142" s="236"/>
      <c r="W142" s="236"/>
      <c r="X142" s="236"/>
      <c r="Y142" s="236"/>
      <c r="Z142" s="236"/>
    </row>
    <row r="143" spans="2:26" ht="15" customHeight="1" x14ac:dyDescent="0.25">
      <c r="B143" s="333"/>
      <c r="C143" s="231" t="s">
        <v>191</v>
      </c>
      <c r="D143" s="286" t="s">
        <v>328</v>
      </c>
      <c r="E143" s="287"/>
      <c r="F143" s="26"/>
      <c r="G143" s="21"/>
      <c r="H143" s="117"/>
      <c r="I143" s="295"/>
      <c r="J143" s="11"/>
      <c r="K143" s="236"/>
      <c r="L143" s="129"/>
      <c r="M143" s="129"/>
      <c r="N143" s="129"/>
      <c r="O143" s="129"/>
      <c r="P143" s="129"/>
      <c r="Q143" s="236"/>
      <c r="R143" s="236"/>
      <c r="S143" s="236"/>
      <c r="T143" s="236"/>
      <c r="U143" s="236"/>
      <c r="V143" s="236"/>
      <c r="W143" s="236"/>
      <c r="X143" s="236"/>
      <c r="Y143" s="236"/>
      <c r="Z143" s="236"/>
    </row>
    <row r="144" spans="2:26" ht="15" customHeight="1" x14ac:dyDescent="0.25">
      <c r="B144" s="333"/>
      <c r="C144" s="232" t="s">
        <v>191</v>
      </c>
      <c r="D144" s="286" t="s">
        <v>329</v>
      </c>
      <c r="E144" s="287"/>
      <c r="F144" s="27"/>
      <c r="G144" s="22"/>
      <c r="H144" s="115"/>
      <c r="I144" s="295"/>
      <c r="J144" s="11"/>
      <c r="K144" s="236"/>
      <c r="L144" s="129"/>
      <c r="M144" s="129"/>
      <c r="N144" s="129"/>
      <c r="O144" s="129"/>
      <c r="P144" s="129"/>
      <c r="Q144" s="236"/>
      <c r="R144" s="236"/>
      <c r="S144" s="236"/>
      <c r="T144" s="236"/>
      <c r="U144" s="236"/>
      <c r="V144" s="236"/>
      <c r="W144" s="236"/>
      <c r="X144" s="236"/>
      <c r="Y144" s="236"/>
      <c r="Z144" s="236"/>
    </row>
    <row r="145" spans="2:26" ht="12.75" customHeight="1" x14ac:dyDescent="0.25">
      <c r="B145" s="333"/>
      <c r="C145" s="234"/>
      <c r="D145" s="297"/>
      <c r="E145" s="298"/>
      <c r="F145" s="28"/>
      <c r="G145" s="23"/>
      <c r="H145" s="116"/>
      <c r="I145" s="296"/>
      <c r="J145" s="11"/>
      <c r="K145" s="236"/>
      <c r="L145" s="129"/>
      <c r="M145" s="129"/>
      <c r="N145" s="129"/>
      <c r="O145" s="129"/>
      <c r="P145" s="129"/>
      <c r="Q145" s="236"/>
      <c r="R145" s="236"/>
      <c r="S145" s="236"/>
      <c r="T145" s="236"/>
      <c r="U145" s="236"/>
      <c r="V145" s="236"/>
      <c r="W145" s="236"/>
      <c r="X145" s="236"/>
      <c r="Y145" s="236"/>
      <c r="Z145" s="236"/>
    </row>
    <row r="146" spans="2:26" ht="12.75" customHeight="1" x14ac:dyDescent="0.25">
      <c r="B146" s="333"/>
      <c r="C146" s="238">
        <v>2</v>
      </c>
      <c r="D146" s="293" t="s">
        <v>326</v>
      </c>
      <c r="E146" s="294"/>
      <c r="F146" s="247"/>
      <c r="G146" s="245">
        <f>IFERROR(VLOOKUP(F146,AnswerOTBL,2,FALSE),0)</f>
        <v>0</v>
      </c>
      <c r="H146" s="101"/>
      <c r="I146" s="299"/>
      <c r="J146" s="11"/>
      <c r="K146" s="236"/>
      <c r="L146" s="129"/>
      <c r="M146" s="129"/>
      <c r="N146" s="129"/>
      <c r="O146" s="129"/>
      <c r="P146" s="129"/>
      <c r="Q146" s="236"/>
      <c r="R146" s="236"/>
      <c r="S146" s="236"/>
      <c r="T146" s="236"/>
      <c r="U146" s="236"/>
      <c r="V146" s="236"/>
      <c r="W146" s="236"/>
      <c r="X146" s="236"/>
      <c r="Y146" s="236"/>
      <c r="Z146" s="236"/>
    </row>
    <row r="147" spans="2:26" ht="12.75" customHeight="1" x14ac:dyDescent="0.25">
      <c r="B147" s="333"/>
      <c r="C147" s="231" t="s">
        <v>191</v>
      </c>
      <c r="D147" s="286" t="s">
        <v>330</v>
      </c>
      <c r="E147" s="287"/>
      <c r="F147" s="26"/>
      <c r="G147" s="21"/>
      <c r="H147" s="117"/>
      <c r="I147" s="295"/>
      <c r="J147" s="11"/>
      <c r="K147" s="236"/>
      <c r="L147" s="129"/>
      <c r="M147" s="129"/>
      <c r="N147" s="129"/>
      <c r="O147" s="129"/>
      <c r="P147" s="129"/>
      <c r="Q147" s="236"/>
      <c r="R147" s="236"/>
      <c r="S147" s="236"/>
      <c r="T147" s="236"/>
      <c r="U147" s="236"/>
      <c r="V147" s="236"/>
      <c r="W147" s="236"/>
      <c r="X147" s="236"/>
      <c r="Y147" s="236"/>
      <c r="Z147" s="236"/>
    </row>
    <row r="148" spans="2:26" ht="12.75" customHeight="1" x14ac:dyDescent="0.25">
      <c r="B148" s="333"/>
      <c r="C148" s="232" t="s">
        <v>191</v>
      </c>
      <c r="D148" s="286" t="s">
        <v>331</v>
      </c>
      <c r="E148" s="287"/>
      <c r="F148" s="27"/>
      <c r="G148" s="22"/>
      <c r="H148" s="115"/>
      <c r="I148" s="295"/>
      <c r="J148" s="11"/>
      <c r="K148" s="236"/>
      <c r="L148" s="129"/>
      <c r="M148" s="129"/>
      <c r="N148" s="129"/>
      <c r="O148" s="129"/>
      <c r="P148" s="129"/>
      <c r="Q148" s="236"/>
      <c r="R148" s="236"/>
      <c r="S148" s="236"/>
      <c r="T148" s="236"/>
      <c r="U148" s="236"/>
      <c r="V148" s="236"/>
      <c r="W148" s="236"/>
      <c r="X148" s="236"/>
      <c r="Y148" s="236"/>
      <c r="Z148" s="236"/>
    </row>
    <row r="149" spans="2:26" ht="15" customHeight="1" x14ac:dyDescent="0.25">
      <c r="B149" s="333"/>
      <c r="C149" s="232" t="s">
        <v>191</v>
      </c>
      <c r="D149" s="286" t="s">
        <v>332</v>
      </c>
      <c r="E149" s="287"/>
      <c r="F149" s="27"/>
      <c r="G149" s="22"/>
      <c r="H149" s="115"/>
      <c r="I149" s="295"/>
      <c r="J149" s="11"/>
      <c r="K149" s="236"/>
      <c r="L149" s="129"/>
      <c r="M149" s="129"/>
      <c r="N149" s="129"/>
      <c r="O149" s="129"/>
      <c r="P149" s="129"/>
      <c r="Q149" s="236"/>
      <c r="R149" s="236"/>
      <c r="S149" s="236"/>
      <c r="T149" s="236"/>
      <c r="U149" s="236"/>
      <c r="V149" s="236"/>
      <c r="W149" s="236"/>
      <c r="X149" s="236"/>
      <c r="Y149" s="236"/>
      <c r="Z149" s="236"/>
    </row>
    <row r="150" spans="2:26" ht="12.75" customHeight="1" x14ac:dyDescent="0.25">
      <c r="B150" s="333"/>
      <c r="C150" s="234"/>
      <c r="D150" s="297"/>
      <c r="E150" s="298"/>
      <c r="F150" s="28"/>
      <c r="G150" s="23"/>
      <c r="H150" s="116"/>
      <c r="I150" s="296"/>
      <c r="J150" s="11"/>
      <c r="K150" s="236"/>
      <c r="L150" s="129"/>
      <c r="M150" s="129"/>
      <c r="N150" s="129"/>
      <c r="O150" s="129"/>
      <c r="P150" s="129"/>
      <c r="Q150" s="236"/>
      <c r="R150" s="236"/>
      <c r="S150" s="236"/>
      <c r="T150" s="236"/>
      <c r="U150" s="236"/>
      <c r="V150" s="236"/>
      <c r="W150" s="236"/>
      <c r="X150" s="236"/>
      <c r="Y150" s="236"/>
      <c r="Z150" s="236"/>
    </row>
    <row r="151" spans="2:26" x14ac:dyDescent="0.25">
      <c r="B151" s="333"/>
      <c r="C151" s="238">
        <v>3</v>
      </c>
      <c r="D151" s="293" t="s">
        <v>327</v>
      </c>
      <c r="E151" s="294"/>
      <c r="F151" s="247"/>
      <c r="G151" s="245">
        <f>IFERROR(VLOOKUP(F151,AnswerOTBL,2,FALSE),0)</f>
        <v>0</v>
      </c>
      <c r="H151" s="101"/>
      <c r="I151" s="299"/>
      <c r="J151" s="11"/>
      <c r="K151" s="236"/>
      <c r="L151" s="129"/>
      <c r="M151" s="129"/>
      <c r="N151" s="129"/>
      <c r="O151" s="129"/>
      <c r="P151" s="129"/>
      <c r="Q151" s="236"/>
      <c r="R151" s="236"/>
      <c r="S151" s="236"/>
      <c r="T151" s="236"/>
      <c r="U151" s="236"/>
      <c r="V151" s="236"/>
      <c r="W151" s="236"/>
      <c r="X151" s="236"/>
      <c r="Y151" s="236"/>
      <c r="Z151" s="236"/>
    </row>
    <row r="152" spans="2:26" ht="12.75" customHeight="1" x14ac:dyDescent="0.25">
      <c r="B152" s="333"/>
      <c r="C152" s="232" t="s">
        <v>191</v>
      </c>
      <c r="D152" s="286" t="s">
        <v>648</v>
      </c>
      <c r="E152" s="287"/>
      <c r="F152" s="26"/>
      <c r="G152" s="21"/>
      <c r="H152" s="117"/>
      <c r="I152" s="295"/>
      <c r="J152" s="11"/>
      <c r="K152" s="236"/>
      <c r="L152" s="129"/>
      <c r="M152" s="129"/>
      <c r="N152" s="129"/>
      <c r="O152" s="129"/>
      <c r="P152" s="129"/>
      <c r="Q152" s="236"/>
      <c r="R152" s="236"/>
      <c r="S152" s="236"/>
      <c r="T152" s="236"/>
      <c r="U152" s="236"/>
      <c r="V152" s="236"/>
      <c r="W152" s="236"/>
      <c r="X152" s="236"/>
      <c r="Y152" s="236"/>
      <c r="Z152" s="236"/>
    </row>
    <row r="153" spans="2:26" ht="15" customHeight="1" x14ac:dyDescent="0.25">
      <c r="B153" s="333"/>
      <c r="C153" s="232" t="s">
        <v>191</v>
      </c>
      <c r="D153" s="286" t="s">
        <v>649</v>
      </c>
      <c r="E153" s="287"/>
      <c r="F153" s="242"/>
      <c r="G153" s="243"/>
      <c r="H153" s="244"/>
      <c r="I153" s="295"/>
      <c r="J153" s="251"/>
      <c r="K153" s="236"/>
      <c r="L153" s="129"/>
      <c r="M153" s="129"/>
      <c r="N153" s="129"/>
      <c r="O153" s="129"/>
      <c r="P153" s="129"/>
      <c r="Q153" s="236"/>
      <c r="R153" s="236"/>
      <c r="S153" s="236"/>
      <c r="T153" s="236"/>
      <c r="U153" s="236"/>
      <c r="V153" s="236"/>
      <c r="W153" s="236"/>
      <c r="X153" s="236"/>
      <c r="Y153" s="236"/>
      <c r="Z153" s="236"/>
    </row>
    <row r="154" spans="2:26" ht="12.75" customHeight="1" x14ac:dyDescent="0.25">
      <c r="B154" s="333"/>
      <c r="C154" s="232" t="s">
        <v>191</v>
      </c>
      <c r="D154" s="286" t="s">
        <v>650</v>
      </c>
      <c r="E154" s="287"/>
      <c r="F154" s="242"/>
      <c r="G154" s="243"/>
      <c r="H154" s="244"/>
      <c r="I154" s="295"/>
      <c r="J154" s="251"/>
      <c r="K154" s="236"/>
      <c r="L154" s="129"/>
      <c r="M154" s="129"/>
      <c r="N154" s="129"/>
      <c r="O154" s="129"/>
      <c r="P154" s="129"/>
      <c r="Q154" s="236"/>
      <c r="R154" s="236"/>
      <c r="S154" s="236"/>
      <c r="T154" s="236"/>
      <c r="U154" s="236"/>
      <c r="V154" s="236"/>
      <c r="W154" s="236"/>
      <c r="X154" s="236"/>
      <c r="Y154" s="236"/>
      <c r="Z154" s="236"/>
    </row>
    <row r="155" spans="2:26" ht="12.75" customHeight="1" x14ac:dyDescent="0.25">
      <c r="B155" s="333"/>
      <c r="C155" s="234"/>
      <c r="D155" s="286"/>
      <c r="E155" s="287"/>
      <c r="F155" s="28"/>
      <c r="G155" s="23"/>
      <c r="H155" s="116"/>
      <c r="I155" s="296"/>
      <c r="J155" s="11"/>
      <c r="K155" s="236"/>
      <c r="L155" s="129"/>
      <c r="M155" s="129"/>
      <c r="N155" s="129"/>
      <c r="O155" s="129"/>
      <c r="P155" s="129"/>
      <c r="Q155" s="236"/>
      <c r="R155" s="236"/>
      <c r="S155" s="236"/>
      <c r="T155" s="236"/>
      <c r="U155" s="236"/>
      <c r="V155" s="236"/>
      <c r="W155" s="236"/>
      <c r="X155" s="236"/>
      <c r="Y155" s="236"/>
      <c r="Z155" s="236"/>
    </row>
    <row r="156" spans="2:26" ht="12.75" customHeight="1" x14ac:dyDescent="0.2">
      <c r="B156" s="252" t="s">
        <v>234</v>
      </c>
      <c r="C156" s="253" t="s">
        <v>235</v>
      </c>
      <c r="D156" s="335" t="s">
        <v>43</v>
      </c>
      <c r="E156" s="336"/>
      <c r="F156" s="256" t="s">
        <v>73</v>
      </c>
      <c r="G156" s="74"/>
      <c r="H156" s="119"/>
      <c r="I156" s="75" t="s">
        <v>26</v>
      </c>
      <c r="J156" s="75" t="s">
        <v>71</v>
      </c>
      <c r="K156" s="236"/>
      <c r="Q156" s="236"/>
      <c r="R156" s="236"/>
      <c r="S156" s="236"/>
      <c r="T156" s="236"/>
      <c r="U156" s="236"/>
      <c r="V156" s="236"/>
      <c r="W156" s="236"/>
      <c r="X156" s="236"/>
      <c r="Y156" s="236"/>
      <c r="Z156" s="236"/>
    </row>
    <row r="157" spans="2:26" ht="12.75" customHeight="1" x14ac:dyDescent="0.2">
      <c r="B157" s="333" t="s">
        <v>347</v>
      </c>
      <c r="C157" s="255">
        <v>1</v>
      </c>
      <c r="D157" s="314" t="s">
        <v>67</v>
      </c>
      <c r="E157" s="315"/>
      <c r="F157" s="257"/>
      <c r="G157" s="149">
        <f>IFERROR(VLOOKUP(F157,AnswerKTBL,2,FALSE),0)</f>
        <v>0</v>
      </c>
      <c r="H157" s="100">
        <f>IFERROR(AVERAGE(G157,G175),0)</f>
        <v>0</v>
      </c>
      <c r="I157" s="299"/>
      <c r="J157" s="331">
        <f>SUM(H157,H162,H168)</f>
        <v>0</v>
      </c>
      <c r="K157" s="236"/>
      <c r="L157" s="129"/>
      <c r="M157" s="129"/>
      <c r="N157" s="129"/>
      <c r="O157" s="129"/>
      <c r="P157" s="129"/>
      <c r="Q157" s="236"/>
      <c r="R157" s="236"/>
      <c r="S157" s="236"/>
      <c r="T157" s="236"/>
      <c r="U157" s="236"/>
      <c r="V157" s="236"/>
      <c r="W157" s="236"/>
      <c r="X157" s="236"/>
      <c r="Y157" s="236"/>
      <c r="Z157" s="236"/>
    </row>
    <row r="158" spans="2:26" ht="12.75" customHeight="1" x14ac:dyDescent="0.2">
      <c r="B158" s="333"/>
      <c r="C158" s="231" t="s">
        <v>191</v>
      </c>
      <c r="D158" s="286" t="s">
        <v>45</v>
      </c>
      <c r="E158" s="287"/>
      <c r="F158" s="19"/>
      <c r="G158" s="21"/>
      <c r="H158" s="113"/>
      <c r="I158" s="295"/>
      <c r="J158" s="332"/>
      <c r="K158" s="236"/>
      <c r="L158" s="129"/>
      <c r="M158" s="129"/>
      <c r="N158" s="129"/>
      <c r="O158" s="129"/>
      <c r="P158" s="129"/>
      <c r="Q158" s="236"/>
      <c r="R158" s="236"/>
      <c r="S158" s="236"/>
      <c r="T158" s="236"/>
      <c r="U158" s="236"/>
      <c r="V158" s="236"/>
      <c r="W158" s="236"/>
      <c r="X158" s="236"/>
      <c r="Y158" s="236"/>
      <c r="Z158" s="236"/>
    </row>
    <row r="159" spans="2:26" ht="12.75" customHeight="1" x14ac:dyDescent="0.2">
      <c r="B159" s="333"/>
      <c r="C159" s="232" t="s">
        <v>191</v>
      </c>
      <c r="D159" s="286" t="s">
        <v>46</v>
      </c>
      <c r="E159" s="287"/>
      <c r="F159" s="27"/>
      <c r="G159" s="22"/>
      <c r="H159" s="114"/>
      <c r="I159" s="295"/>
      <c r="J159" s="332"/>
      <c r="K159" s="236"/>
      <c r="L159" s="129"/>
      <c r="M159" s="129"/>
      <c r="N159" s="129"/>
      <c r="O159" s="129"/>
      <c r="P159" s="129"/>
      <c r="Q159" s="236"/>
      <c r="R159" s="236"/>
      <c r="S159" s="236"/>
      <c r="T159" s="236"/>
      <c r="U159" s="236"/>
      <c r="V159" s="236"/>
      <c r="W159" s="236"/>
      <c r="X159" s="236"/>
      <c r="Y159" s="236"/>
      <c r="Z159" s="236"/>
    </row>
    <row r="160" spans="2:26" ht="12.75" customHeight="1" x14ac:dyDescent="0.2">
      <c r="B160" s="333"/>
      <c r="C160" s="232" t="s">
        <v>191</v>
      </c>
      <c r="D160" s="286" t="s">
        <v>336</v>
      </c>
      <c r="E160" s="287"/>
      <c r="F160" s="27"/>
      <c r="G160" s="22"/>
      <c r="H160" s="115"/>
      <c r="I160" s="295"/>
      <c r="J160" s="332"/>
      <c r="K160" s="236"/>
      <c r="L160" s="129"/>
      <c r="M160" s="129"/>
      <c r="N160" s="129"/>
      <c r="O160" s="129"/>
      <c r="P160" s="129"/>
      <c r="Q160" s="236"/>
      <c r="R160" s="236"/>
      <c r="S160" s="236"/>
      <c r="T160" s="236"/>
      <c r="U160" s="236"/>
      <c r="V160" s="236"/>
      <c r="W160" s="236"/>
      <c r="X160" s="236"/>
      <c r="Y160" s="236"/>
      <c r="Z160" s="236"/>
    </row>
    <row r="161" spans="2:26" ht="12.75" customHeight="1" x14ac:dyDescent="0.2">
      <c r="B161" s="333"/>
      <c r="C161" s="233"/>
      <c r="D161" s="297"/>
      <c r="E161" s="298"/>
      <c r="F161" s="28"/>
      <c r="G161" s="23"/>
      <c r="H161" s="116"/>
      <c r="I161" s="296"/>
      <c r="J161" s="332"/>
      <c r="K161" s="236"/>
      <c r="L161" s="129"/>
      <c r="M161" s="129"/>
      <c r="N161" s="129"/>
      <c r="O161" s="129"/>
      <c r="P161" s="129"/>
      <c r="Q161" s="236"/>
      <c r="R161" s="236"/>
      <c r="S161" s="236"/>
      <c r="T161" s="236"/>
      <c r="U161" s="236"/>
      <c r="V161" s="236"/>
      <c r="W161" s="236"/>
      <c r="X161" s="236"/>
      <c r="Y161" s="236"/>
      <c r="Z161" s="236"/>
    </row>
    <row r="162" spans="2:26" ht="12.75" customHeight="1" x14ac:dyDescent="0.25">
      <c r="B162" s="333"/>
      <c r="C162" s="255">
        <v>2</v>
      </c>
      <c r="D162" s="293" t="s">
        <v>334</v>
      </c>
      <c r="E162" s="294"/>
      <c r="F162" s="240"/>
      <c r="G162" s="18">
        <f>IFERROR(VLOOKUP(F162,AnswerRTBL,2,FALSE),0)</f>
        <v>0</v>
      </c>
      <c r="H162" s="100">
        <f>IFERROR(AVERAGE(G162,G179),0)</f>
        <v>0</v>
      </c>
      <c r="I162" s="299"/>
      <c r="J162" s="11"/>
      <c r="K162" s="236"/>
      <c r="L162" s="129"/>
      <c r="M162" s="129"/>
      <c r="N162" s="129"/>
      <c r="O162" s="129"/>
      <c r="P162" s="129"/>
      <c r="Q162" s="236"/>
      <c r="R162" s="236"/>
      <c r="S162" s="236"/>
      <c r="T162" s="236"/>
      <c r="U162" s="236"/>
      <c r="V162" s="236"/>
      <c r="W162" s="236"/>
      <c r="X162" s="236"/>
      <c r="Y162" s="236"/>
      <c r="Z162" s="236"/>
    </row>
    <row r="163" spans="2:26" ht="26.25" customHeight="1" x14ac:dyDescent="0.25">
      <c r="B163" s="333"/>
      <c r="C163" s="231" t="s">
        <v>191</v>
      </c>
      <c r="D163" s="286" t="s">
        <v>337</v>
      </c>
      <c r="E163" s="287"/>
      <c r="F163" s="26"/>
      <c r="G163" s="21"/>
      <c r="H163" s="117"/>
      <c r="I163" s="295"/>
      <c r="J163" s="11"/>
      <c r="K163" s="236"/>
      <c r="L163" s="129"/>
      <c r="M163" s="129"/>
      <c r="N163" s="129"/>
      <c r="O163" s="129"/>
      <c r="P163" s="129"/>
      <c r="Q163" s="236"/>
      <c r="R163" s="236"/>
      <c r="S163" s="236"/>
      <c r="T163" s="236"/>
      <c r="U163" s="236"/>
      <c r="V163" s="236"/>
      <c r="W163" s="236"/>
      <c r="X163" s="236"/>
      <c r="Y163" s="236"/>
      <c r="Z163" s="236"/>
    </row>
    <row r="164" spans="2:26" ht="12.75" customHeight="1" x14ac:dyDescent="0.25">
      <c r="B164" s="333"/>
      <c r="C164" s="232" t="s">
        <v>191</v>
      </c>
      <c r="D164" s="286" t="s">
        <v>338</v>
      </c>
      <c r="E164" s="287"/>
      <c r="F164" s="27"/>
      <c r="G164" s="22"/>
      <c r="H164" s="115"/>
      <c r="I164" s="295"/>
      <c r="J164" s="11"/>
      <c r="K164" s="236"/>
      <c r="L164" s="129"/>
      <c r="M164" s="129"/>
      <c r="N164" s="129"/>
      <c r="O164" s="129"/>
      <c r="P164" s="129"/>
      <c r="Q164" s="236"/>
      <c r="R164" s="236"/>
      <c r="S164" s="236"/>
      <c r="T164" s="236"/>
      <c r="U164" s="236"/>
      <c r="V164" s="236"/>
      <c r="W164" s="236"/>
      <c r="X164" s="236"/>
      <c r="Y164" s="236"/>
      <c r="Z164" s="236"/>
    </row>
    <row r="165" spans="2:26" ht="12.75" customHeight="1" x14ac:dyDescent="0.25">
      <c r="B165" s="333"/>
      <c r="C165" s="232" t="s">
        <v>191</v>
      </c>
      <c r="D165" s="286" t="s">
        <v>339</v>
      </c>
      <c r="E165" s="287"/>
      <c r="F165" s="27"/>
      <c r="G165" s="22"/>
      <c r="H165" s="115"/>
      <c r="I165" s="295"/>
      <c r="J165" s="11"/>
      <c r="K165" s="236"/>
      <c r="L165" s="129"/>
      <c r="M165" s="129"/>
      <c r="N165" s="129"/>
      <c r="O165" s="129"/>
      <c r="P165" s="129"/>
      <c r="Q165" s="236"/>
      <c r="R165" s="236"/>
      <c r="S165" s="236"/>
      <c r="T165" s="236"/>
      <c r="U165" s="236"/>
      <c r="V165" s="236"/>
      <c r="W165" s="236"/>
      <c r="X165" s="236"/>
      <c r="Y165" s="236"/>
      <c r="Z165" s="236"/>
    </row>
    <row r="166" spans="2:26" ht="12.75" customHeight="1" x14ac:dyDescent="0.25">
      <c r="B166" s="333"/>
      <c r="C166" s="232" t="s">
        <v>191</v>
      </c>
      <c r="D166" s="286" t="s">
        <v>340</v>
      </c>
      <c r="E166" s="287"/>
      <c r="F166" s="27"/>
      <c r="G166" s="22"/>
      <c r="H166" s="115"/>
      <c r="I166" s="295"/>
      <c r="J166" s="11"/>
      <c r="K166" s="236"/>
      <c r="L166" s="129"/>
      <c r="M166" s="129"/>
      <c r="N166" s="129"/>
      <c r="O166" s="129"/>
      <c r="P166" s="129"/>
      <c r="Q166" s="236"/>
      <c r="R166" s="236"/>
      <c r="S166" s="236"/>
      <c r="T166" s="236"/>
      <c r="U166" s="236"/>
      <c r="V166" s="236"/>
      <c r="W166" s="236"/>
      <c r="X166" s="236"/>
      <c r="Y166" s="236"/>
      <c r="Z166" s="236"/>
    </row>
    <row r="167" spans="2:26" ht="12.75" customHeight="1" x14ac:dyDescent="0.25">
      <c r="B167" s="333"/>
      <c r="C167" s="234"/>
      <c r="D167" s="286"/>
      <c r="E167" s="287"/>
      <c r="F167" s="28"/>
      <c r="G167" s="23"/>
      <c r="H167" s="116"/>
      <c r="I167" s="296"/>
      <c r="J167" s="11"/>
      <c r="K167" s="236"/>
      <c r="L167" s="129"/>
      <c r="M167" s="129"/>
      <c r="N167" s="129"/>
      <c r="O167" s="129"/>
      <c r="P167" s="129"/>
      <c r="Q167" s="236"/>
      <c r="R167" s="236"/>
      <c r="S167" s="236"/>
      <c r="T167" s="236"/>
      <c r="U167" s="236"/>
      <c r="V167" s="236"/>
      <c r="W167" s="236"/>
      <c r="X167" s="236"/>
      <c r="Y167" s="236"/>
      <c r="Z167" s="236"/>
    </row>
    <row r="168" spans="2:26" x14ac:dyDescent="0.25">
      <c r="B168" s="333"/>
      <c r="C168" s="255">
        <v>3</v>
      </c>
      <c r="D168" s="293" t="s">
        <v>335</v>
      </c>
      <c r="E168" s="294"/>
      <c r="F168" s="240"/>
      <c r="G168" s="18">
        <f>IFERROR(VLOOKUP(F168,AnswerOTBL,2,FALSE),0)</f>
        <v>0</v>
      </c>
      <c r="H168" s="100">
        <f>IFERROR(AVERAGE(G168,G185),0)</f>
        <v>0</v>
      </c>
      <c r="I168" s="299"/>
      <c r="J168" s="11"/>
      <c r="K168" s="236"/>
      <c r="L168" s="129"/>
      <c r="M168" s="129"/>
      <c r="N168" s="129"/>
      <c r="O168" s="129"/>
      <c r="P168" s="129"/>
      <c r="Q168" s="236"/>
      <c r="R168" s="236"/>
      <c r="S168" s="236"/>
      <c r="T168" s="236"/>
      <c r="U168" s="236"/>
      <c r="V168" s="236"/>
      <c r="W168" s="236"/>
      <c r="X168" s="236"/>
      <c r="Y168" s="236"/>
      <c r="Z168" s="236"/>
    </row>
    <row r="169" spans="2:26" x14ac:dyDescent="0.25">
      <c r="B169" s="333"/>
      <c r="C169" s="231" t="s">
        <v>191</v>
      </c>
      <c r="D169" s="286" t="s">
        <v>341</v>
      </c>
      <c r="E169" s="287"/>
      <c r="F169" s="26"/>
      <c r="G169" s="21"/>
      <c r="H169" s="117"/>
      <c r="I169" s="295"/>
      <c r="J169" s="11"/>
      <c r="K169" s="236"/>
      <c r="L169" s="129"/>
      <c r="M169" s="129"/>
      <c r="N169" s="129"/>
      <c r="O169" s="129"/>
      <c r="P169" s="129"/>
      <c r="Q169" s="236"/>
      <c r="R169" s="236"/>
      <c r="S169" s="236"/>
      <c r="T169" s="236"/>
      <c r="U169" s="236"/>
      <c r="V169" s="236"/>
      <c r="W169" s="236"/>
      <c r="X169" s="236"/>
      <c r="Y169" s="236"/>
      <c r="Z169" s="236"/>
    </row>
    <row r="170" spans="2:26" ht="13.5" customHeight="1" x14ac:dyDescent="0.25">
      <c r="B170" s="333"/>
      <c r="C170" s="232" t="s">
        <v>191</v>
      </c>
      <c r="D170" s="286" t="s">
        <v>342</v>
      </c>
      <c r="E170" s="287"/>
      <c r="F170" s="27"/>
      <c r="G170" s="22"/>
      <c r="H170" s="115"/>
      <c r="I170" s="295"/>
      <c r="J170" s="11"/>
      <c r="K170" s="236"/>
      <c r="L170" s="129"/>
      <c r="M170" s="129"/>
      <c r="N170" s="129"/>
      <c r="O170" s="129"/>
      <c r="P170" s="129"/>
      <c r="Q170" s="236"/>
      <c r="R170" s="236"/>
      <c r="S170" s="236"/>
      <c r="T170" s="236"/>
      <c r="U170" s="236"/>
      <c r="V170" s="236"/>
      <c r="W170" s="236"/>
      <c r="X170" s="236"/>
      <c r="Y170" s="236"/>
      <c r="Z170" s="236"/>
    </row>
    <row r="171" spans="2:26" ht="12.75" customHeight="1" x14ac:dyDescent="0.25">
      <c r="B171" s="333"/>
      <c r="C171" s="232" t="s">
        <v>191</v>
      </c>
      <c r="D171" s="286" t="s">
        <v>343</v>
      </c>
      <c r="E171" s="287"/>
      <c r="F171" s="27"/>
      <c r="G171" s="22"/>
      <c r="H171" s="115"/>
      <c r="I171" s="295"/>
      <c r="J171" s="11"/>
      <c r="K171" s="236"/>
      <c r="L171" s="129"/>
      <c r="M171" s="129"/>
      <c r="N171" s="129"/>
      <c r="O171" s="129"/>
      <c r="P171" s="129"/>
      <c r="Q171" s="236"/>
      <c r="R171" s="236"/>
      <c r="S171" s="236"/>
      <c r="T171" s="236"/>
      <c r="U171" s="236"/>
      <c r="V171" s="236"/>
      <c r="W171" s="236"/>
      <c r="X171" s="236"/>
      <c r="Y171" s="236"/>
      <c r="Z171" s="236"/>
    </row>
    <row r="172" spans="2:26" ht="12.75" customHeight="1" x14ac:dyDescent="0.25">
      <c r="B172" s="333"/>
      <c r="C172" s="232" t="s">
        <v>191</v>
      </c>
      <c r="D172" s="286" t="s">
        <v>344</v>
      </c>
      <c r="E172" s="287"/>
      <c r="F172" s="27"/>
      <c r="G172" s="22"/>
      <c r="H172" s="115"/>
      <c r="I172" s="295"/>
      <c r="J172" s="11"/>
      <c r="K172" s="236"/>
      <c r="L172" s="129"/>
      <c r="M172" s="129"/>
      <c r="N172" s="129"/>
      <c r="O172" s="129"/>
      <c r="P172" s="129"/>
      <c r="Q172" s="236"/>
      <c r="R172" s="236"/>
      <c r="S172" s="236"/>
      <c r="T172" s="236"/>
      <c r="U172" s="236"/>
      <c r="V172" s="236"/>
      <c r="W172" s="236"/>
      <c r="X172" s="236"/>
      <c r="Y172" s="236"/>
      <c r="Z172" s="236"/>
    </row>
    <row r="173" spans="2:26" ht="12.75" customHeight="1" x14ac:dyDescent="0.25">
      <c r="B173" s="334"/>
      <c r="C173" s="241"/>
      <c r="D173" s="297"/>
      <c r="E173" s="298"/>
      <c r="F173" s="242"/>
      <c r="G173" s="243"/>
      <c r="H173" s="244"/>
      <c r="I173" s="295"/>
      <c r="J173" s="11"/>
      <c r="K173" s="236"/>
      <c r="L173" s="129"/>
      <c r="M173" s="129"/>
      <c r="N173" s="129"/>
      <c r="O173" s="129"/>
      <c r="P173" s="129"/>
      <c r="Q173" s="236"/>
      <c r="R173" s="236"/>
      <c r="S173" s="236"/>
      <c r="T173" s="236"/>
      <c r="U173" s="236"/>
      <c r="V173" s="236"/>
      <c r="W173" s="236"/>
      <c r="X173" s="236"/>
      <c r="Y173" s="236"/>
      <c r="Z173" s="236"/>
    </row>
    <row r="174" spans="2:26" ht="12.75" customHeight="1" x14ac:dyDescent="0.25">
      <c r="B174" s="288"/>
      <c r="C174" s="289"/>
      <c r="D174" s="289"/>
      <c r="E174" s="289"/>
      <c r="F174" s="289"/>
      <c r="G174" s="289"/>
      <c r="H174" s="289"/>
      <c r="I174" s="290"/>
      <c r="J174" s="10"/>
      <c r="K174" s="236"/>
      <c r="L174" s="129"/>
      <c r="M174" s="129"/>
      <c r="N174" s="129"/>
      <c r="O174" s="129"/>
      <c r="P174" s="129"/>
      <c r="Q174" s="236"/>
      <c r="R174" s="236"/>
      <c r="S174" s="236"/>
      <c r="T174" s="236"/>
      <c r="U174" s="236"/>
      <c r="V174" s="236"/>
      <c r="W174" s="236"/>
      <c r="X174" s="236"/>
      <c r="Y174" s="236"/>
      <c r="Z174" s="236"/>
    </row>
    <row r="175" spans="2:26" x14ac:dyDescent="0.25">
      <c r="B175" s="337" t="s">
        <v>348</v>
      </c>
      <c r="C175" s="238">
        <v>1</v>
      </c>
      <c r="D175" s="293" t="s">
        <v>349</v>
      </c>
      <c r="E175" s="294"/>
      <c r="F175" s="247"/>
      <c r="G175" s="245">
        <f>IFERROR(VLOOKUP(F175,AnswerRTBL,2,FALSE),0)</f>
        <v>0</v>
      </c>
      <c r="H175" s="246"/>
      <c r="I175" s="295"/>
      <c r="J175" s="11"/>
      <c r="K175" s="236"/>
      <c r="L175" s="129"/>
      <c r="M175" s="129"/>
      <c r="N175" s="129"/>
      <c r="O175" s="129"/>
      <c r="P175" s="129"/>
      <c r="Q175" s="236"/>
      <c r="R175" s="236"/>
      <c r="S175" s="236"/>
      <c r="T175" s="236"/>
      <c r="U175" s="236"/>
      <c r="V175" s="236"/>
      <c r="W175" s="236"/>
      <c r="X175" s="236"/>
      <c r="Y175" s="236"/>
      <c r="Z175" s="236"/>
    </row>
    <row r="176" spans="2:26" ht="29.25" customHeight="1" x14ac:dyDescent="0.25">
      <c r="B176" s="333"/>
      <c r="C176" s="231" t="s">
        <v>191</v>
      </c>
      <c r="D176" s="286" t="s">
        <v>49</v>
      </c>
      <c r="E176" s="287"/>
      <c r="F176" s="26"/>
      <c r="G176" s="21"/>
      <c r="H176" s="117"/>
      <c r="I176" s="295"/>
      <c r="J176" s="11"/>
      <c r="K176" s="236"/>
      <c r="L176" s="129"/>
      <c r="M176" s="129"/>
      <c r="N176" s="129"/>
      <c r="O176" s="129"/>
      <c r="P176" s="129"/>
      <c r="Q176" s="236"/>
      <c r="R176" s="236"/>
      <c r="S176" s="236"/>
      <c r="T176" s="236"/>
      <c r="U176" s="236"/>
      <c r="V176" s="236"/>
      <c r="W176" s="236"/>
      <c r="X176" s="236"/>
      <c r="Y176" s="236"/>
      <c r="Z176" s="236"/>
    </row>
    <row r="177" spans="2:26" ht="15" customHeight="1" x14ac:dyDescent="0.25">
      <c r="B177" s="333"/>
      <c r="C177" s="232" t="s">
        <v>191</v>
      </c>
      <c r="D177" s="286" t="s">
        <v>358</v>
      </c>
      <c r="E177" s="287"/>
      <c r="F177" s="27"/>
      <c r="G177" s="22"/>
      <c r="H177" s="115"/>
      <c r="I177" s="295"/>
      <c r="J177" s="11"/>
      <c r="K177" s="236"/>
      <c r="L177" s="129"/>
      <c r="M177" s="129"/>
      <c r="N177" s="129"/>
      <c r="O177" s="129"/>
      <c r="P177" s="129"/>
      <c r="Q177" s="236"/>
      <c r="R177" s="236"/>
      <c r="S177" s="236"/>
      <c r="T177" s="236"/>
      <c r="U177" s="236"/>
      <c r="V177" s="236"/>
      <c r="W177" s="236"/>
      <c r="X177" s="236"/>
      <c r="Y177" s="236"/>
      <c r="Z177" s="236"/>
    </row>
    <row r="178" spans="2:26" ht="12.75" customHeight="1" x14ac:dyDescent="0.25">
      <c r="B178" s="333"/>
      <c r="C178" s="234"/>
      <c r="D178" s="297"/>
      <c r="E178" s="298"/>
      <c r="F178" s="28"/>
      <c r="G178" s="23"/>
      <c r="H178" s="116"/>
      <c r="I178" s="296"/>
      <c r="J178" s="11"/>
      <c r="K178" s="236"/>
      <c r="L178" s="129"/>
      <c r="M178" s="129"/>
      <c r="N178" s="129"/>
      <c r="O178" s="129"/>
      <c r="P178" s="129"/>
      <c r="Q178" s="236"/>
      <c r="R178" s="236"/>
      <c r="S178" s="236"/>
      <c r="T178" s="236"/>
      <c r="U178" s="236"/>
      <c r="V178" s="236"/>
      <c r="W178" s="236"/>
      <c r="X178" s="236"/>
      <c r="Y178" s="236"/>
      <c r="Z178" s="236"/>
    </row>
    <row r="179" spans="2:26" ht="26.25" customHeight="1" x14ac:dyDescent="0.25">
      <c r="B179" s="333"/>
      <c r="C179" s="238">
        <v>2</v>
      </c>
      <c r="D179" s="293" t="s">
        <v>350</v>
      </c>
      <c r="E179" s="294"/>
      <c r="F179" s="247"/>
      <c r="G179" s="245">
        <f>IFERROR(VLOOKUP(F179,AnswerRTBL,2,FALSE),0)</f>
        <v>0</v>
      </c>
      <c r="H179" s="101"/>
      <c r="I179" s="299"/>
      <c r="J179" s="11"/>
      <c r="K179" s="236"/>
      <c r="L179" s="129"/>
      <c r="M179" s="129"/>
      <c r="N179" s="129"/>
      <c r="O179" s="129"/>
      <c r="P179" s="129"/>
      <c r="Q179" s="236"/>
      <c r="R179" s="236"/>
      <c r="S179" s="236"/>
      <c r="T179" s="236"/>
      <c r="U179" s="236"/>
      <c r="V179" s="236"/>
      <c r="W179" s="236"/>
      <c r="X179" s="236"/>
      <c r="Y179" s="236"/>
      <c r="Z179" s="236"/>
    </row>
    <row r="180" spans="2:26" ht="12.75" customHeight="1" x14ac:dyDescent="0.25">
      <c r="B180" s="333"/>
      <c r="C180" s="231" t="s">
        <v>191</v>
      </c>
      <c r="D180" s="286" t="s">
        <v>354</v>
      </c>
      <c r="E180" s="287"/>
      <c r="F180" s="26"/>
      <c r="G180" s="21"/>
      <c r="H180" s="117"/>
      <c r="I180" s="295"/>
      <c r="J180" s="11"/>
      <c r="K180" s="236"/>
      <c r="L180" s="129"/>
      <c r="M180" s="129"/>
      <c r="N180" s="129"/>
      <c r="O180" s="129"/>
      <c r="P180" s="129"/>
      <c r="Q180" s="236"/>
      <c r="R180" s="236"/>
      <c r="S180" s="236"/>
      <c r="T180" s="236"/>
      <c r="U180" s="236"/>
      <c r="V180" s="236"/>
      <c r="W180" s="236"/>
      <c r="X180" s="236"/>
      <c r="Y180" s="236"/>
      <c r="Z180" s="236"/>
    </row>
    <row r="181" spans="2:26" ht="12.75" customHeight="1" x14ac:dyDescent="0.25">
      <c r="B181" s="333"/>
      <c r="C181" s="232" t="s">
        <v>191</v>
      </c>
      <c r="D181" s="286" t="s">
        <v>355</v>
      </c>
      <c r="E181" s="287"/>
      <c r="F181" s="27"/>
      <c r="G181" s="22"/>
      <c r="H181" s="115"/>
      <c r="I181" s="295"/>
      <c r="J181" s="11"/>
      <c r="K181" s="236"/>
      <c r="L181" s="129"/>
      <c r="M181" s="129"/>
      <c r="N181" s="129"/>
      <c r="O181" s="129"/>
      <c r="P181" s="129"/>
      <c r="Q181" s="236"/>
      <c r="R181" s="236"/>
      <c r="S181" s="236"/>
      <c r="T181" s="236"/>
      <c r="U181" s="236"/>
      <c r="V181" s="236"/>
      <c r="W181" s="236"/>
      <c r="X181" s="236"/>
      <c r="Y181" s="236"/>
      <c r="Z181" s="236"/>
    </row>
    <row r="182" spans="2:26" ht="15" customHeight="1" x14ac:dyDescent="0.25">
      <c r="B182" s="333"/>
      <c r="C182" s="232" t="s">
        <v>191</v>
      </c>
      <c r="D182" s="286" t="s">
        <v>356</v>
      </c>
      <c r="E182" s="287"/>
      <c r="F182" s="27"/>
      <c r="G182" s="22"/>
      <c r="H182" s="115"/>
      <c r="I182" s="295"/>
      <c r="J182" s="11"/>
      <c r="K182" s="236"/>
      <c r="L182" s="129"/>
      <c r="M182" s="129"/>
      <c r="N182" s="129"/>
      <c r="O182" s="129"/>
      <c r="P182" s="129"/>
      <c r="Q182" s="236"/>
      <c r="R182" s="236"/>
      <c r="S182" s="236"/>
      <c r="T182" s="236"/>
      <c r="U182" s="236"/>
      <c r="V182" s="236"/>
      <c r="W182" s="236"/>
      <c r="X182" s="236"/>
      <c r="Y182" s="236"/>
      <c r="Z182" s="236"/>
    </row>
    <row r="183" spans="2:26" ht="12.75" customHeight="1" x14ac:dyDescent="0.25">
      <c r="B183" s="333"/>
      <c r="C183" s="232" t="s">
        <v>191</v>
      </c>
      <c r="D183" s="286" t="s">
        <v>357</v>
      </c>
      <c r="E183" s="287"/>
      <c r="F183" s="27"/>
      <c r="G183" s="22"/>
      <c r="H183" s="115"/>
      <c r="I183" s="295"/>
      <c r="J183" s="11"/>
      <c r="K183" s="236"/>
      <c r="L183" s="129"/>
      <c r="M183" s="129"/>
      <c r="N183" s="129"/>
      <c r="O183" s="129"/>
      <c r="P183" s="129"/>
      <c r="Q183" s="236"/>
      <c r="R183" s="236"/>
      <c r="S183" s="236"/>
      <c r="T183" s="236"/>
      <c r="U183" s="236"/>
      <c r="V183" s="236"/>
      <c r="W183" s="236"/>
      <c r="X183" s="236"/>
      <c r="Y183" s="236"/>
      <c r="Z183" s="236"/>
    </row>
    <row r="184" spans="2:26" ht="12.75" customHeight="1" x14ac:dyDescent="0.25">
      <c r="B184" s="333"/>
      <c r="C184" s="234"/>
      <c r="D184" s="297"/>
      <c r="E184" s="298"/>
      <c r="F184" s="28"/>
      <c r="G184" s="23"/>
      <c r="H184" s="116"/>
      <c r="I184" s="296"/>
      <c r="J184" s="11"/>
      <c r="K184" s="236"/>
      <c r="L184" s="129"/>
      <c r="M184" s="129"/>
      <c r="N184" s="129"/>
      <c r="O184" s="129"/>
      <c r="P184" s="129"/>
      <c r="Q184" s="236"/>
      <c r="R184" s="236"/>
      <c r="S184" s="236"/>
      <c r="T184" s="236"/>
      <c r="U184" s="236"/>
      <c r="V184" s="236"/>
      <c r="W184" s="236"/>
      <c r="X184" s="236"/>
      <c r="Y184" s="236"/>
      <c r="Z184" s="236"/>
    </row>
    <row r="185" spans="2:26" ht="26.25" customHeight="1" x14ac:dyDescent="0.25">
      <c r="B185" s="333"/>
      <c r="C185" s="238">
        <v>3</v>
      </c>
      <c r="D185" s="293" t="s">
        <v>351</v>
      </c>
      <c r="E185" s="294"/>
      <c r="F185" s="247"/>
      <c r="G185" s="245">
        <f>IFERROR(VLOOKUP(F185,AnswerRTBL,2,FALSE),0)</f>
        <v>0</v>
      </c>
      <c r="H185" s="101"/>
      <c r="I185" s="299"/>
      <c r="J185" s="11"/>
      <c r="K185" s="236"/>
      <c r="L185" s="129"/>
      <c r="M185" s="129"/>
      <c r="N185" s="129"/>
      <c r="O185" s="129"/>
      <c r="P185" s="129"/>
      <c r="Q185" s="236"/>
      <c r="R185" s="236"/>
      <c r="S185" s="236"/>
      <c r="T185" s="236"/>
      <c r="U185" s="236"/>
      <c r="V185" s="236"/>
      <c r="W185" s="236"/>
      <c r="X185" s="236"/>
      <c r="Y185" s="236"/>
      <c r="Z185" s="236"/>
    </row>
    <row r="186" spans="2:26" ht="27.75" customHeight="1" x14ac:dyDescent="0.25">
      <c r="B186" s="333"/>
      <c r="C186" s="231" t="s">
        <v>191</v>
      </c>
      <c r="D186" s="286" t="s">
        <v>352</v>
      </c>
      <c r="E186" s="287"/>
      <c r="F186" s="26"/>
      <c r="G186" s="21"/>
      <c r="H186" s="117"/>
      <c r="I186" s="295"/>
      <c r="J186" s="11"/>
      <c r="K186" s="236"/>
      <c r="L186" s="129"/>
      <c r="M186" s="129"/>
      <c r="N186" s="129"/>
      <c r="O186" s="129"/>
      <c r="P186" s="129"/>
      <c r="Q186" s="236"/>
      <c r="R186" s="236"/>
      <c r="S186" s="236"/>
      <c r="T186" s="236"/>
      <c r="U186" s="236"/>
      <c r="V186" s="236"/>
      <c r="W186" s="236"/>
      <c r="X186" s="236"/>
      <c r="Y186" s="236"/>
      <c r="Z186" s="236"/>
    </row>
    <row r="187" spans="2:26" ht="27" customHeight="1" x14ac:dyDescent="0.25">
      <c r="B187" s="333"/>
      <c r="C187" s="232" t="s">
        <v>191</v>
      </c>
      <c r="D187" s="286" t="s">
        <v>353</v>
      </c>
      <c r="E187" s="287"/>
      <c r="F187" s="242"/>
      <c r="G187" s="243"/>
      <c r="H187" s="244"/>
      <c r="I187" s="295"/>
      <c r="J187" s="251"/>
      <c r="K187" s="236"/>
      <c r="L187" s="129"/>
      <c r="M187" s="129"/>
      <c r="N187" s="129"/>
      <c r="O187" s="129"/>
      <c r="P187" s="129"/>
      <c r="Q187" s="236"/>
      <c r="R187" s="236"/>
      <c r="S187" s="236"/>
      <c r="T187" s="236"/>
      <c r="U187" s="236"/>
      <c r="V187" s="236"/>
      <c r="W187" s="236"/>
      <c r="X187" s="236"/>
      <c r="Y187" s="236"/>
      <c r="Z187" s="236"/>
    </row>
    <row r="188" spans="2:26" ht="12.75" customHeight="1" x14ac:dyDescent="0.25">
      <c r="B188" s="333"/>
      <c r="C188" s="234"/>
      <c r="D188" s="286"/>
      <c r="E188" s="287"/>
      <c r="F188" s="28"/>
      <c r="G188" s="23"/>
      <c r="H188" s="116"/>
      <c r="I188" s="296"/>
      <c r="J188" s="11"/>
      <c r="K188" s="236"/>
      <c r="L188" s="129"/>
      <c r="M188" s="129"/>
      <c r="N188" s="129"/>
      <c r="O188" s="129"/>
      <c r="P188" s="129"/>
      <c r="Q188" s="236"/>
      <c r="R188" s="236"/>
      <c r="S188" s="236"/>
      <c r="T188" s="236"/>
      <c r="U188" s="236"/>
      <c r="V188" s="236"/>
      <c r="W188" s="236"/>
      <c r="X188" s="236"/>
      <c r="Y188" s="236"/>
      <c r="Z188" s="236"/>
    </row>
    <row r="189" spans="2:26" ht="12.75" customHeight="1" x14ac:dyDescent="0.2">
      <c r="B189" s="252" t="s">
        <v>234</v>
      </c>
      <c r="C189" s="253" t="s">
        <v>235</v>
      </c>
      <c r="D189" s="335" t="s">
        <v>333</v>
      </c>
      <c r="E189" s="336"/>
      <c r="F189" s="254" t="s">
        <v>73</v>
      </c>
      <c r="G189" s="74"/>
      <c r="H189" s="119"/>
      <c r="I189" s="75" t="s">
        <v>26</v>
      </c>
      <c r="J189" s="75" t="s">
        <v>71</v>
      </c>
      <c r="K189" s="236"/>
      <c r="Q189" s="236"/>
      <c r="R189" s="236"/>
      <c r="S189" s="236"/>
      <c r="T189" s="236"/>
      <c r="U189" s="236"/>
      <c r="V189" s="236"/>
      <c r="W189" s="236"/>
      <c r="X189" s="236"/>
      <c r="Y189" s="236"/>
      <c r="Z189" s="236"/>
    </row>
    <row r="190" spans="2:26" ht="12.75" customHeight="1" x14ac:dyDescent="0.2">
      <c r="B190" s="333" t="s">
        <v>361</v>
      </c>
      <c r="C190" s="255">
        <v>1</v>
      </c>
      <c r="D190" s="314" t="s">
        <v>363</v>
      </c>
      <c r="E190" s="315"/>
      <c r="F190" s="240"/>
      <c r="G190" s="18">
        <f>IFERROR(VLOOKUP(F190,AnswerKTBL,2,FALSE),0)</f>
        <v>0</v>
      </c>
      <c r="H190" s="100">
        <f>IFERROR(AVERAGE(G190,G206),0)</f>
        <v>0</v>
      </c>
      <c r="I190" s="299"/>
      <c r="J190" s="331">
        <f>SUM(H190,H195,H200)</f>
        <v>0</v>
      </c>
      <c r="K190" s="236"/>
      <c r="L190" s="129"/>
      <c r="M190" s="129"/>
      <c r="N190" s="129"/>
      <c r="O190" s="129"/>
      <c r="P190" s="129"/>
      <c r="Q190" s="236"/>
      <c r="R190" s="236"/>
      <c r="S190" s="236"/>
      <c r="T190" s="236"/>
      <c r="U190" s="236"/>
      <c r="V190" s="236"/>
      <c r="W190" s="236"/>
      <c r="X190" s="236"/>
      <c r="Y190" s="236"/>
      <c r="Z190" s="236"/>
    </row>
    <row r="191" spans="2:26" ht="12.75" customHeight="1" x14ac:dyDescent="0.2">
      <c r="B191" s="333"/>
      <c r="C191" s="231" t="s">
        <v>191</v>
      </c>
      <c r="D191" s="286" t="s">
        <v>372</v>
      </c>
      <c r="E191" s="287"/>
      <c r="F191" s="26"/>
      <c r="G191" s="21"/>
      <c r="H191" s="113"/>
      <c r="I191" s="295"/>
      <c r="J191" s="332"/>
      <c r="K191" s="236"/>
      <c r="L191" s="129"/>
      <c r="M191" s="129"/>
      <c r="N191" s="129"/>
      <c r="O191" s="129"/>
      <c r="P191" s="129"/>
      <c r="Q191" s="236"/>
      <c r="R191" s="236"/>
      <c r="S191" s="236"/>
      <c r="T191" s="236"/>
      <c r="U191" s="236"/>
      <c r="V191" s="236"/>
      <c r="W191" s="236"/>
      <c r="X191" s="236"/>
      <c r="Y191" s="236"/>
      <c r="Z191" s="236"/>
    </row>
    <row r="192" spans="2:26" ht="12.75" customHeight="1" x14ac:dyDescent="0.2">
      <c r="B192" s="333"/>
      <c r="C192" s="232" t="s">
        <v>191</v>
      </c>
      <c r="D192" s="286" t="s">
        <v>373</v>
      </c>
      <c r="E192" s="287"/>
      <c r="F192" s="27"/>
      <c r="G192" s="22"/>
      <c r="H192" s="114"/>
      <c r="I192" s="295"/>
      <c r="J192" s="332"/>
      <c r="K192" s="236"/>
      <c r="L192" s="129"/>
      <c r="M192" s="129"/>
      <c r="N192" s="129"/>
      <c r="O192" s="129"/>
      <c r="P192" s="129"/>
      <c r="Q192" s="236"/>
      <c r="R192" s="236"/>
      <c r="S192" s="236"/>
      <c r="T192" s="236"/>
      <c r="U192" s="236"/>
      <c r="V192" s="236"/>
      <c r="W192" s="236"/>
      <c r="X192" s="236"/>
      <c r="Y192" s="236"/>
      <c r="Z192" s="236"/>
    </row>
    <row r="193" spans="2:26" ht="12.75" customHeight="1" x14ac:dyDescent="0.2">
      <c r="B193" s="333"/>
      <c r="C193" s="232" t="s">
        <v>191</v>
      </c>
      <c r="D193" s="286" t="s">
        <v>374</v>
      </c>
      <c r="E193" s="287"/>
      <c r="F193" s="27"/>
      <c r="G193" s="22"/>
      <c r="H193" s="115"/>
      <c r="I193" s="295"/>
      <c r="J193" s="332"/>
      <c r="K193" s="236"/>
      <c r="L193" s="129"/>
      <c r="M193" s="129"/>
      <c r="N193" s="129"/>
      <c r="O193" s="129"/>
      <c r="P193" s="129"/>
      <c r="Q193" s="236"/>
      <c r="R193" s="236"/>
      <c r="S193" s="236"/>
      <c r="T193" s="236"/>
      <c r="U193" s="236"/>
      <c r="V193" s="236"/>
      <c r="W193" s="236"/>
      <c r="X193" s="236"/>
      <c r="Y193" s="236"/>
      <c r="Z193" s="236"/>
    </row>
    <row r="194" spans="2:26" ht="12.75" customHeight="1" x14ac:dyDescent="0.2">
      <c r="B194" s="333"/>
      <c r="C194" s="233"/>
      <c r="D194" s="297"/>
      <c r="E194" s="298"/>
      <c r="F194" s="28"/>
      <c r="G194" s="23"/>
      <c r="H194" s="116"/>
      <c r="I194" s="296"/>
      <c r="J194" s="332"/>
      <c r="K194" s="236"/>
      <c r="L194" s="129"/>
      <c r="M194" s="129"/>
      <c r="N194" s="129"/>
      <c r="O194" s="129"/>
      <c r="P194" s="129"/>
      <c r="Q194" s="236"/>
      <c r="R194" s="236"/>
      <c r="S194" s="236"/>
      <c r="T194" s="236"/>
      <c r="U194" s="236"/>
      <c r="V194" s="236"/>
      <c r="W194" s="236"/>
      <c r="X194" s="236"/>
      <c r="Y194" s="236"/>
      <c r="Z194" s="236"/>
    </row>
    <row r="195" spans="2:26" ht="12.75" customHeight="1" x14ac:dyDescent="0.25">
      <c r="B195" s="333"/>
      <c r="C195" s="255">
        <v>2</v>
      </c>
      <c r="D195" s="293" t="s">
        <v>364</v>
      </c>
      <c r="E195" s="294"/>
      <c r="F195" s="240"/>
      <c r="G195" s="18">
        <f>IFERROR(VLOOKUP(F195,AnswerOTBL,2,FALSE),0)</f>
        <v>0</v>
      </c>
      <c r="H195" s="100">
        <f>IFERROR(AVERAGE(G195,G211),0)</f>
        <v>0</v>
      </c>
      <c r="I195" s="299"/>
      <c r="J195" s="11"/>
      <c r="K195" s="236"/>
      <c r="L195" s="129"/>
      <c r="M195" s="129"/>
      <c r="N195" s="129"/>
      <c r="O195" s="129"/>
      <c r="P195" s="129"/>
      <c r="Q195" s="236"/>
      <c r="R195" s="236"/>
      <c r="S195" s="236"/>
      <c r="T195" s="236"/>
      <c r="U195" s="236"/>
      <c r="V195" s="236"/>
      <c r="W195" s="236"/>
      <c r="X195" s="236"/>
      <c r="Y195" s="236"/>
      <c r="Z195" s="236"/>
    </row>
    <row r="196" spans="2:26" ht="12.75" customHeight="1" x14ac:dyDescent="0.25">
      <c r="B196" s="333"/>
      <c r="C196" s="231" t="s">
        <v>191</v>
      </c>
      <c r="D196" s="286" t="s">
        <v>369</v>
      </c>
      <c r="E196" s="287"/>
      <c r="F196" s="26"/>
      <c r="G196" s="21"/>
      <c r="H196" s="117"/>
      <c r="I196" s="295"/>
      <c r="J196" s="11"/>
      <c r="K196" s="236"/>
      <c r="L196" s="129"/>
      <c r="M196" s="129"/>
      <c r="N196" s="129"/>
      <c r="O196" s="129"/>
      <c r="P196" s="129"/>
      <c r="Q196" s="236"/>
      <c r="R196" s="236"/>
      <c r="S196" s="236"/>
      <c r="T196" s="236"/>
      <c r="U196" s="236"/>
      <c r="V196" s="236"/>
      <c r="W196" s="236"/>
      <c r="X196" s="236"/>
      <c r="Y196" s="236"/>
      <c r="Z196" s="236"/>
    </row>
    <row r="197" spans="2:26" ht="12.75" customHeight="1" x14ac:dyDescent="0.25">
      <c r="B197" s="333"/>
      <c r="C197" s="232" t="s">
        <v>191</v>
      </c>
      <c r="D197" s="286" t="s">
        <v>370</v>
      </c>
      <c r="E197" s="287"/>
      <c r="F197" s="27"/>
      <c r="G197" s="22"/>
      <c r="H197" s="115"/>
      <c r="I197" s="295"/>
      <c r="J197" s="11"/>
      <c r="K197" s="236"/>
      <c r="L197" s="129"/>
      <c r="M197" s="129"/>
      <c r="N197" s="129"/>
      <c r="O197" s="129"/>
      <c r="P197" s="129"/>
      <c r="Q197" s="236"/>
      <c r="R197" s="236"/>
      <c r="S197" s="236"/>
      <c r="T197" s="236"/>
      <c r="U197" s="236"/>
      <c r="V197" s="236"/>
      <c r="W197" s="236"/>
      <c r="X197" s="236"/>
      <c r="Y197" s="236"/>
      <c r="Z197" s="236"/>
    </row>
    <row r="198" spans="2:26" ht="12.75" customHeight="1" x14ac:dyDescent="0.25">
      <c r="B198" s="333"/>
      <c r="C198" s="232" t="s">
        <v>191</v>
      </c>
      <c r="D198" s="286" t="s">
        <v>371</v>
      </c>
      <c r="E198" s="287"/>
      <c r="F198" s="27"/>
      <c r="G198" s="22"/>
      <c r="H198" s="115"/>
      <c r="I198" s="295"/>
      <c r="J198" s="11"/>
      <c r="K198" s="236"/>
      <c r="L198" s="129"/>
      <c r="M198" s="129"/>
      <c r="N198" s="129"/>
      <c r="O198" s="129"/>
      <c r="P198" s="129"/>
      <c r="Q198" s="236"/>
      <c r="R198" s="236"/>
      <c r="S198" s="236"/>
      <c r="T198" s="236"/>
      <c r="U198" s="236"/>
      <c r="V198" s="236"/>
      <c r="W198" s="236"/>
      <c r="X198" s="236"/>
      <c r="Y198" s="236"/>
      <c r="Z198" s="236"/>
    </row>
    <row r="199" spans="2:26" ht="12.75" customHeight="1" x14ac:dyDescent="0.25">
      <c r="B199" s="333"/>
      <c r="C199" s="234"/>
      <c r="D199" s="286"/>
      <c r="E199" s="287"/>
      <c r="F199" s="28"/>
      <c r="G199" s="23"/>
      <c r="H199" s="116"/>
      <c r="I199" s="296"/>
      <c r="J199" s="11"/>
      <c r="K199" s="236"/>
      <c r="L199" s="129"/>
      <c r="M199" s="129"/>
      <c r="N199" s="129"/>
      <c r="O199" s="129"/>
      <c r="P199" s="129"/>
      <c r="Q199" s="236"/>
      <c r="R199" s="236"/>
      <c r="S199" s="236"/>
      <c r="T199" s="236"/>
      <c r="U199" s="236"/>
      <c r="V199" s="236"/>
      <c r="W199" s="236"/>
      <c r="X199" s="236"/>
      <c r="Y199" s="236"/>
      <c r="Z199" s="236"/>
    </row>
    <row r="200" spans="2:26" x14ac:dyDescent="0.25">
      <c r="B200" s="333"/>
      <c r="C200" s="255">
        <v>3</v>
      </c>
      <c r="D200" s="293" t="s">
        <v>365</v>
      </c>
      <c r="E200" s="294"/>
      <c r="F200" s="240"/>
      <c r="G200" s="18">
        <f>IFERROR(VLOOKUP(F200,AnswerOTBL,2,FALSE),0)</f>
        <v>0</v>
      </c>
      <c r="H200" s="100">
        <f>IFERROR(AVERAGE(G200,G217),0)</f>
        <v>0</v>
      </c>
      <c r="I200" s="299"/>
      <c r="J200" s="11"/>
      <c r="K200" s="236"/>
      <c r="L200" s="129"/>
      <c r="M200" s="129"/>
      <c r="N200" s="129"/>
      <c r="O200" s="129"/>
      <c r="P200" s="129"/>
      <c r="Q200" s="236"/>
      <c r="R200" s="236"/>
      <c r="S200" s="236"/>
      <c r="T200" s="236"/>
      <c r="U200" s="236"/>
      <c r="V200" s="236"/>
      <c r="W200" s="236"/>
      <c r="X200" s="236"/>
      <c r="Y200" s="236"/>
      <c r="Z200" s="236"/>
    </row>
    <row r="201" spans="2:26" x14ac:dyDescent="0.25">
      <c r="B201" s="333"/>
      <c r="C201" s="231" t="s">
        <v>191</v>
      </c>
      <c r="D201" s="286" t="s">
        <v>366</v>
      </c>
      <c r="E201" s="287"/>
      <c r="F201" s="26"/>
      <c r="G201" s="21"/>
      <c r="H201" s="117"/>
      <c r="I201" s="295"/>
      <c r="J201" s="11"/>
      <c r="K201" s="236"/>
      <c r="L201" s="129"/>
      <c r="M201" s="129"/>
      <c r="N201" s="129"/>
      <c r="O201" s="129"/>
      <c r="P201" s="129"/>
      <c r="Q201" s="236"/>
      <c r="R201" s="236"/>
      <c r="S201" s="236"/>
      <c r="T201" s="236"/>
      <c r="U201" s="236"/>
      <c r="V201" s="236"/>
      <c r="W201" s="236"/>
      <c r="X201" s="236"/>
      <c r="Y201" s="236"/>
      <c r="Z201" s="236"/>
    </row>
    <row r="202" spans="2:26" ht="13.5" customHeight="1" x14ac:dyDescent="0.25">
      <c r="B202" s="333"/>
      <c r="C202" s="232" t="s">
        <v>191</v>
      </c>
      <c r="D202" s="286" t="s">
        <v>367</v>
      </c>
      <c r="E202" s="287"/>
      <c r="F202" s="27"/>
      <c r="G202" s="22"/>
      <c r="H202" s="115"/>
      <c r="I202" s="295"/>
      <c r="J202" s="11"/>
      <c r="K202" s="236"/>
      <c r="L202" s="129"/>
      <c r="M202" s="129"/>
      <c r="N202" s="129"/>
      <c r="O202" s="129"/>
      <c r="P202" s="129"/>
      <c r="Q202" s="236"/>
      <c r="R202" s="236"/>
      <c r="S202" s="236"/>
      <c r="T202" s="236"/>
      <c r="U202" s="236"/>
      <c r="V202" s="236"/>
      <c r="W202" s="236"/>
      <c r="X202" s="236"/>
      <c r="Y202" s="236"/>
      <c r="Z202" s="236"/>
    </row>
    <row r="203" spans="2:26" ht="12.75" customHeight="1" x14ac:dyDescent="0.25">
      <c r="B203" s="333"/>
      <c r="C203" s="232" t="s">
        <v>191</v>
      </c>
      <c r="D203" s="286" t="s">
        <v>368</v>
      </c>
      <c r="E203" s="287"/>
      <c r="F203" s="27"/>
      <c r="G203" s="22"/>
      <c r="H203" s="115"/>
      <c r="I203" s="295"/>
      <c r="J203" s="11"/>
      <c r="K203" s="236"/>
      <c r="L203" s="129"/>
      <c r="M203" s="129"/>
      <c r="N203" s="129"/>
      <c r="O203" s="129"/>
      <c r="P203" s="129"/>
      <c r="Q203" s="236"/>
      <c r="R203" s="236"/>
      <c r="S203" s="236"/>
      <c r="T203" s="236"/>
      <c r="U203" s="236"/>
      <c r="V203" s="236"/>
      <c r="W203" s="236"/>
      <c r="X203" s="236"/>
      <c r="Y203" s="236"/>
      <c r="Z203" s="236"/>
    </row>
    <row r="204" spans="2:26" ht="12.75" customHeight="1" x14ac:dyDescent="0.25">
      <c r="B204" s="334"/>
      <c r="C204" s="241"/>
      <c r="D204" s="297"/>
      <c r="E204" s="298"/>
      <c r="F204" s="242"/>
      <c r="G204" s="243"/>
      <c r="H204" s="244"/>
      <c r="I204" s="295"/>
      <c r="J204" s="11"/>
      <c r="K204" s="236"/>
      <c r="L204" s="129"/>
      <c r="M204" s="129"/>
      <c r="N204" s="129"/>
      <c r="O204" s="129"/>
      <c r="P204" s="129"/>
      <c r="Q204" s="236"/>
      <c r="R204" s="236"/>
      <c r="S204" s="236"/>
      <c r="T204" s="236"/>
      <c r="U204" s="236"/>
      <c r="V204" s="236"/>
      <c r="W204" s="236"/>
      <c r="X204" s="236"/>
      <c r="Y204" s="236"/>
      <c r="Z204" s="236"/>
    </row>
    <row r="205" spans="2:26" ht="12.75" customHeight="1" x14ac:dyDescent="0.25">
      <c r="B205" s="288"/>
      <c r="C205" s="289"/>
      <c r="D205" s="289"/>
      <c r="E205" s="289"/>
      <c r="F205" s="289"/>
      <c r="G205" s="289"/>
      <c r="H205" s="289"/>
      <c r="I205" s="290"/>
      <c r="J205" s="10"/>
      <c r="K205" s="236"/>
      <c r="L205" s="129"/>
      <c r="M205" s="129"/>
      <c r="N205" s="129"/>
      <c r="O205" s="129"/>
      <c r="P205" s="129"/>
      <c r="Q205" s="236"/>
      <c r="R205" s="236"/>
      <c r="S205" s="236"/>
      <c r="T205" s="236"/>
      <c r="U205" s="236"/>
      <c r="V205" s="236"/>
      <c r="W205" s="236"/>
      <c r="X205" s="236"/>
      <c r="Y205" s="236"/>
      <c r="Z205" s="236"/>
    </row>
    <row r="206" spans="2:26" x14ac:dyDescent="0.25">
      <c r="B206" s="337" t="s">
        <v>362</v>
      </c>
      <c r="C206" s="238">
        <v>1</v>
      </c>
      <c r="D206" s="293" t="s">
        <v>375</v>
      </c>
      <c r="E206" s="294"/>
      <c r="F206" s="247"/>
      <c r="G206" s="245">
        <f>IFERROR(VLOOKUP(F206,AnswerOTBL,2,FALSE),0)</f>
        <v>0</v>
      </c>
      <c r="H206" s="246"/>
      <c r="I206" s="295"/>
      <c r="J206" s="11"/>
      <c r="K206" s="236"/>
      <c r="L206" s="129"/>
      <c r="M206" s="129"/>
      <c r="N206" s="129"/>
      <c r="O206" s="129"/>
      <c r="P206" s="129"/>
      <c r="Q206" s="236"/>
      <c r="R206" s="236"/>
      <c r="S206" s="236"/>
      <c r="T206" s="236"/>
      <c r="U206" s="236"/>
      <c r="V206" s="236"/>
      <c r="W206" s="236"/>
      <c r="X206" s="236"/>
      <c r="Y206" s="236"/>
      <c r="Z206" s="236"/>
    </row>
    <row r="207" spans="2:26" ht="15" customHeight="1" x14ac:dyDescent="0.25">
      <c r="B207" s="333"/>
      <c r="C207" s="231" t="s">
        <v>191</v>
      </c>
      <c r="D207" s="286" t="s">
        <v>385</v>
      </c>
      <c r="E207" s="287"/>
      <c r="F207" s="26"/>
      <c r="G207" s="21"/>
      <c r="H207" s="117"/>
      <c r="I207" s="295"/>
      <c r="J207" s="11"/>
      <c r="K207" s="236"/>
      <c r="L207" s="129"/>
      <c r="M207" s="129"/>
      <c r="N207" s="129"/>
      <c r="O207" s="129"/>
      <c r="P207" s="129"/>
      <c r="Q207" s="236"/>
      <c r="R207" s="236"/>
      <c r="S207" s="236"/>
      <c r="T207" s="236"/>
      <c r="U207" s="236"/>
      <c r="V207" s="236"/>
      <c r="W207" s="236"/>
      <c r="X207" s="236"/>
      <c r="Y207" s="236"/>
      <c r="Z207" s="236"/>
    </row>
    <row r="208" spans="2:26" ht="15" customHeight="1" x14ac:dyDescent="0.25">
      <c r="B208" s="333"/>
      <c r="C208" s="232" t="s">
        <v>191</v>
      </c>
      <c r="D208" s="286" t="s">
        <v>386</v>
      </c>
      <c r="E208" s="287"/>
      <c r="F208" s="27"/>
      <c r="G208" s="22"/>
      <c r="H208" s="115"/>
      <c r="I208" s="295"/>
      <c r="J208" s="11"/>
      <c r="K208" s="236"/>
      <c r="L208" s="129"/>
      <c r="M208" s="129"/>
      <c r="N208" s="129"/>
      <c r="O208" s="129"/>
      <c r="P208" s="129"/>
      <c r="Q208" s="236"/>
      <c r="R208" s="236"/>
      <c r="S208" s="236"/>
      <c r="T208" s="236"/>
      <c r="U208" s="236"/>
      <c r="V208" s="236"/>
      <c r="W208" s="236"/>
      <c r="X208" s="236"/>
      <c r="Y208" s="236"/>
      <c r="Z208" s="236"/>
    </row>
    <row r="209" spans="1:26" x14ac:dyDescent="0.25">
      <c r="B209" s="333"/>
      <c r="C209" s="232" t="s">
        <v>191</v>
      </c>
      <c r="D209" s="286" t="s">
        <v>387</v>
      </c>
      <c r="E209" s="287"/>
      <c r="F209" s="242"/>
      <c r="G209" s="243"/>
      <c r="H209" s="244"/>
      <c r="I209" s="295"/>
      <c r="J209" s="251"/>
      <c r="K209" s="236"/>
      <c r="L209" s="129"/>
      <c r="M209" s="129"/>
      <c r="N209" s="129"/>
      <c r="O209" s="129"/>
      <c r="P209" s="129"/>
      <c r="Q209" s="236"/>
      <c r="R209" s="236"/>
      <c r="S209" s="236"/>
      <c r="T209" s="236"/>
      <c r="U209" s="236"/>
      <c r="V209" s="236"/>
      <c r="W209" s="236"/>
      <c r="X209" s="236"/>
      <c r="Y209" s="236"/>
      <c r="Z209" s="236"/>
    </row>
    <row r="210" spans="1:26" ht="12.75" customHeight="1" x14ac:dyDescent="0.25">
      <c r="B210" s="333"/>
      <c r="C210" s="234"/>
      <c r="D210" s="297"/>
      <c r="E210" s="298"/>
      <c r="F210" s="28"/>
      <c r="G210" s="23"/>
      <c r="H210" s="116"/>
      <c r="I210" s="296"/>
      <c r="J210" s="11"/>
      <c r="K210" s="236"/>
      <c r="L210" s="129"/>
      <c r="M210" s="129"/>
      <c r="N210" s="129"/>
      <c r="O210" s="129"/>
      <c r="P210" s="129"/>
      <c r="Q210" s="236"/>
      <c r="R210" s="236"/>
      <c r="S210" s="236"/>
      <c r="T210" s="236"/>
      <c r="U210" s="236"/>
      <c r="V210" s="236"/>
      <c r="W210" s="236"/>
      <c r="X210" s="236"/>
      <c r="Y210" s="236"/>
      <c r="Z210" s="236"/>
    </row>
    <row r="211" spans="1:26" ht="12.75" customHeight="1" x14ac:dyDescent="0.25">
      <c r="B211" s="333"/>
      <c r="C211" s="238">
        <v>2</v>
      </c>
      <c r="D211" s="293" t="s">
        <v>376</v>
      </c>
      <c r="E211" s="294"/>
      <c r="F211" s="247"/>
      <c r="G211" s="18">
        <f>IFERROR(VLOOKUP(F211,AnswerSTBL,2,FALSE),0)</f>
        <v>0</v>
      </c>
      <c r="H211" s="101"/>
      <c r="I211" s="299"/>
      <c r="J211" s="11"/>
      <c r="K211" s="236"/>
      <c r="L211" s="129"/>
      <c r="M211" s="129"/>
      <c r="N211" s="129"/>
      <c r="O211" s="129"/>
      <c r="P211" s="129"/>
      <c r="Q211" s="236"/>
      <c r="R211" s="236"/>
      <c r="S211" s="236"/>
      <c r="T211" s="236"/>
      <c r="U211" s="236"/>
      <c r="V211" s="236"/>
      <c r="W211" s="236"/>
      <c r="X211" s="236"/>
      <c r="Y211" s="236"/>
      <c r="Z211" s="236"/>
    </row>
    <row r="212" spans="1:26" ht="12.75" customHeight="1" x14ac:dyDescent="0.25">
      <c r="B212" s="333"/>
      <c r="C212" s="231" t="s">
        <v>191</v>
      </c>
      <c r="D212" s="286" t="s">
        <v>381</v>
      </c>
      <c r="E212" s="287"/>
      <c r="F212" s="26"/>
      <c r="G212" s="21"/>
      <c r="H212" s="117"/>
      <c r="I212" s="295"/>
      <c r="J212" s="11"/>
      <c r="K212" s="236"/>
      <c r="L212" s="129"/>
      <c r="M212" s="129"/>
      <c r="N212" s="129"/>
      <c r="O212" s="129"/>
      <c r="P212" s="129"/>
      <c r="Q212" s="236"/>
      <c r="R212" s="236"/>
      <c r="S212" s="236"/>
      <c r="T212" s="236"/>
      <c r="U212" s="236"/>
      <c r="V212" s="236"/>
      <c r="W212" s="236"/>
      <c r="X212" s="236"/>
      <c r="Y212" s="236"/>
      <c r="Z212" s="236"/>
    </row>
    <row r="213" spans="1:26" ht="12.75" customHeight="1" x14ac:dyDescent="0.25">
      <c r="B213" s="333"/>
      <c r="C213" s="232" t="s">
        <v>191</v>
      </c>
      <c r="D213" s="286" t="s">
        <v>382</v>
      </c>
      <c r="E213" s="287"/>
      <c r="F213" s="27"/>
      <c r="G213" s="22"/>
      <c r="H213" s="115"/>
      <c r="I213" s="295"/>
      <c r="J213" s="11"/>
      <c r="K213" s="236"/>
      <c r="L213" s="129"/>
      <c r="M213" s="129"/>
      <c r="N213" s="129"/>
      <c r="O213" s="129"/>
      <c r="P213" s="129"/>
      <c r="Q213" s="236"/>
      <c r="R213" s="236"/>
      <c r="S213" s="236"/>
      <c r="T213" s="236"/>
      <c r="U213" s="236"/>
      <c r="V213" s="236"/>
      <c r="W213" s="236"/>
      <c r="X213" s="236"/>
      <c r="Y213" s="236"/>
      <c r="Z213" s="236"/>
    </row>
    <row r="214" spans="1:26" ht="15" customHeight="1" x14ac:dyDescent="0.25">
      <c r="B214" s="333"/>
      <c r="C214" s="232" t="s">
        <v>191</v>
      </c>
      <c r="D214" s="286" t="s">
        <v>383</v>
      </c>
      <c r="E214" s="287"/>
      <c r="F214" s="27"/>
      <c r="G214" s="22"/>
      <c r="H214" s="115"/>
      <c r="I214" s="295"/>
      <c r="J214" s="11"/>
      <c r="K214" s="236"/>
      <c r="L214" s="129"/>
      <c r="M214" s="129"/>
      <c r="N214" s="129"/>
      <c r="O214" s="129"/>
      <c r="P214" s="129"/>
      <c r="Q214" s="236"/>
      <c r="R214" s="236"/>
      <c r="S214" s="236"/>
      <c r="T214" s="236"/>
      <c r="U214" s="236"/>
      <c r="V214" s="236"/>
      <c r="W214" s="236"/>
      <c r="X214" s="236"/>
      <c r="Y214" s="236"/>
      <c r="Z214" s="236"/>
    </row>
    <row r="215" spans="1:26" ht="12.75" customHeight="1" x14ac:dyDescent="0.25">
      <c r="B215" s="333"/>
      <c r="C215" s="232" t="s">
        <v>191</v>
      </c>
      <c r="D215" s="286" t="s">
        <v>384</v>
      </c>
      <c r="E215" s="287"/>
      <c r="F215" s="27"/>
      <c r="G215" s="22"/>
      <c r="H215" s="115"/>
      <c r="I215" s="295"/>
      <c r="J215" s="11"/>
      <c r="K215" s="236"/>
      <c r="L215" s="129"/>
      <c r="M215" s="129"/>
      <c r="N215" s="129"/>
      <c r="O215" s="129"/>
      <c r="P215" s="129"/>
      <c r="Q215" s="236"/>
      <c r="R215" s="236"/>
      <c r="S215" s="236"/>
      <c r="T215" s="236"/>
      <c r="U215" s="236"/>
      <c r="V215" s="236"/>
      <c r="W215" s="236"/>
      <c r="X215" s="236"/>
      <c r="Y215" s="236"/>
      <c r="Z215" s="236"/>
    </row>
    <row r="216" spans="1:26" ht="12.75" customHeight="1" x14ac:dyDescent="0.25">
      <c r="B216" s="333"/>
      <c r="C216" s="234"/>
      <c r="D216" s="297"/>
      <c r="E216" s="298"/>
      <c r="F216" s="28"/>
      <c r="G216" s="23"/>
      <c r="H216" s="116"/>
      <c r="I216" s="296"/>
      <c r="J216" s="11"/>
      <c r="K216" s="236"/>
      <c r="L216" s="129"/>
      <c r="M216" s="129"/>
      <c r="N216" s="129"/>
      <c r="O216" s="129"/>
      <c r="P216" s="129"/>
      <c r="Q216" s="236"/>
      <c r="R216" s="236"/>
      <c r="S216" s="236"/>
      <c r="T216" s="236"/>
      <c r="U216" s="236"/>
      <c r="V216" s="236"/>
      <c r="W216" s="236"/>
      <c r="X216" s="236"/>
      <c r="Y216" s="236"/>
      <c r="Z216" s="236"/>
    </row>
    <row r="217" spans="1:26" x14ac:dyDescent="0.25">
      <c r="B217" s="333"/>
      <c r="C217" s="238">
        <v>3</v>
      </c>
      <c r="D217" s="293" t="s">
        <v>377</v>
      </c>
      <c r="E217" s="294"/>
      <c r="F217" s="247"/>
      <c r="G217" s="18">
        <f>IFERROR(VLOOKUP(F217,AnswerOTBL,2,FALSE),0)</f>
        <v>0</v>
      </c>
      <c r="H217" s="101"/>
      <c r="I217" s="299"/>
      <c r="J217" s="11"/>
      <c r="K217" s="236"/>
      <c r="L217" s="129"/>
      <c r="M217" s="129"/>
      <c r="N217" s="129"/>
      <c r="O217" s="129"/>
      <c r="P217" s="129"/>
      <c r="Q217" s="236"/>
      <c r="R217" s="236"/>
      <c r="S217" s="236"/>
      <c r="T217" s="236"/>
      <c r="U217" s="236"/>
      <c r="V217" s="236"/>
      <c r="W217" s="236"/>
      <c r="X217" s="236"/>
      <c r="Y217" s="236"/>
      <c r="Z217" s="236"/>
    </row>
    <row r="218" spans="1:26" ht="12.75" customHeight="1" x14ac:dyDescent="0.25">
      <c r="B218" s="333"/>
      <c r="C218" s="231" t="s">
        <v>191</v>
      </c>
      <c r="D218" s="286" t="s">
        <v>378</v>
      </c>
      <c r="E218" s="287"/>
      <c r="F218" s="26"/>
      <c r="G218" s="21"/>
      <c r="H218" s="117"/>
      <c r="I218" s="295"/>
      <c r="J218" s="11"/>
      <c r="K218" s="236"/>
      <c r="L218" s="129"/>
      <c r="M218" s="129"/>
      <c r="N218" s="129"/>
      <c r="O218" s="129"/>
      <c r="P218" s="129"/>
      <c r="Q218" s="236"/>
      <c r="R218" s="236"/>
      <c r="S218" s="236"/>
      <c r="T218" s="236"/>
      <c r="U218" s="236"/>
      <c r="V218" s="236"/>
      <c r="W218" s="236"/>
      <c r="X218" s="236"/>
      <c r="Y218" s="236"/>
      <c r="Z218" s="236"/>
    </row>
    <row r="219" spans="1:26" x14ac:dyDescent="0.25">
      <c r="B219" s="333"/>
      <c r="C219" s="232" t="s">
        <v>191</v>
      </c>
      <c r="D219" s="286" t="s">
        <v>379</v>
      </c>
      <c r="E219" s="287"/>
      <c r="F219" s="242"/>
      <c r="G219" s="243"/>
      <c r="H219" s="244"/>
      <c r="I219" s="295"/>
      <c r="J219" s="251"/>
      <c r="K219" s="236"/>
      <c r="L219" s="129"/>
      <c r="M219" s="129"/>
      <c r="N219" s="129"/>
      <c r="O219" s="129"/>
      <c r="P219" s="129"/>
      <c r="Q219" s="236"/>
      <c r="R219" s="236"/>
      <c r="S219" s="236"/>
      <c r="T219" s="236"/>
      <c r="U219" s="236"/>
      <c r="V219" s="236"/>
      <c r="W219" s="236"/>
      <c r="X219" s="236"/>
      <c r="Y219" s="236"/>
      <c r="Z219" s="236"/>
    </row>
    <row r="220" spans="1:26" x14ac:dyDescent="0.25">
      <c r="B220" s="333"/>
      <c r="C220" s="232" t="s">
        <v>191</v>
      </c>
      <c r="D220" s="286" t="s">
        <v>380</v>
      </c>
      <c r="E220" s="287"/>
      <c r="F220" s="242"/>
      <c r="G220" s="243"/>
      <c r="H220" s="244"/>
      <c r="I220" s="295"/>
      <c r="J220" s="251"/>
      <c r="K220" s="236"/>
      <c r="L220" s="129"/>
      <c r="M220" s="129"/>
      <c r="N220" s="129"/>
      <c r="O220" s="129"/>
      <c r="P220" s="129"/>
      <c r="Q220" s="236"/>
      <c r="R220" s="236"/>
      <c r="S220" s="236"/>
      <c r="T220" s="236"/>
      <c r="U220" s="236"/>
      <c r="V220" s="236"/>
      <c r="W220" s="236"/>
      <c r="X220" s="236"/>
      <c r="Y220" s="236"/>
      <c r="Z220" s="236"/>
    </row>
    <row r="221" spans="1:26" ht="12.75" customHeight="1" x14ac:dyDescent="0.25">
      <c r="B221" s="334"/>
      <c r="C221" s="241"/>
      <c r="D221" s="286"/>
      <c r="E221" s="287"/>
      <c r="F221" s="242"/>
      <c r="G221" s="243"/>
      <c r="H221" s="244"/>
      <c r="I221" s="295"/>
      <c r="J221" s="251"/>
      <c r="K221" s="236"/>
      <c r="L221" s="129"/>
      <c r="M221" s="129"/>
      <c r="N221" s="129"/>
      <c r="O221" s="129"/>
      <c r="P221" s="129"/>
      <c r="Q221" s="236"/>
      <c r="R221" s="236"/>
      <c r="S221" s="236"/>
      <c r="T221" s="236"/>
      <c r="U221" s="236"/>
      <c r="V221" s="236"/>
      <c r="W221" s="236"/>
      <c r="X221" s="236"/>
      <c r="Y221" s="236"/>
      <c r="Z221" s="236"/>
    </row>
    <row r="222" spans="1:26" ht="12.75" customHeight="1" x14ac:dyDescent="0.2">
      <c r="A222"/>
      <c r="B222" s="325" t="s">
        <v>359</v>
      </c>
      <c r="C222" s="326"/>
      <c r="D222" s="326"/>
      <c r="E222" s="326"/>
      <c r="F222" s="326"/>
      <c r="G222" s="326"/>
      <c r="H222" s="326"/>
      <c r="I222" s="326"/>
      <c r="J222" s="327"/>
      <c r="K222" s="236"/>
      <c r="L222" s="129"/>
      <c r="M222" s="129"/>
      <c r="N222" s="129"/>
      <c r="O222" s="129"/>
      <c r="P222" s="129"/>
      <c r="Q222" s="236"/>
      <c r="R222" s="236"/>
      <c r="S222" s="236"/>
      <c r="T222" s="236"/>
      <c r="U222" s="236"/>
      <c r="V222" s="236"/>
      <c r="W222" s="236"/>
      <c r="X222" s="236"/>
      <c r="Y222" s="236"/>
      <c r="Z222" s="236"/>
    </row>
    <row r="223" spans="1:26" ht="12.75" customHeight="1" x14ac:dyDescent="0.2">
      <c r="B223" s="272" t="s">
        <v>234</v>
      </c>
      <c r="C223" s="273" t="s">
        <v>235</v>
      </c>
      <c r="D223" s="328" t="s">
        <v>392</v>
      </c>
      <c r="E223" s="329"/>
      <c r="F223" s="274" t="s">
        <v>73</v>
      </c>
      <c r="G223" s="275"/>
      <c r="H223" s="276"/>
      <c r="I223" s="277" t="s">
        <v>26</v>
      </c>
      <c r="J223" s="277" t="s">
        <v>71</v>
      </c>
      <c r="K223" s="236"/>
      <c r="Q223" s="236"/>
      <c r="R223" s="236"/>
      <c r="S223" s="236"/>
      <c r="T223" s="236"/>
      <c r="U223" s="236"/>
      <c r="V223" s="236"/>
      <c r="W223" s="236"/>
      <c r="X223" s="236"/>
      <c r="Y223" s="236"/>
      <c r="Z223" s="236"/>
    </row>
    <row r="224" spans="1:26" ht="12.75" customHeight="1" x14ac:dyDescent="0.2">
      <c r="B224" s="318" t="s">
        <v>393</v>
      </c>
      <c r="C224" s="262">
        <v>1</v>
      </c>
      <c r="D224" s="314" t="s">
        <v>401</v>
      </c>
      <c r="E224" s="315"/>
      <c r="F224" s="240"/>
      <c r="G224" s="18">
        <f>IFERROR(VLOOKUP(F224,AnswerOTBL,2,FALSE),0)</f>
        <v>0</v>
      </c>
      <c r="H224" s="100">
        <f>IFERROR(AVERAGE(G224,G241),0)</f>
        <v>0</v>
      </c>
      <c r="I224" s="299"/>
      <c r="J224" s="316">
        <f>SUM(H224,H230,H234)</f>
        <v>0</v>
      </c>
      <c r="K224" s="236"/>
      <c r="L224" s="129"/>
      <c r="M224" s="129"/>
      <c r="N224" s="129"/>
      <c r="O224" s="129"/>
      <c r="P224" s="129"/>
      <c r="Q224" s="236"/>
      <c r="R224" s="236"/>
      <c r="S224" s="236"/>
      <c r="T224" s="236"/>
      <c r="U224" s="236"/>
      <c r="V224" s="236"/>
      <c r="W224" s="236"/>
      <c r="X224" s="236"/>
      <c r="Y224" s="236"/>
      <c r="Z224" s="236"/>
    </row>
    <row r="225" spans="2:26" ht="12.75" customHeight="1" x14ac:dyDescent="0.2">
      <c r="B225" s="318"/>
      <c r="C225" s="231" t="s">
        <v>191</v>
      </c>
      <c r="D225" s="286" t="s">
        <v>410</v>
      </c>
      <c r="E225" s="287"/>
      <c r="F225" s="26"/>
      <c r="G225" s="21"/>
      <c r="H225" s="113"/>
      <c r="I225" s="295"/>
      <c r="J225" s="317"/>
      <c r="K225" s="236"/>
      <c r="L225" s="129"/>
      <c r="M225" s="129"/>
      <c r="N225" s="129"/>
      <c r="O225" s="129"/>
      <c r="P225" s="129"/>
      <c r="Q225" s="236"/>
      <c r="R225" s="236"/>
      <c r="S225" s="236"/>
      <c r="T225" s="236"/>
      <c r="U225" s="236"/>
      <c r="V225" s="236"/>
      <c r="W225" s="236"/>
      <c r="X225" s="236"/>
      <c r="Y225" s="236"/>
      <c r="Z225" s="236"/>
    </row>
    <row r="226" spans="2:26" ht="12.75" customHeight="1" x14ac:dyDescent="0.2">
      <c r="B226" s="318"/>
      <c r="C226" s="232" t="s">
        <v>191</v>
      </c>
      <c r="D226" s="286" t="s">
        <v>411</v>
      </c>
      <c r="E226" s="287"/>
      <c r="F226" s="27"/>
      <c r="G226" s="22"/>
      <c r="H226" s="114"/>
      <c r="I226" s="295"/>
      <c r="J226" s="317"/>
      <c r="K226" s="236"/>
      <c r="L226" s="129"/>
      <c r="M226" s="129"/>
      <c r="N226" s="129"/>
      <c r="O226" s="129"/>
      <c r="P226" s="129"/>
      <c r="Q226" s="236"/>
      <c r="R226" s="236"/>
      <c r="S226" s="236"/>
      <c r="T226" s="236"/>
      <c r="U226" s="236"/>
      <c r="V226" s="236"/>
      <c r="W226" s="236"/>
      <c r="X226" s="236"/>
      <c r="Y226" s="236"/>
      <c r="Z226" s="236"/>
    </row>
    <row r="227" spans="2:26" ht="12.75" customHeight="1" x14ac:dyDescent="0.2">
      <c r="B227" s="318"/>
      <c r="C227" s="232" t="s">
        <v>191</v>
      </c>
      <c r="D227" s="286" t="s">
        <v>412</v>
      </c>
      <c r="E227" s="287"/>
      <c r="F227" s="27"/>
      <c r="G227" s="22"/>
      <c r="H227" s="115"/>
      <c r="I227" s="295"/>
      <c r="J227" s="317"/>
      <c r="K227" s="236"/>
      <c r="L227" s="129"/>
      <c r="M227" s="129"/>
      <c r="N227" s="129"/>
      <c r="O227" s="129"/>
      <c r="P227" s="129"/>
      <c r="Q227" s="236"/>
      <c r="R227" s="236"/>
      <c r="S227" s="236"/>
      <c r="T227" s="236"/>
      <c r="U227" s="236"/>
      <c r="V227" s="236"/>
      <c r="W227" s="236"/>
      <c r="X227" s="236"/>
      <c r="Y227" s="236"/>
      <c r="Z227" s="236"/>
    </row>
    <row r="228" spans="2:26" ht="12.75" customHeight="1" x14ac:dyDescent="0.2">
      <c r="B228" s="318"/>
      <c r="C228" s="232" t="s">
        <v>191</v>
      </c>
      <c r="D228" s="286" t="s">
        <v>413</v>
      </c>
      <c r="E228" s="287"/>
      <c r="F228" s="27"/>
      <c r="G228" s="22"/>
      <c r="H228" s="115"/>
      <c r="I228" s="295"/>
      <c r="J228" s="317"/>
      <c r="K228" s="236"/>
      <c r="L228" s="129"/>
      <c r="M228" s="129"/>
      <c r="N228" s="129"/>
      <c r="O228" s="129"/>
      <c r="P228" s="129"/>
      <c r="Q228" s="236"/>
      <c r="R228" s="236"/>
      <c r="S228" s="236"/>
      <c r="T228" s="236"/>
      <c r="U228" s="236"/>
      <c r="V228" s="236"/>
      <c r="W228" s="236"/>
      <c r="X228" s="236"/>
      <c r="Y228" s="236"/>
      <c r="Z228" s="236"/>
    </row>
    <row r="229" spans="2:26" ht="12.75" customHeight="1" x14ac:dyDescent="0.2">
      <c r="B229" s="318"/>
      <c r="C229" s="233"/>
      <c r="D229" s="297"/>
      <c r="E229" s="298"/>
      <c r="F229" s="28"/>
      <c r="G229" s="23"/>
      <c r="H229" s="116"/>
      <c r="I229" s="296"/>
      <c r="J229" s="317"/>
      <c r="K229" s="236"/>
      <c r="L229" s="129"/>
      <c r="M229" s="129"/>
      <c r="N229" s="129"/>
      <c r="O229" s="129"/>
      <c r="P229" s="129"/>
      <c r="Q229" s="236"/>
      <c r="R229" s="236"/>
      <c r="S229" s="236"/>
      <c r="T229" s="236"/>
      <c r="U229" s="236"/>
      <c r="V229" s="236"/>
      <c r="W229" s="236"/>
      <c r="X229" s="236"/>
      <c r="Y229" s="236"/>
      <c r="Z229" s="236"/>
    </row>
    <row r="230" spans="2:26" ht="12.75" customHeight="1" x14ac:dyDescent="0.25">
      <c r="B230" s="318"/>
      <c r="C230" s="262">
        <v>2</v>
      </c>
      <c r="D230" s="293" t="s">
        <v>402</v>
      </c>
      <c r="E230" s="294"/>
      <c r="F230" s="240"/>
      <c r="G230" s="18">
        <f>IFERROR(VLOOKUP(F230,AnswerOTBL,2,FALSE),0)</f>
        <v>0</v>
      </c>
      <c r="H230" s="100">
        <f>IFERROR(AVERAGE(G230,G246),0)</f>
        <v>0</v>
      </c>
      <c r="I230" s="299"/>
      <c r="J230" s="11"/>
      <c r="K230" s="236"/>
      <c r="L230" s="129"/>
      <c r="M230" s="129"/>
      <c r="N230" s="129"/>
      <c r="O230" s="129"/>
      <c r="P230" s="129"/>
      <c r="Q230" s="236"/>
      <c r="R230" s="236"/>
      <c r="S230" s="236"/>
      <c r="T230" s="236"/>
      <c r="U230" s="236"/>
      <c r="V230" s="236"/>
      <c r="W230" s="236"/>
      <c r="X230" s="236"/>
      <c r="Y230" s="236"/>
      <c r="Z230" s="236"/>
    </row>
    <row r="231" spans="2:26" ht="12.75" customHeight="1" x14ac:dyDescent="0.25">
      <c r="B231" s="318"/>
      <c r="C231" s="231" t="s">
        <v>191</v>
      </c>
      <c r="D231" s="286" t="s">
        <v>408</v>
      </c>
      <c r="E231" s="287"/>
      <c r="F231" s="26"/>
      <c r="G231" s="21"/>
      <c r="H231" s="117"/>
      <c r="I231" s="295"/>
      <c r="J231" s="11"/>
      <c r="K231" s="236"/>
      <c r="L231" s="129"/>
      <c r="M231" s="129"/>
      <c r="N231" s="129"/>
      <c r="O231" s="129"/>
      <c r="P231" s="129"/>
      <c r="Q231" s="236"/>
      <c r="R231" s="236"/>
      <c r="S231" s="236"/>
      <c r="T231" s="236"/>
      <c r="U231" s="236"/>
      <c r="V231" s="236"/>
      <c r="W231" s="236"/>
      <c r="X231" s="236"/>
      <c r="Y231" s="236"/>
      <c r="Z231" s="236"/>
    </row>
    <row r="232" spans="2:26" ht="12.75" customHeight="1" x14ac:dyDescent="0.25">
      <c r="B232" s="318"/>
      <c r="C232" s="232" t="s">
        <v>191</v>
      </c>
      <c r="D232" s="286" t="s">
        <v>409</v>
      </c>
      <c r="E232" s="287"/>
      <c r="F232" s="27"/>
      <c r="G232" s="22"/>
      <c r="H232" s="115"/>
      <c r="I232" s="295"/>
      <c r="J232" s="11"/>
      <c r="K232" s="236"/>
      <c r="L232" s="129"/>
      <c r="M232" s="129"/>
      <c r="N232" s="129"/>
      <c r="O232" s="129"/>
      <c r="P232" s="129"/>
      <c r="Q232" s="236"/>
      <c r="R232" s="236"/>
      <c r="S232" s="236"/>
      <c r="T232" s="236"/>
      <c r="U232" s="236"/>
      <c r="V232" s="236"/>
      <c r="W232" s="236"/>
      <c r="X232" s="236"/>
      <c r="Y232" s="236"/>
      <c r="Z232" s="236"/>
    </row>
    <row r="233" spans="2:26" ht="12.75" customHeight="1" x14ac:dyDescent="0.25">
      <c r="B233" s="318"/>
      <c r="C233" s="234"/>
      <c r="D233" s="286"/>
      <c r="E233" s="287"/>
      <c r="F233" s="28"/>
      <c r="G233" s="23"/>
      <c r="H233" s="116"/>
      <c r="I233" s="296"/>
      <c r="J233" s="11"/>
      <c r="K233" s="236"/>
      <c r="L233" s="129"/>
      <c r="M233" s="129"/>
      <c r="N233" s="129"/>
      <c r="O233" s="129"/>
      <c r="P233" s="129"/>
      <c r="Q233" s="236"/>
      <c r="R233" s="236"/>
      <c r="S233" s="236"/>
      <c r="T233" s="236"/>
      <c r="U233" s="236"/>
      <c r="V233" s="236"/>
      <c r="W233" s="236"/>
      <c r="X233" s="236"/>
      <c r="Y233" s="236"/>
      <c r="Z233" s="236"/>
    </row>
    <row r="234" spans="2:26" x14ac:dyDescent="0.25">
      <c r="B234" s="318"/>
      <c r="C234" s="262">
        <v>3</v>
      </c>
      <c r="D234" s="293" t="s">
        <v>403</v>
      </c>
      <c r="E234" s="294"/>
      <c r="F234" s="240"/>
      <c r="G234" s="18">
        <f>IFERROR(VLOOKUP(F234,AnswerOTBL,2,FALSE),0)</f>
        <v>0</v>
      </c>
      <c r="H234" s="100">
        <f>IFERROR(AVERAGE(G234,G252),0)</f>
        <v>0</v>
      </c>
      <c r="I234" s="299"/>
      <c r="J234" s="11"/>
      <c r="K234" s="236"/>
      <c r="L234" s="129"/>
      <c r="M234" s="129"/>
      <c r="N234" s="129"/>
      <c r="O234" s="129"/>
      <c r="P234" s="129"/>
      <c r="Q234" s="236"/>
      <c r="R234" s="236"/>
      <c r="S234" s="236"/>
      <c r="T234" s="236"/>
      <c r="U234" s="236"/>
      <c r="V234" s="236"/>
      <c r="W234" s="236"/>
      <c r="X234" s="236"/>
      <c r="Y234" s="236"/>
      <c r="Z234" s="236"/>
    </row>
    <row r="235" spans="2:26" x14ac:dyDescent="0.25">
      <c r="B235" s="318"/>
      <c r="C235" s="231" t="s">
        <v>191</v>
      </c>
      <c r="D235" s="286" t="s">
        <v>404</v>
      </c>
      <c r="E235" s="287"/>
      <c r="F235" s="26"/>
      <c r="G235" s="21"/>
      <c r="H235" s="117"/>
      <c r="I235" s="295"/>
      <c r="J235" s="11"/>
      <c r="K235" s="236"/>
      <c r="L235" s="129"/>
      <c r="M235" s="129"/>
      <c r="N235" s="129"/>
      <c r="O235" s="129"/>
      <c r="P235" s="129"/>
      <c r="Q235" s="236"/>
      <c r="R235" s="236"/>
      <c r="S235" s="236"/>
      <c r="T235" s="236"/>
      <c r="U235" s="236"/>
      <c r="V235" s="236"/>
      <c r="W235" s="236"/>
      <c r="X235" s="236"/>
      <c r="Y235" s="236"/>
      <c r="Z235" s="236"/>
    </row>
    <row r="236" spans="2:26" ht="13.5" customHeight="1" x14ac:dyDescent="0.25">
      <c r="B236" s="318"/>
      <c r="C236" s="232" t="s">
        <v>191</v>
      </c>
      <c r="D236" s="286" t="s">
        <v>405</v>
      </c>
      <c r="E236" s="287"/>
      <c r="F236" s="27"/>
      <c r="G236" s="22"/>
      <c r="H236" s="115"/>
      <c r="I236" s="295"/>
      <c r="J236" s="11"/>
      <c r="K236" s="236"/>
      <c r="L236" s="129"/>
      <c r="M236" s="129"/>
      <c r="N236" s="129"/>
      <c r="O236" s="129"/>
      <c r="P236" s="129"/>
      <c r="Q236" s="236"/>
      <c r="R236" s="236"/>
      <c r="S236" s="236"/>
      <c r="T236" s="236"/>
      <c r="U236" s="236"/>
      <c r="V236" s="236"/>
      <c r="W236" s="236"/>
      <c r="X236" s="236"/>
      <c r="Y236" s="236"/>
      <c r="Z236" s="236"/>
    </row>
    <row r="237" spans="2:26" ht="12.75" customHeight="1" x14ac:dyDescent="0.25">
      <c r="B237" s="318"/>
      <c r="C237" s="232" t="s">
        <v>191</v>
      </c>
      <c r="D237" s="286" t="s">
        <v>406</v>
      </c>
      <c r="E237" s="287"/>
      <c r="F237" s="27"/>
      <c r="G237" s="22"/>
      <c r="H237" s="115"/>
      <c r="I237" s="295"/>
      <c r="J237" s="11"/>
      <c r="K237" s="236"/>
      <c r="L237" s="129"/>
      <c r="M237" s="129"/>
      <c r="N237" s="129"/>
      <c r="O237" s="129"/>
      <c r="P237" s="129"/>
      <c r="Q237" s="236"/>
      <c r="R237" s="236"/>
      <c r="S237" s="236"/>
      <c r="T237" s="236"/>
      <c r="U237" s="236"/>
      <c r="V237" s="236"/>
      <c r="W237" s="236"/>
      <c r="X237" s="236"/>
      <c r="Y237" s="236"/>
      <c r="Z237" s="236"/>
    </row>
    <row r="238" spans="2:26" ht="12.75" customHeight="1" x14ac:dyDescent="0.25">
      <c r="B238" s="318"/>
      <c r="C238" s="232" t="s">
        <v>191</v>
      </c>
      <c r="D238" s="286" t="s">
        <v>407</v>
      </c>
      <c r="E238" s="287"/>
      <c r="F238" s="27"/>
      <c r="G238" s="22"/>
      <c r="H238" s="115"/>
      <c r="I238" s="295"/>
      <c r="J238" s="11"/>
      <c r="K238" s="236"/>
      <c r="L238" s="129"/>
      <c r="M238" s="129"/>
      <c r="N238" s="129"/>
      <c r="O238" s="129"/>
      <c r="P238" s="129"/>
      <c r="Q238" s="236"/>
      <c r="R238" s="236"/>
      <c r="S238" s="236"/>
      <c r="T238" s="236"/>
      <c r="U238" s="236"/>
      <c r="V238" s="236"/>
      <c r="W238" s="236"/>
      <c r="X238" s="236"/>
      <c r="Y238" s="236"/>
      <c r="Z238" s="236"/>
    </row>
    <row r="239" spans="2:26" ht="12.75" customHeight="1" x14ac:dyDescent="0.25">
      <c r="B239" s="319"/>
      <c r="C239" s="241"/>
      <c r="D239" s="297"/>
      <c r="E239" s="298"/>
      <c r="F239" s="242"/>
      <c r="G239" s="243"/>
      <c r="H239" s="244"/>
      <c r="I239" s="295"/>
      <c r="J239" s="11"/>
      <c r="K239" s="236"/>
      <c r="L239" s="129"/>
      <c r="M239" s="129"/>
      <c r="N239" s="129"/>
      <c r="O239" s="129"/>
      <c r="P239" s="129"/>
      <c r="Q239" s="236"/>
      <c r="R239" s="236"/>
      <c r="S239" s="236"/>
      <c r="T239" s="236"/>
      <c r="U239" s="236"/>
      <c r="V239" s="236"/>
      <c r="W239" s="236"/>
      <c r="X239" s="236"/>
      <c r="Y239" s="236"/>
      <c r="Z239" s="236"/>
    </row>
    <row r="240" spans="2:26" ht="12.75" customHeight="1" x14ac:dyDescent="0.25">
      <c r="B240" s="288"/>
      <c r="C240" s="289"/>
      <c r="D240" s="289"/>
      <c r="E240" s="289"/>
      <c r="F240" s="289"/>
      <c r="G240" s="289"/>
      <c r="H240" s="289"/>
      <c r="I240" s="290"/>
      <c r="J240" s="10"/>
      <c r="K240" s="236"/>
      <c r="L240" s="129"/>
      <c r="M240" s="129"/>
      <c r="N240" s="129"/>
      <c r="O240" s="129"/>
      <c r="P240" s="129"/>
      <c r="Q240" s="236"/>
      <c r="R240" s="236"/>
      <c r="S240" s="236"/>
      <c r="T240" s="236"/>
      <c r="U240" s="236"/>
      <c r="V240" s="236"/>
      <c r="W240" s="236"/>
      <c r="X240" s="236"/>
      <c r="Y240" s="236"/>
      <c r="Z240" s="236"/>
    </row>
    <row r="241" spans="2:26" x14ac:dyDescent="0.25">
      <c r="B241" s="322" t="s">
        <v>394</v>
      </c>
      <c r="C241" s="263">
        <v>1</v>
      </c>
      <c r="D241" s="293" t="s">
        <v>414</v>
      </c>
      <c r="E241" s="294"/>
      <c r="F241" s="240"/>
      <c r="G241" s="18">
        <f>IFERROR(VLOOKUP(F241,AnswerOTBL,2,FALSE),0)</f>
        <v>0</v>
      </c>
      <c r="H241" s="246"/>
      <c r="I241" s="295"/>
      <c r="J241" s="11"/>
      <c r="K241" s="236"/>
      <c r="L241" s="129"/>
      <c r="M241" s="129"/>
      <c r="N241" s="129"/>
      <c r="O241" s="129"/>
      <c r="P241" s="129"/>
      <c r="Q241" s="236"/>
      <c r="R241" s="236"/>
      <c r="S241" s="236"/>
      <c r="T241" s="236"/>
      <c r="U241" s="236"/>
      <c r="V241" s="236"/>
      <c r="W241" s="236"/>
      <c r="X241" s="236"/>
      <c r="Y241" s="236"/>
      <c r="Z241" s="236"/>
    </row>
    <row r="242" spans="2:26" ht="15" customHeight="1" x14ac:dyDescent="0.25">
      <c r="B242" s="318"/>
      <c r="C242" s="231" t="s">
        <v>191</v>
      </c>
      <c r="D242" s="286" t="s">
        <v>425</v>
      </c>
      <c r="E242" s="287"/>
      <c r="F242" s="26"/>
      <c r="G242" s="21"/>
      <c r="H242" s="117"/>
      <c r="I242" s="295"/>
      <c r="J242" s="11"/>
      <c r="K242" s="236"/>
      <c r="L242" s="129"/>
      <c r="M242" s="129"/>
      <c r="N242" s="129"/>
      <c r="O242" s="129"/>
      <c r="P242" s="129"/>
      <c r="Q242" s="236"/>
      <c r="R242" s="236"/>
      <c r="S242" s="236"/>
      <c r="T242" s="236"/>
      <c r="U242" s="236"/>
      <c r="V242" s="236"/>
      <c r="W242" s="236"/>
      <c r="X242" s="236"/>
      <c r="Y242" s="236"/>
      <c r="Z242" s="236"/>
    </row>
    <row r="243" spans="2:26" ht="15" customHeight="1" x14ac:dyDescent="0.25">
      <c r="B243" s="318"/>
      <c r="C243" s="232" t="s">
        <v>191</v>
      </c>
      <c r="D243" s="286" t="s">
        <v>426</v>
      </c>
      <c r="E243" s="287"/>
      <c r="F243" s="27"/>
      <c r="G243" s="22"/>
      <c r="H243" s="115"/>
      <c r="I243" s="295"/>
      <c r="J243" s="11"/>
      <c r="K243" s="236"/>
      <c r="L243" s="129"/>
      <c r="M243" s="129"/>
      <c r="N243" s="129"/>
      <c r="O243" s="129"/>
      <c r="P243" s="129"/>
      <c r="Q243" s="236"/>
      <c r="R243" s="236"/>
      <c r="S243" s="236"/>
      <c r="T243" s="236"/>
      <c r="U243" s="236"/>
      <c r="V243" s="236"/>
      <c r="W243" s="236"/>
      <c r="X243" s="236"/>
      <c r="Y243" s="236"/>
      <c r="Z243" s="236"/>
    </row>
    <row r="244" spans="2:26" x14ac:dyDescent="0.25">
      <c r="B244" s="318"/>
      <c r="C244" s="232" t="s">
        <v>191</v>
      </c>
      <c r="D244" s="286" t="s">
        <v>427</v>
      </c>
      <c r="E244" s="287"/>
      <c r="F244" s="242"/>
      <c r="G244" s="243"/>
      <c r="H244" s="244"/>
      <c r="I244" s="295"/>
      <c r="J244" s="251"/>
      <c r="K244" s="236"/>
      <c r="L244" s="129"/>
      <c r="M244" s="129"/>
      <c r="N244" s="129"/>
      <c r="O244" s="129"/>
      <c r="P244" s="129"/>
      <c r="Q244" s="236"/>
      <c r="R244" s="236"/>
      <c r="S244" s="236"/>
      <c r="T244" s="236"/>
      <c r="U244" s="236"/>
      <c r="V244" s="236"/>
      <c r="W244" s="236"/>
      <c r="X244" s="236"/>
      <c r="Y244" s="236"/>
      <c r="Z244" s="236"/>
    </row>
    <row r="245" spans="2:26" ht="12.75" customHeight="1" x14ac:dyDescent="0.25">
      <c r="B245" s="318"/>
      <c r="C245" s="234"/>
      <c r="D245" s="297"/>
      <c r="E245" s="298"/>
      <c r="F245" s="28"/>
      <c r="G245" s="23"/>
      <c r="H245" s="116"/>
      <c r="I245" s="296"/>
      <c r="J245" s="11"/>
      <c r="K245" s="236"/>
      <c r="L245" s="129"/>
      <c r="M245" s="129"/>
      <c r="N245" s="129"/>
      <c r="O245" s="129"/>
      <c r="P245" s="129"/>
      <c r="Q245" s="236"/>
      <c r="R245" s="236"/>
      <c r="S245" s="236"/>
      <c r="T245" s="236"/>
      <c r="U245" s="236"/>
      <c r="V245" s="236"/>
      <c r="W245" s="236"/>
      <c r="X245" s="236"/>
      <c r="Y245" s="236"/>
      <c r="Z245" s="236"/>
    </row>
    <row r="246" spans="2:26" ht="12.75" customHeight="1" x14ac:dyDescent="0.25">
      <c r="B246" s="318"/>
      <c r="C246" s="263">
        <v>2</v>
      </c>
      <c r="D246" s="293" t="s">
        <v>415</v>
      </c>
      <c r="E246" s="294"/>
      <c r="F246" s="240"/>
      <c r="G246" s="18">
        <f>IFERROR(VLOOKUP(F246,AnswerOTBL,2,FALSE),0)</f>
        <v>0</v>
      </c>
      <c r="H246" s="101"/>
      <c r="I246" s="299"/>
      <c r="J246" s="11"/>
      <c r="K246" s="236"/>
      <c r="L246" s="129"/>
      <c r="M246" s="129"/>
      <c r="N246" s="129"/>
      <c r="O246" s="129"/>
      <c r="P246" s="129"/>
      <c r="Q246" s="236"/>
      <c r="R246" s="236"/>
      <c r="S246" s="236"/>
      <c r="T246" s="236"/>
      <c r="U246" s="236"/>
      <c r="V246" s="236"/>
      <c r="W246" s="236"/>
      <c r="X246" s="236"/>
      <c r="Y246" s="236"/>
      <c r="Z246" s="236"/>
    </row>
    <row r="247" spans="2:26" ht="12.75" customHeight="1" x14ac:dyDescent="0.25">
      <c r="B247" s="318"/>
      <c r="C247" s="231" t="s">
        <v>191</v>
      </c>
      <c r="D247" s="286" t="s">
        <v>421</v>
      </c>
      <c r="E247" s="287"/>
      <c r="F247" s="26"/>
      <c r="G247" s="21"/>
      <c r="H247" s="117"/>
      <c r="I247" s="295"/>
      <c r="J247" s="11"/>
      <c r="K247" s="236"/>
      <c r="L247" s="129"/>
      <c r="M247" s="129"/>
      <c r="N247" s="129"/>
      <c r="O247" s="129"/>
      <c r="P247" s="129"/>
      <c r="Q247" s="236"/>
      <c r="R247" s="236"/>
      <c r="S247" s="236"/>
      <c r="T247" s="236"/>
      <c r="U247" s="236"/>
      <c r="V247" s="236"/>
      <c r="W247" s="236"/>
      <c r="X247" s="236"/>
      <c r="Y247" s="236"/>
      <c r="Z247" s="236"/>
    </row>
    <row r="248" spans="2:26" ht="12.75" customHeight="1" x14ac:dyDescent="0.25">
      <c r="B248" s="318"/>
      <c r="C248" s="232" t="s">
        <v>191</v>
      </c>
      <c r="D248" s="286" t="s">
        <v>422</v>
      </c>
      <c r="E248" s="287"/>
      <c r="F248" s="27"/>
      <c r="G248" s="22"/>
      <c r="H248" s="115"/>
      <c r="I248" s="295"/>
      <c r="J248" s="11"/>
      <c r="K248" s="236"/>
      <c r="L248" s="129"/>
      <c r="M248" s="129"/>
      <c r="N248" s="129"/>
      <c r="O248" s="129"/>
      <c r="P248" s="129"/>
      <c r="Q248" s="236"/>
      <c r="R248" s="236"/>
      <c r="S248" s="236"/>
      <c r="T248" s="236"/>
      <c r="U248" s="236"/>
      <c r="V248" s="236"/>
      <c r="W248" s="236"/>
      <c r="X248" s="236"/>
      <c r="Y248" s="236"/>
      <c r="Z248" s="236"/>
    </row>
    <row r="249" spans="2:26" ht="15" customHeight="1" x14ac:dyDescent="0.25">
      <c r="B249" s="318"/>
      <c r="C249" s="232" t="s">
        <v>191</v>
      </c>
      <c r="D249" s="286" t="s">
        <v>423</v>
      </c>
      <c r="E249" s="287"/>
      <c r="F249" s="27"/>
      <c r="G249" s="22"/>
      <c r="H249" s="115"/>
      <c r="I249" s="295"/>
      <c r="J249" s="11"/>
      <c r="K249" s="236"/>
      <c r="L249" s="129"/>
      <c r="M249" s="129"/>
      <c r="N249" s="129"/>
      <c r="O249" s="129"/>
      <c r="P249" s="129"/>
      <c r="Q249" s="236"/>
      <c r="R249" s="236"/>
      <c r="S249" s="236"/>
      <c r="T249" s="236"/>
      <c r="U249" s="236"/>
      <c r="V249" s="236"/>
      <c r="W249" s="236"/>
      <c r="X249" s="236"/>
      <c r="Y249" s="236"/>
      <c r="Z249" s="236"/>
    </row>
    <row r="250" spans="2:26" ht="12.75" customHeight="1" x14ac:dyDescent="0.25">
      <c r="B250" s="318"/>
      <c r="C250" s="232" t="s">
        <v>191</v>
      </c>
      <c r="D250" s="286" t="s">
        <v>424</v>
      </c>
      <c r="E250" s="287"/>
      <c r="F250" s="27"/>
      <c r="G250" s="22"/>
      <c r="H250" s="115"/>
      <c r="I250" s="295"/>
      <c r="J250" s="11"/>
      <c r="K250" s="236"/>
      <c r="L250" s="129"/>
      <c r="M250" s="129"/>
      <c r="N250" s="129"/>
      <c r="O250" s="129"/>
      <c r="P250" s="129"/>
      <c r="Q250" s="236"/>
      <c r="R250" s="236"/>
      <c r="S250" s="236"/>
      <c r="T250" s="236"/>
      <c r="U250" s="236"/>
      <c r="V250" s="236"/>
      <c r="W250" s="236"/>
      <c r="X250" s="236"/>
      <c r="Y250" s="236"/>
      <c r="Z250" s="236"/>
    </row>
    <row r="251" spans="2:26" ht="12.75" customHeight="1" x14ac:dyDescent="0.25">
      <c r="B251" s="318"/>
      <c r="C251" s="234"/>
      <c r="D251" s="297"/>
      <c r="E251" s="298"/>
      <c r="F251" s="28"/>
      <c r="G251" s="23"/>
      <c r="H251" s="116"/>
      <c r="I251" s="296"/>
      <c r="J251" s="11"/>
      <c r="K251" s="236"/>
      <c r="L251" s="129"/>
      <c r="M251" s="129"/>
      <c r="N251" s="129"/>
      <c r="O251" s="129"/>
      <c r="P251" s="129"/>
      <c r="Q251" s="236"/>
      <c r="R251" s="236"/>
      <c r="S251" s="236"/>
      <c r="T251" s="236"/>
      <c r="U251" s="236"/>
      <c r="V251" s="236"/>
      <c r="W251" s="236"/>
      <c r="X251" s="236"/>
      <c r="Y251" s="236"/>
      <c r="Z251" s="236"/>
    </row>
    <row r="252" spans="2:26" x14ac:dyDescent="0.25">
      <c r="B252" s="318"/>
      <c r="C252" s="263">
        <v>3</v>
      </c>
      <c r="D252" s="293" t="s">
        <v>416</v>
      </c>
      <c r="E252" s="294"/>
      <c r="F252" s="240"/>
      <c r="G252" s="18">
        <f>IFERROR(VLOOKUP(F252,AnswerOTBL,2,FALSE),0)</f>
        <v>0</v>
      </c>
      <c r="H252" s="101"/>
      <c r="I252" s="299"/>
      <c r="J252" s="11"/>
      <c r="K252" s="236"/>
      <c r="L252" s="129"/>
      <c r="M252" s="129"/>
      <c r="N252" s="129"/>
      <c r="O252" s="129"/>
      <c r="P252" s="129"/>
      <c r="Q252" s="236"/>
      <c r="R252" s="236"/>
      <c r="S252" s="236"/>
      <c r="T252" s="236"/>
      <c r="U252" s="236"/>
      <c r="V252" s="236"/>
      <c r="W252" s="236"/>
      <c r="X252" s="236"/>
      <c r="Y252" s="236"/>
      <c r="Z252" s="236"/>
    </row>
    <row r="253" spans="2:26" ht="27" customHeight="1" x14ac:dyDescent="0.25">
      <c r="B253" s="318"/>
      <c r="C253" s="231" t="s">
        <v>191</v>
      </c>
      <c r="D253" s="286" t="s">
        <v>417</v>
      </c>
      <c r="E253" s="287"/>
      <c r="F253" s="26"/>
      <c r="G253" s="21"/>
      <c r="H253" s="117"/>
      <c r="I253" s="295"/>
      <c r="J253" s="11"/>
      <c r="K253" s="236"/>
      <c r="L253" s="129"/>
      <c r="M253" s="129"/>
      <c r="N253" s="129"/>
      <c r="O253" s="129"/>
      <c r="P253" s="129"/>
      <c r="Q253" s="236"/>
      <c r="R253" s="236"/>
      <c r="S253" s="236"/>
      <c r="T253" s="236"/>
      <c r="U253" s="236"/>
      <c r="V253" s="236"/>
      <c r="W253" s="236"/>
      <c r="X253" s="236"/>
      <c r="Y253" s="236"/>
      <c r="Z253" s="236"/>
    </row>
    <row r="254" spans="2:26" x14ac:dyDescent="0.25">
      <c r="B254" s="318"/>
      <c r="C254" s="232" t="s">
        <v>191</v>
      </c>
      <c r="D254" s="286" t="s">
        <v>418</v>
      </c>
      <c r="E254" s="287"/>
      <c r="F254" s="242"/>
      <c r="G254" s="243"/>
      <c r="H254" s="244"/>
      <c r="I254" s="295"/>
      <c r="J254" s="251"/>
      <c r="K254" s="236"/>
      <c r="L254" s="129"/>
      <c r="M254" s="129"/>
      <c r="N254" s="129"/>
      <c r="O254" s="129"/>
      <c r="P254" s="129"/>
      <c r="Q254" s="236"/>
      <c r="R254" s="236"/>
      <c r="S254" s="236"/>
      <c r="T254" s="236"/>
      <c r="U254" s="236"/>
      <c r="V254" s="236"/>
      <c r="W254" s="236"/>
      <c r="X254" s="236"/>
      <c r="Y254" s="236"/>
      <c r="Z254" s="236"/>
    </row>
    <row r="255" spans="2:26" x14ac:dyDescent="0.25">
      <c r="B255" s="318"/>
      <c r="C255" s="232" t="s">
        <v>191</v>
      </c>
      <c r="D255" s="286" t="s">
        <v>419</v>
      </c>
      <c r="E255" s="287"/>
      <c r="F255" s="242"/>
      <c r="G255" s="243"/>
      <c r="H255" s="244"/>
      <c r="I255" s="295"/>
      <c r="J255" s="251"/>
      <c r="K255" s="236"/>
      <c r="L255" s="129"/>
      <c r="M255" s="129"/>
      <c r="N255" s="129"/>
      <c r="O255" s="129"/>
      <c r="P255" s="129"/>
      <c r="Q255" s="236"/>
      <c r="R255" s="236"/>
      <c r="S255" s="236"/>
      <c r="T255" s="236"/>
      <c r="U255" s="236"/>
      <c r="V255" s="236"/>
      <c r="W255" s="236"/>
      <c r="X255" s="236"/>
      <c r="Y255" s="236"/>
      <c r="Z255" s="236"/>
    </row>
    <row r="256" spans="2:26" ht="12.75" customHeight="1" x14ac:dyDescent="0.25">
      <c r="B256" s="318"/>
      <c r="C256" s="232" t="s">
        <v>191</v>
      </c>
      <c r="D256" s="286" t="s">
        <v>420</v>
      </c>
      <c r="E256" s="287"/>
      <c r="F256" s="242"/>
      <c r="G256" s="243"/>
      <c r="H256" s="244"/>
      <c r="I256" s="295"/>
      <c r="J256" s="251"/>
      <c r="K256" s="236"/>
      <c r="L256" s="129"/>
      <c r="M256" s="129"/>
      <c r="N256" s="129"/>
      <c r="O256" s="129"/>
      <c r="P256" s="129"/>
      <c r="Q256" s="236"/>
      <c r="R256" s="236"/>
      <c r="S256" s="236"/>
      <c r="T256" s="236"/>
      <c r="U256" s="236"/>
      <c r="V256" s="236"/>
      <c r="W256" s="236"/>
      <c r="X256" s="236"/>
      <c r="Y256" s="236"/>
      <c r="Z256" s="236"/>
    </row>
    <row r="257" spans="2:26" ht="12.75" customHeight="1" x14ac:dyDescent="0.25">
      <c r="B257" s="318"/>
      <c r="C257" s="234"/>
      <c r="D257" s="286"/>
      <c r="E257" s="287"/>
      <c r="F257" s="28"/>
      <c r="G257" s="23"/>
      <c r="H257" s="116"/>
      <c r="I257" s="296"/>
      <c r="J257" s="11"/>
      <c r="K257" s="236"/>
      <c r="L257" s="129"/>
      <c r="M257" s="129"/>
      <c r="N257" s="129"/>
      <c r="O257" s="129"/>
      <c r="P257" s="129"/>
      <c r="Q257" s="236"/>
      <c r="R257" s="236"/>
      <c r="S257" s="236"/>
      <c r="T257" s="236"/>
      <c r="U257" s="236"/>
      <c r="V257" s="236"/>
      <c r="W257" s="236"/>
      <c r="X257" s="236"/>
      <c r="Y257" s="236"/>
      <c r="Z257" s="236"/>
    </row>
    <row r="258" spans="2:26" ht="12.75" customHeight="1" x14ac:dyDescent="0.2">
      <c r="B258" s="272" t="s">
        <v>234</v>
      </c>
      <c r="C258" s="273" t="s">
        <v>235</v>
      </c>
      <c r="D258" s="320" t="s">
        <v>395</v>
      </c>
      <c r="E258" s="321"/>
      <c r="F258" s="274" t="s">
        <v>73</v>
      </c>
      <c r="G258" s="275"/>
      <c r="H258" s="276"/>
      <c r="I258" s="277" t="s">
        <v>26</v>
      </c>
      <c r="J258" s="277" t="s">
        <v>71</v>
      </c>
      <c r="K258" s="236"/>
      <c r="Q258" s="236"/>
      <c r="R258" s="236"/>
      <c r="S258" s="236"/>
      <c r="T258" s="236"/>
      <c r="U258" s="236"/>
      <c r="V258" s="236"/>
      <c r="W258" s="236"/>
      <c r="X258" s="236"/>
      <c r="Y258" s="236"/>
      <c r="Z258" s="236"/>
    </row>
    <row r="259" spans="2:26" ht="12.75" customHeight="1" x14ac:dyDescent="0.2">
      <c r="B259" s="318" t="s">
        <v>396</v>
      </c>
      <c r="C259" s="262">
        <v>1</v>
      </c>
      <c r="D259" s="314" t="s">
        <v>428</v>
      </c>
      <c r="E259" s="315"/>
      <c r="F259" s="240"/>
      <c r="G259" s="18">
        <f>IFERROR(VLOOKUP(F259,AnswerOTBL,2,FALSE),0)</f>
        <v>0</v>
      </c>
      <c r="H259" s="100">
        <f>IFERROR(AVERAGE(G259,G276),0)</f>
        <v>0</v>
      </c>
      <c r="I259" s="299"/>
      <c r="J259" s="316">
        <f>SUM(H259,H266,H271)</f>
        <v>0</v>
      </c>
      <c r="K259" s="236"/>
      <c r="L259" s="129"/>
      <c r="M259" s="129"/>
      <c r="N259" s="129"/>
      <c r="O259" s="129"/>
      <c r="P259" s="129"/>
      <c r="Q259" s="236"/>
      <c r="R259" s="236"/>
      <c r="S259" s="236"/>
      <c r="T259" s="236"/>
      <c r="U259" s="236"/>
      <c r="V259" s="236"/>
      <c r="W259" s="236"/>
      <c r="X259" s="236"/>
      <c r="Y259" s="236"/>
      <c r="Z259" s="236"/>
    </row>
    <row r="260" spans="2:26" ht="12.75" customHeight="1" x14ac:dyDescent="0.2">
      <c r="B260" s="318"/>
      <c r="C260" s="231" t="s">
        <v>191</v>
      </c>
      <c r="D260" s="286" t="s">
        <v>436</v>
      </c>
      <c r="E260" s="287"/>
      <c r="F260" s="26"/>
      <c r="G260" s="21"/>
      <c r="H260" s="113"/>
      <c r="I260" s="295"/>
      <c r="J260" s="317"/>
      <c r="K260" s="236"/>
      <c r="L260" s="129"/>
      <c r="M260" s="129"/>
      <c r="N260" s="129"/>
      <c r="O260" s="129"/>
      <c r="P260" s="129"/>
      <c r="Q260" s="236"/>
      <c r="R260" s="236"/>
      <c r="S260" s="236"/>
      <c r="T260" s="236"/>
      <c r="U260" s="236"/>
      <c r="V260" s="236"/>
      <c r="W260" s="236"/>
      <c r="X260" s="236"/>
      <c r="Y260" s="236"/>
      <c r="Z260" s="236"/>
    </row>
    <row r="261" spans="2:26" ht="12.75" customHeight="1" x14ac:dyDescent="0.2">
      <c r="B261" s="318"/>
      <c r="C261" s="232" t="s">
        <v>191</v>
      </c>
      <c r="D261" s="286" t="s">
        <v>437</v>
      </c>
      <c r="E261" s="287"/>
      <c r="F261" s="27"/>
      <c r="G261" s="22"/>
      <c r="H261" s="114"/>
      <c r="I261" s="295"/>
      <c r="J261" s="317"/>
      <c r="K261" s="236"/>
      <c r="L261" s="129"/>
      <c r="M261" s="129"/>
      <c r="N261" s="129"/>
      <c r="O261" s="129"/>
      <c r="P261" s="129"/>
      <c r="Q261" s="236"/>
      <c r="R261" s="236"/>
      <c r="S261" s="236"/>
      <c r="T261" s="236"/>
      <c r="U261" s="236"/>
      <c r="V261" s="236"/>
      <c r="W261" s="236"/>
      <c r="X261" s="236"/>
      <c r="Y261" s="236"/>
      <c r="Z261" s="236"/>
    </row>
    <row r="262" spans="2:26" ht="12.75" customHeight="1" x14ac:dyDescent="0.2">
      <c r="B262" s="318"/>
      <c r="C262" s="232" t="s">
        <v>191</v>
      </c>
      <c r="D262" s="286" t="s">
        <v>438</v>
      </c>
      <c r="E262" s="287"/>
      <c r="F262" s="27"/>
      <c r="G262" s="22"/>
      <c r="H262" s="115"/>
      <c r="I262" s="295"/>
      <c r="J262" s="317"/>
      <c r="K262" s="236"/>
      <c r="L262" s="129"/>
      <c r="M262" s="129"/>
      <c r="N262" s="129"/>
      <c r="O262" s="129"/>
      <c r="P262" s="129"/>
      <c r="Q262" s="236"/>
      <c r="R262" s="236"/>
      <c r="S262" s="236"/>
      <c r="T262" s="236"/>
      <c r="U262" s="236"/>
      <c r="V262" s="236"/>
      <c r="W262" s="236"/>
      <c r="X262" s="236"/>
      <c r="Y262" s="236"/>
      <c r="Z262" s="236"/>
    </row>
    <row r="263" spans="2:26" ht="12.75" customHeight="1" x14ac:dyDescent="0.2">
      <c r="B263" s="318"/>
      <c r="C263" s="232" t="s">
        <v>191</v>
      </c>
      <c r="D263" s="286" t="s">
        <v>439</v>
      </c>
      <c r="E263" s="287"/>
      <c r="F263" s="27"/>
      <c r="G263" s="22"/>
      <c r="H263" s="115"/>
      <c r="I263" s="295"/>
      <c r="J263" s="317"/>
      <c r="K263" s="236"/>
      <c r="L263" s="129"/>
      <c r="M263" s="129"/>
      <c r="N263" s="129"/>
      <c r="O263" s="129"/>
      <c r="P263" s="129"/>
      <c r="Q263" s="236"/>
      <c r="R263" s="236"/>
      <c r="S263" s="236"/>
      <c r="T263" s="236"/>
      <c r="U263" s="236"/>
      <c r="V263" s="236"/>
      <c r="W263" s="236"/>
      <c r="X263" s="236"/>
      <c r="Y263" s="236"/>
      <c r="Z263" s="236"/>
    </row>
    <row r="264" spans="2:26" ht="12.75" customHeight="1" x14ac:dyDescent="0.2">
      <c r="B264" s="318"/>
      <c r="C264" s="232" t="s">
        <v>191</v>
      </c>
      <c r="D264" s="286" t="s">
        <v>440</v>
      </c>
      <c r="E264" s="287"/>
      <c r="F264" s="242"/>
      <c r="G264" s="243"/>
      <c r="H264" s="244"/>
      <c r="I264" s="295"/>
      <c r="J264" s="324"/>
      <c r="K264" s="236"/>
      <c r="L264" s="129"/>
      <c r="M264" s="129"/>
      <c r="N264" s="129"/>
      <c r="O264" s="129"/>
      <c r="P264" s="129"/>
      <c r="Q264" s="236"/>
      <c r="R264" s="236"/>
      <c r="S264" s="236"/>
      <c r="T264" s="236"/>
      <c r="U264" s="236"/>
      <c r="V264" s="236"/>
      <c r="W264" s="236"/>
      <c r="X264" s="236"/>
      <c r="Y264" s="236"/>
      <c r="Z264" s="236"/>
    </row>
    <row r="265" spans="2:26" ht="12.75" customHeight="1" x14ac:dyDescent="0.2">
      <c r="B265" s="318"/>
      <c r="C265" s="233"/>
      <c r="D265" s="297"/>
      <c r="E265" s="298"/>
      <c r="F265" s="28"/>
      <c r="G265" s="23"/>
      <c r="H265" s="116"/>
      <c r="I265" s="296"/>
      <c r="J265" s="317"/>
      <c r="K265" s="236"/>
      <c r="L265" s="129"/>
      <c r="M265" s="129"/>
      <c r="N265" s="129"/>
      <c r="O265" s="129"/>
      <c r="P265" s="129"/>
      <c r="Q265" s="236"/>
      <c r="R265" s="236"/>
      <c r="S265" s="236"/>
      <c r="T265" s="236"/>
      <c r="U265" s="236"/>
      <c r="V265" s="236"/>
      <c r="W265" s="236"/>
      <c r="X265" s="236"/>
      <c r="Y265" s="236"/>
      <c r="Z265" s="236"/>
    </row>
    <row r="266" spans="2:26" ht="12.75" customHeight="1" x14ac:dyDescent="0.25">
      <c r="B266" s="318"/>
      <c r="C266" s="262">
        <v>2</v>
      </c>
      <c r="D266" s="293" t="s">
        <v>429</v>
      </c>
      <c r="E266" s="294"/>
      <c r="F266" s="240"/>
      <c r="G266" s="18">
        <f>IFERROR(VLOOKUP(F266,AnswerOTBL,2,FALSE),0)</f>
        <v>0</v>
      </c>
      <c r="H266" s="100">
        <f>IFERROR(AVERAGE(G266,G279),0)</f>
        <v>0</v>
      </c>
      <c r="I266" s="299"/>
      <c r="J266" s="11"/>
      <c r="K266" s="236"/>
      <c r="L266" s="129"/>
      <c r="M266" s="129"/>
      <c r="N266" s="129"/>
      <c r="O266" s="129"/>
      <c r="P266" s="129"/>
      <c r="Q266" s="236"/>
      <c r="R266" s="236"/>
      <c r="S266" s="236"/>
      <c r="T266" s="236"/>
      <c r="U266" s="236"/>
      <c r="V266" s="236"/>
      <c r="W266" s="236"/>
      <c r="X266" s="236"/>
      <c r="Y266" s="236"/>
      <c r="Z266" s="236"/>
    </row>
    <row r="267" spans="2:26" ht="12.75" customHeight="1" x14ac:dyDescent="0.25">
      <c r="B267" s="318"/>
      <c r="C267" s="231" t="s">
        <v>191</v>
      </c>
      <c r="D267" s="286" t="s">
        <v>433</v>
      </c>
      <c r="E267" s="287"/>
      <c r="F267" s="26"/>
      <c r="G267" s="21"/>
      <c r="H267" s="117"/>
      <c r="I267" s="295"/>
      <c r="J267" s="11"/>
      <c r="K267" s="236"/>
      <c r="L267" s="129"/>
      <c r="M267" s="129"/>
      <c r="N267" s="129"/>
      <c r="O267" s="129"/>
      <c r="P267" s="129"/>
      <c r="Q267" s="236"/>
      <c r="R267" s="236"/>
      <c r="S267" s="236"/>
      <c r="T267" s="236"/>
      <c r="U267" s="236"/>
      <c r="V267" s="236"/>
      <c r="W267" s="236"/>
      <c r="X267" s="236"/>
      <c r="Y267" s="236"/>
      <c r="Z267" s="236"/>
    </row>
    <row r="268" spans="2:26" ht="12.75" customHeight="1" x14ac:dyDescent="0.25">
      <c r="B268" s="318"/>
      <c r="C268" s="232" t="s">
        <v>191</v>
      </c>
      <c r="D268" s="286" t="s">
        <v>434</v>
      </c>
      <c r="E268" s="287"/>
      <c r="F268" s="27"/>
      <c r="G268" s="22"/>
      <c r="H268" s="115"/>
      <c r="I268" s="295"/>
      <c r="J268" s="11"/>
      <c r="K268" s="236"/>
      <c r="L268" s="129"/>
      <c r="M268" s="129"/>
      <c r="N268" s="129"/>
      <c r="O268" s="129"/>
      <c r="P268" s="129"/>
      <c r="Q268" s="236"/>
      <c r="R268" s="236"/>
      <c r="S268" s="236"/>
      <c r="T268" s="236"/>
      <c r="U268" s="236"/>
      <c r="V268" s="236"/>
      <c r="W268" s="236"/>
      <c r="X268" s="236"/>
      <c r="Y268" s="236"/>
      <c r="Z268" s="236"/>
    </row>
    <row r="269" spans="2:26" ht="12.75" customHeight="1" x14ac:dyDescent="0.25">
      <c r="B269" s="318"/>
      <c r="C269" s="232" t="s">
        <v>191</v>
      </c>
      <c r="D269" s="286" t="s">
        <v>435</v>
      </c>
      <c r="E269" s="287"/>
      <c r="F269" s="27"/>
      <c r="G269" s="22"/>
      <c r="H269" s="115"/>
      <c r="I269" s="295"/>
      <c r="J269" s="11"/>
      <c r="K269" s="236"/>
      <c r="L269" s="129"/>
      <c r="M269" s="129"/>
      <c r="N269" s="129"/>
      <c r="O269" s="129"/>
      <c r="P269" s="129"/>
      <c r="Q269" s="236"/>
      <c r="R269" s="236"/>
      <c r="S269" s="236"/>
      <c r="T269" s="236"/>
      <c r="U269" s="236"/>
      <c r="V269" s="236"/>
      <c r="W269" s="236"/>
      <c r="X269" s="236"/>
      <c r="Y269" s="236"/>
      <c r="Z269" s="236"/>
    </row>
    <row r="270" spans="2:26" ht="12.75" customHeight="1" x14ac:dyDescent="0.25">
      <c r="B270" s="318"/>
      <c r="C270" s="234"/>
      <c r="D270" s="286"/>
      <c r="E270" s="287"/>
      <c r="F270" s="28"/>
      <c r="G270" s="23"/>
      <c r="H270" s="116"/>
      <c r="I270" s="296"/>
      <c r="J270" s="11"/>
      <c r="K270" s="236"/>
      <c r="L270" s="129"/>
      <c r="M270" s="129"/>
      <c r="N270" s="129"/>
      <c r="O270" s="129"/>
      <c r="P270" s="129"/>
      <c r="Q270" s="236"/>
      <c r="R270" s="236"/>
      <c r="S270" s="236"/>
      <c r="T270" s="236"/>
      <c r="U270" s="236"/>
      <c r="V270" s="236"/>
      <c r="W270" s="236"/>
      <c r="X270" s="236"/>
      <c r="Y270" s="236"/>
      <c r="Z270" s="236"/>
    </row>
    <row r="271" spans="2:26" x14ac:dyDescent="0.25">
      <c r="B271" s="318"/>
      <c r="C271" s="262">
        <v>3</v>
      </c>
      <c r="D271" s="293" t="s">
        <v>430</v>
      </c>
      <c r="E271" s="294"/>
      <c r="F271" s="240"/>
      <c r="G271" s="18">
        <f>IFERROR(VLOOKUP(F271,AnswerOTBL,2,FALSE),0)</f>
        <v>0</v>
      </c>
      <c r="H271" s="100">
        <f>IFERROR(AVERAGE(G271,G283),0)</f>
        <v>0</v>
      </c>
      <c r="I271" s="299"/>
      <c r="J271" s="11"/>
      <c r="K271" s="236"/>
      <c r="L271" s="129"/>
      <c r="M271" s="129"/>
      <c r="N271" s="129"/>
      <c r="O271" s="129"/>
      <c r="P271" s="129"/>
      <c r="Q271" s="236"/>
      <c r="R271" s="236"/>
      <c r="S271" s="236"/>
      <c r="T271" s="236"/>
      <c r="U271" s="236"/>
      <c r="V271" s="236"/>
      <c r="W271" s="236"/>
      <c r="X271" s="236"/>
      <c r="Y271" s="236"/>
      <c r="Z271" s="236"/>
    </row>
    <row r="272" spans="2:26" x14ac:dyDescent="0.25">
      <c r="B272" s="318"/>
      <c r="C272" s="231" t="s">
        <v>191</v>
      </c>
      <c r="D272" s="286" t="s">
        <v>431</v>
      </c>
      <c r="E272" s="287"/>
      <c r="F272" s="26"/>
      <c r="G272" s="21"/>
      <c r="H272" s="117"/>
      <c r="I272" s="295"/>
      <c r="J272" s="11"/>
      <c r="K272" s="236"/>
      <c r="L272" s="129"/>
      <c r="M272" s="129"/>
      <c r="N272" s="129"/>
      <c r="O272" s="129"/>
      <c r="P272" s="129"/>
      <c r="Q272" s="236"/>
      <c r="R272" s="236"/>
      <c r="S272" s="236"/>
      <c r="T272" s="236"/>
      <c r="U272" s="236"/>
      <c r="V272" s="236"/>
      <c r="W272" s="236"/>
      <c r="X272" s="236"/>
      <c r="Y272" s="236"/>
      <c r="Z272" s="236"/>
    </row>
    <row r="273" spans="2:26" ht="13.5" customHeight="1" x14ac:dyDescent="0.25">
      <c r="B273" s="318"/>
      <c r="C273" s="232" t="s">
        <v>191</v>
      </c>
      <c r="D273" s="286" t="s">
        <v>432</v>
      </c>
      <c r="E273" s="287"/>
      <c r="F273" s="27"/>
      <c r="G273" s="22"/>
      <c r="H273" s="115"/>
      <c r="I273" s="295"/>
      <c r="J273" s="11"/>
      <c r="K273" s="236"/>
      <c r="L273" s="129"/>
      <c r="M273" s="129"/>
      <c r="N273" s="129"/>
      <c r="O273" s="129"/>
      <c r="P273" s="129"/>
      <c r="Q273" s="236"/>
      <c r="R273" s="236"/>
      <c r="S273" s="236"/>
      <c r="T273" s="236"/>
      <c r="U273" s="236"/>
      <c r="V273" s="236"/>
      <c r="W273" s="236"/>
      <c r="X273" s="236"/>
      <c r="Y273" s="236"/>
      <c r="Z273" s="236"/>
    </row>
    <row r="274" spans="2:26" ht="12.75" customHeight="1" x14ac:dyDescent="0.25">
      <c r="B274" s="319"/>
      <c r="C274" s="241"/>
      <c r="D274" s="297"/>
      <c r="E274" s="298"/>
      <c r="F274" s="242"/>
      <c r="G274" s="243"/>
      <c r="H274" s="244"/>
      <c r="I274" s="295"/>
      <c r="J274" s="11"/>
      <c r="K274" s="236"/>
      <c r="L274" s="129"/>
      <c r="M274" s="129"/>
      <c r="N274" s="129"/>
      <c r="O274" s="129"/>
      <c r="P274" s="129"/>
      <c r="Q274" s="236"/>
      <c r="R274" s="236"/>
      <c r="S274" s="236"/>
      <c r="T274" s="236"/>
      <c r="U274" s="236"/>
      <c r="V274" s="236"/>
      <c r="W274" s="236"/>
      <c r="X274" s="236"/>
      <c r="Y274" s="236"/>
      <c r="Z274" s="236"/>
    </row>
    <row r="275" spans="2:26" ht="12.75" customHeight="1" x14ac:dyDescent="0.25">
      <c r="B275" s="288"/>
      <c r="C275" s="289"/>
      <c r="D275" s="289"/>
      <c r="E275" s="289"/>
      <c r="F275" s="289"/>
      <c r="G275" s="289"/>
      <c r="H275" s="289"/>
      <c r="I275" s="290"/>
      <c r="J275" s="10"/>
      <c r="K275" s="236"/>
      <c r="L275" s="129"/>
      <c r="M275" s="129"/>
      <c r="N275" s="129"/>
      <c r="O275" s="129"/>
      <c r="P275" s="129"/>
      <c r="Q275" s="236"/>
      <c r="R275" s="236"/>
      <c r="S275" s="236"/>
      <c r="T275" s="236"/>
      <c r="U275" s="236"/>
      <c r="V275" s="236"/>
      <c r="W275" s="236"/>
      <c r="X275" s="236"/>
      <c r="Y275" s="236"/>
      <c r="Z275" s="236"/>
    </row>
    <row r="276" spans="2:26" x14ac:dyDescent="0.25">
      <c r="B276" s="322" t="s">
        <v>397</v>
      </c>
      <c r="C276" s="263">
        <v>1</v>
      </c>
      <c r="D276" s="293" t="s">
        <v>441</v>
      </c>
      <c r="E276" s="294"/>
      <c r="F276" s="240"/>
      <c r="G276" s="18">
        <f>IFERROR(VLOOKUP(F276,AnswerOTBL,2,FALSE),0)</f>
        <v>0</v>
      </c>
      <c r="H276" s="246"/>
      <c r="I276" s="295"/>
      <c r="J276" s="11"/>
      <c r="K276" s="236"/>
      <c r="L276" s="129"/>
      <c r="M276" s="129"/>
      <c r="N276" s="129"/>
      <c r="O276" s="129"/>
      <c r="P276" s="129"/>
      <c r="Q276" s="236"/>
      <c r="R276" s="236"/>
      <c r="S276" s="236"/>
      <c r="T276" s="236"/>
      <c r="U276" s="236"/>
      <c r="V276" s="236"/>
      <c r="W276" s="236"/>
      <c r="X276" s="236"/>
      <c r="Y276" s="236"/>
      <c r="Z276" s="236"/>
    </row>
    <row r="277" spans="2:26" ht="15" customHeight="1" x14ac:dyDescent="0.25">
      <c r="B277" s="318"/>
      <c r="C277" s="231" t="s">
        <v>191</v>
      </c>
      <c r="D277" s="286" t="s">
        <v>448</v>
      </c>
      <c r="E277" s="287"/>
      <c r="F277" s="26"/>
      <c r="G277" s="21"/>
      <c r="H277" s="117"/>
      <c r="I277" s="295"/>
      <c r="J277" s="11"/>
      <c r="K277" s="236"/>
      <c r="L277" s="129"/>
      <c r="M277" s="129"/>
      <c r="N277" s="129"/>
      <c r="O277" s="129"/>
      <c r="P277" s="129"/>
      <c r="Q277" s="236"/>
      <c r="R277" s="236"/>
      <c r="S277" s="236"/>
      <c r="T277" s="236"/>
      <c r="U277" s="236"/>
      <c r="V277" s="236"/>
      <c r="W277" s="236"/>
      <c r="X277" s="236"/>
      <c r="Y277" s="236"/>
      <c r="Z277" s="236"/>
    </row>
    <row r="278" spans="2:26" ht="12.75" customHeight="1" x14ac:dyDescent="0.25">
      <c r="B278" s="318"/>
      <c r="C278" s="234"/>
      <c r="D278" s="297"/>
      <c r="E278" s="298"/>
      <c r="F278" s="28"/>
      <c r="G278" s="23"/>
      <c r="H278" s="116"/>
      <c r="I278" s="296"/>
      <c r="J278" s="11"/>
      <c r="K278" s="236"/>
      <c r="L278" s="129"/>
      <c r="M278" s="129"/>
      <c r="N278" s="129"/>
      <c r="O278" s="129"/>
      <c r="P278" s="129"/>
      <c r="Q278" s="236"/>
      <c r="R278" s="236"/>
      <c r="S278" s="236"/>
      <c r="T278" s="236"/>
      <c r="U278" s="236"/>
      <c r="V278" s="236"/>
      <c r="W278" s="236"/>
      <c r="X278" s="236"/>
      <c r="Y278" s="236"/>
      <c r="Z278" s="236"/>
    </row>
    <row r="279" spans="2:26" ht="25.5" customHeight="1" x14ac:dyDescent="0.25">
      <c r="B279" s="318"/>
      <c r="C279" s="263">
        <v>2</v>
      </c>
      <c r="D279" s="293" t="s">
        <v>442</v>
      </c>
      <c r="E279" s="294"/>
      <c r="F279" s="240"/>
      <c r="G279" s="18">
        <f>IFERROR(VLOOKUP(F279,AnswerOTBL,2,FALSE),0)</f>
        <v>0</v>
      </c>
      <c r="H279" s="101"/>
      <c r="I279" s="299"/>
      <c r="J279" s="11"/>
      <c r="K279" s="236"/>
      <c r="L279" s="129"/>
      <c r="M279" s="129"/>
      <c r="N279" s="129"/>
      <c r="O279" s="129"/>
      <c r="P279" s="129"/>
      <c r="Q279" s="236"/>
      <c r="R279" s="236"/>
      <c r="S279" s="236"/>
      <c r="T279" s="236"/>
      <c r="U279" s="236"/>
      <c r="V279" s="236"/>
      <c r="W279" s="236"/>
      <c r="X279" s="236"/>
      <c r="Y279" s="236"/>
      <c r="Z279" s="236"/>
    </row>
    <row r="280" spans="2:26" ht="12.75" customHeight="1" x14ac:dyDescent="0.25">
      <c r="B280" s="318"/>
      <c r="C280" s="231" t="s">
        <v>191</v>
      </c>
      <c r="D280" s="286" t="s">
        <v>446</v>
      </c>
      <c r="E280" s="287"/>
      <c r="F280" s="26"/>
      <c r="G280" s="21"/>
      <c r="H280" s="117"/>
      <c r="I280" s="295"/>
      <c r="J280" s="11"/>
      <c r="K280" s="236"/>
      <c r="L280" s="129"/>
      <c r="M280" s="129"/>
      <c r="N280" s="129"/>
      <c r="O280" s="129"/>
      <c r="P280" s="129"/>
      <c r="Q280" s="236"/>
      <c r="R280" s="236"/>
      <c r="S280" s="236"/>
      <c r="T280" s="236"/>
      <c r="U280" s="236"/>
      <c r="V280" s="236"/>
      <c r="W280" s="236"/>
      <c r="X280" s="236"/>
      <c r="Y280" s="236"/>
      <c r="Z280" s="236"/>
    </row>
    <row r="281" spans="2:26" ht="12.75" customHeight="1" x14ac:dyDescent="0.25">
      <c r="B281" s="318"/>
      <c r="C281" s="232" t="s">
        <v>191</v>
      </c>
      <c r="D281" s="286" t="s">
        <v>447</v>
      </c>
      <c r="E281" s="287"/>
      <c r="F281" s="27"/>
      <c r="G281" s="22"/>
      <c r="H281" s="115"/>
      <c r="I281" s="295"/>
      <c r="J281" s="11"/>
      <c r="K281" s="236"/>
      <c r="L281" s="129"/>
      <c r="M281" s="129"/>
      <c r="N281" s="129"/>
      <c r="O281" s="129"/>
      <c r="P281" s="129"/>
      <c r="Q281" s="236"/>
      <c r="R281" s="236"/>
      <c r="S281" s="236"/>
      <c r="T281" s="236"/>
      <c r="U281" s="236"/>
      <c r="V281" s="236"/>
      <c r="W281" s="236"/>
      <c r="X281" s="236"/>
      <c r="Y281" s="236"/>
      <c r="Z281" s="236"/>
    </row>
    <row r="282" spans="2:26" ht="12.75" customHeight="1" x14ac:dyDescent="0.25">
      <c r="B282" s="318"/>
      <c r="C282" s="234"/>
      <c r="D282" s="297"/>
      <c r="E282" s="298"/>
      <c r="F282" s="28"/>
      <c r="G282" s="23"/>
      <c r="H282" s="116"/>
      <c r="I282" s="296"/>
      <c r="J282" s="11"/>
      <c r="K282" s="236"/>
      <c r="L282" s="129"/>
      <c r="M282" s="129"/>
      <c r="N282" s="129"/>
      <c r="O282" s="129"/>
      <c r="P282" s="129"/>
      <c r="Q282" s="236"/>
      <c r="R282" s="236"/>
      <c r="S282" s="236"/>
      <c r="T282" s="236"/>
      <c r="U282" s="236"/>
      <c r="V282" s="236"/>
      <c r="W282" s="236"/>
      <c r="X282" s="236"/>
      <c r="Y282" s="236"/>
      <c r="Z282" s="236"/>
    </row>
    <row r="283" spans="2:26" x14ac:dyDescent="0.25">
      <c r="B283" s="318"/>
      <c r="C283" s="263">
        <v>3</v>
      </c>
      <c r="D283" s="293" t="s">
        <v>443</v>
      </c>
      <c r="E283" s="294"/>
      <c r="F283" s="240"/>
      <c r="G283" s="18">
        <f>IFERROR(VLOOKUP(F283,AnswerOTBL,2,FALSE),0)</f>
        <v>0</v>
      </c>
      <c r="H283" s="101"/>
      <c r="I283" s="299"/>
      <c r="J283" s="11"/>
      <c r="K283" s="236"/>
      <c r="L283" s="129"/>
      <c r="M283" s="129"/>
      <c r="N283" s="129"/>
      <c r="O283" s="129"/>
      <c r="P283" s="129"/>
      <c r="Q283" s="236"/>
      <c r="R283" s="236"/>
      <c r="S283" s="236"/>
      <c r="T283" s="236"/>
      <c r="U283" s="236"/>
      <c r="V283" s="236"/>
      <c r="W283" s="236"/>
      <c r="X283" s="236"/>
      <c r="Y283" s="236"/>
      <c r="Z283" s="236"/>
    </row>
    <row r="284" spans="2:26" ht="12.75" customHeight="1" x14ac:dyDescent="0.25">
      <c r="B284" s="318"/>
      <c r="C284" s="231" t="s">
        <v>191</v>
      </c>
      <c r="D284" s="286" t="s">
        <v>444</v>
      </c>
      <c r="E284" s="287"/>
      <c r="F284" s="26"/>
      <c r="G284" s="21"/>
      <c r="H284" s="117"/>
      <c r="I284" s="295"/>
      <c r="J284" s="11"/>
      <c r="K284" s="236"/>
      <c r="L284" s="129"/>
      <c r="M284" s="129"/>
      <c r="N284" s="129"/>
      <c r="O284" s="129"/>
      <c r="P284" s="129"/>
      <c r="Q284" s="236"/>
      <c r="R284" s="236"/>
      <c r="S284" s="236"/>
      <c r="T284" s="236"/>
      <c r="U284" s="236"/>
      <c r="V284" s="236"/>
      <c r="W284" s="236"/>
      <c r="X284" s="236"/>
      <c r="Y284" s="236"/>
      <c r="Z284" s="236"/>
    </row>
    <row r="285" spans="2:26" x14ac:dyDescent="0.25">
      <c r="B285" s="318"/>
      <c r="C285" s="232" t="s">
        <v>191</v>
      </c>
      <c r="D285" s="286" t="s">
        <v>445</v>
      </c>
      <c r="E285" s="287"/>
      <c r="F285" s="242"/>
      <c r="G285" s="243"/>
      <c r="H285" s="244"/>
      <c r="I285" s="295"/>
      <c r="J285" s="251"/>
      <c r="K285" s="236"/>
      <c r="L285" s="129"/>
      <c r="M285" s="129"/>
      <c r="N285" s="129"/>
      <c r="O285" s="129"/>
      <c r="P285" s="129"/>
      <c r="Q285" s="236"/>
      <c r="R285" s="236"/>
      <c r="S285" s="236"/>
      <c r="T285" s="236"/>
      <c r="U285" s="236"/>
      <c r="V285" s="236"/>
      <c r="W285" s="236"/>
      <c r="X285" s="236"/>
      <c r="Y285" s="236"/>
      <c r="Z285" s="236"/>
    </row>
    <row r="286" spans="2:26" ht="12.75" customHeight="1" x14ac:dyDescent="0.25">
      <c r="B286" s="318"/>
      <c r="C286" s="234"/>
      <c r="D286" s="286"/>
      <c r="E286" s="287"/>
      <c r="F286" s="28"/>
      <c r="G286" s="23"/>
      <c r="H286" s="116"/>
      <c r="I286" s="296"/>
      <c r="J286" s="11"/>
      <c r="K286" s="236"/>
      <c r="L286" s="129"/>
      <c r="M286" s="129"/>
      <c r="N286" s="129"/>
      <c r="O286" s="129"/>
      <c r="P286" s="129"/>
      <c r="Q286" s="236"/>
      <c r="R286" s="236"/>
      <c r="S286" s="236"/>
      <c r="T286" s="236"/>
      <c r="U286" s="236"/>
      <c r="V286" s="236"/>
      <c r="W286" s="236"/>
      <c r="X286" s="236"/>
      <c r="Y286" s="236"/>
      <c r="Z286" s="236"/>
    </row>
    <row r="287" spans="2:26" ht="12.75" customHeight="1" x14ac:dyDescent="0.2">
      <c r="B287" s="272" t="s">
        <v>234</v>
      </c>
      <c r="C287" s="273" t="s">
        <v>235</v>
      </c>
      <c r="D287" s="320" t="s">
        <v>398</v>
      </c>
      <c r="E287" s="321"/>
      <c r="F287" s="274" t="s">
        <v>73</v>
      </c>
      <c r="G287" s="275"/>
      <c r="H287" s="276"/>
      <c r="I287" s="277" t="s">
        <v>26</v>
      </c>
      <c r="J287" s="277" t="s">
        <v>71</v>
      </c>
      <c r="K287" s="236"/>
      <c r="Q287" s="236"/>
      <c r="R287" s="236"/>
      <c r="S287" s="236"/>
      <c r="T287" s="236"/>
      <c r="U287" s="236"/>
      <c r="V287" s="236"/>
      <c r="W287" s="236"/>
      <c r="X287" s="236"/>
      <c r="Y287" s="236"/>
      <c r="Z287" s="236"/>
    </row>
    <row r="288" spans="2:26" ht="12.75" customHeight="1" x14ac:dyDescent="0.2">
      <c r="B288" s="318" t="s">
        <v>399</v>
      </c>
      <c r="C288" s="262">
        <v>1</v>
      </c>
      <c r="D288" s="314" t="s">
        <v>449</v>
      </c>
      <c r="E288" s="315"/>
      <c r="F288" s="240"/>
      <c r="G288" s="18">
        <f>IFERROR(VLOOKUP(F288,AnswerOTBL,2,FALSE),0)</f>
        <v>0</v>
      </c>
      <c r="H288" s="100">
        <f>IFERROR(AVERAGE(G288,G303),0)</f>
        <v>0</v>
      </c>
      <c r="I288" s="299"/>
      <c r="J288" s="316">
        <f>SUM(H288,H293,H298)</f>
        <v>0</v>
      </c>
      <c r="K288" s="236"/>
      <c r="L288" s="129"/>
      <c r="M288" s="129"/>
      <c r="N288" s="129"/>
      <c r="O288" s="129"/>
      <c r="P288" s="129"/>
      <c r="Q288" s="236"/>
      <c r="R288" s="236"/>
      <c r="S288" s="236"/>
      <c r="T288" s="236"/>
      <c r="U288" s="236"/>
      <c r="V288" s="236"/>
      <c r="W288" s="236"/>
      <c r="X288" s="236"/>
      <c r="Y288" s="236"/>
      <c r="Z288" s="236"/>
    </row>
    <row r="289" spans="2:26" ht="12.75" customHeight="1" x14ac:dyDescent="0.2">
      <c r="B289" s="318"/>
      <c r="C289" s="231" t="s">
        <v>191</v>
      </c>
      <c r="D289" s="286" t="s">
        <v>457</v>
      </c>
      <c r="E289" s="287"/>
      <c r="F289" s="26"/>
      <c r="G289" s="21"/>
      <c r="H289" s="113"/>
      <c r="I289" s="295"/>
      <c r="J289" s="317"/>
      <c r="K289" s="236"/>
      <c r="L289" s="129"/>
      <c r="M289" s="129"/>
      <c r="N289" s="129"/>
      <c r="O289" s="129"/>
      <c r="P289" s="129"/>
      <c r="Q289" s="236"/>
      <c r="R289" s="236"/>
      <c r="S289" s="236"/>
      <c r="T289" s="236"/>
      <c r="U289" s="236"/>
      <c r="V289" s="236"/>
      <c r="W289" s="236"/>
      <c r="X289" s="236"/>
      <c r="Y289" s="236"/>
      <c r="Z289" s="236"/>
    </row>
    <row r="290" spans="2:26" ht="12.75" customHeight="1" x14ac:dyDescent="0.2">
      <c r="B290" s="318"/>
      <c r="C290" s="232" t="s">
        <v>191</v>
      </c>
      <c r="D290" s="286" t="s">
        <v>458</v>
      </c>
      <c r="E290" s="287"/>
      <c r="F290" s="27"/>
      <c r="G290" s="22"/>
      <c r="H290" s="114"/>
      <c r="I290" s="295"/>
      <c r="J290" s="317"/>
      <c r="K290" s="236"/>
      <c r="L290" s="129"/>
      <c r="M290" s="129"/>
      <c r="N290" s="129"/>
      <c r="O290" s="129"/>
      <c r="P290" s="129"/>
      <c r="Q290" s="236"/>
      <c r="R290" s="236"/>
      <c r="S290" s="236"/>
      <c r="T290" s="236"/>
      <c r="U290" s="236"/>
      <c r="V290" s="236"/>
      <c r="W290" s="236"/>
      <c r="X290" s="236"/>
      <c r="Y290" s="236"/>
      <c r="Z290" s="236"/>
    </row>
    <row r="291" spans="2:26" ht="12.75" customHeight="1" x14ac:dyDescent="0.2">
      <c r="B291" s="318"/>
      <c r="C291" s="232" t="s">
        <v>191</v>
      </c>
      <c r="D291" s="286" t="s">
        <v>459</v>
      </c>
      <c r="E291" s="287"/>
      <c r="F291" s="27"/>
      <c r="G291" s="22"/>
      <c r="H291" s="115"/>
      <c r="I291" s="295"/>
      <c r="J291" s="317"/>
      <c r="K291" s="236"/>
      <c r="L291" s="129"/>
      <c r="M291" s="129"/>
      <c r="N291" s="129"/>
      <c r="O291" s="129"/>
      <c r="P291" s="129"/>
      <c r="Q291" s="236"/>
      <c r="R291" s="236"/>
      <c r="S291" s="236"/>
      <c r="T291" s="236"/>
      <c r="U291" s="236"/>
      <c r="V291" s="236"/>
      <c r="W291" s="236"/>
      <c r="X291" s="236"/>
      <c r="Y291" s="236"/>
      <c r="Z291" s="236"/>
    </row>
    <row r="292" spans="2:26" ht="12.75" customHeight="1" x14ac:dyDescent="0.2">
      <c r="B292" s="318"/>
      <c r="C292" s="233"/>
      <c r="D292" s="297"/>
      <c r="E292" s="298"/>
      <c r="F292" s="28"/>
      <c r="G292" s="23"/>
      <c r="H292" s="116"/>
      <c r="I292" s="296"/>
      <c r="J292" s="317"/>
      <c r="K292" s="236"/>
      <c r="L292" s="129"/>
      <c r="M292" s="129"/>
      <c r="N292" s="129"/>
      <c r="O292" s="129"/>
      <c r="P292" s="129"/>
      <c r="Q292" s="236"/>
      <c r="R292" s="236"/>
      <c r="S292" s="236"/>
      <c r="T292" s="236"/>
      <c r="U292" s="236"/>
      <c r="V292" s="236"/>
      <c r="W292" s="236"/>
      <c r="X292" s="236"/>
      <c r="Y292" s="236"/>
      <c r="Z292" s="236"/>
    </row>
    <row r="293" spans="2:26" ht="12.75" customHeight="1" x14ac:dyDescent="0.25">
      <c r="B293" s="318"/>
      <c r="C293" s="262">
        <v>2</v>
      </c>
      <c r="D293" s="293" t="s">
        <v>450</v>
      </c>
      <c r="E293" s="294"/>
      <c r="F293" s="240"/>
      <c r="G293" s="18">
        <f>IFERROR(VLOOKUP(F293,AnswerOTBL,2,FALSE),0)</f>
        <v>0</v>
      </c>
      <c r="H293" s="100">
        <f>IFERROR(AVERAGE(G293,G307),0)</f>
        <v>0</v>
      </c>
      <c r="I293" s="299"/>
      <c r="J293" s="11"/>
      <c r="K293" s="236"/>
      <c r="L293" s="129"/>
      <c r="M293" s="129"/>
      <c r="N293" s="129"/>
      <c r="O293" s="129"/>
      <c r="P293" s="129"/>
      <c r="Q293" s="236"/>
      <c r="R293" s="236"/>
      <c r="S293" s="236"/>
      <c r="T293" s="236"/>
      <c r="U293" s="236"/>
      <c r="V293" s="236"/>
      <c r="W293" s="236"/>
      <c r="X293" s="236"/>
      <c r="Y293" s="236"/>
      <c r="Z293" s="236"/>
    </row>
    <row r="294" spans="2:26" ht="12.75" customHeight="1" x14ac:dyDescent="0.25">
      <c r="B294" s="318"/>
      <c r="C294" s="231" t="s">
        <v>191</v>
      </c>
      <c r="D294" s="286" t="s">
        <v>454</v>
      </c>
      <c r="E294" s="287"/>
      <c r="F294" s="26"/>
      <c r="G294" s="21"/>
      <c r="H294" s="117"/>
      <c r="I294" s="295"/>
      <c r="J294" s="11"/>
      <c r="K294" s="236"/>
      <c r="L294" s="129"/>
      <c r="M294" s="129"/>
      <c r="N294" s="129"/>
      <c r="O294" s="129"/>
      <c r="P294" s="129"/>
      <c r="Q294" s="236"/>
      <c r="R294" s="236"/>
      <c r="S294" s="236"/>
      <c r="T294" s="236"/>
      <c r="U294" s="236"/>
      <c r="V294" s="236"/>
      <c r="W294" s="236"/>
      <c r="X294" s="236"/>
      <c r="Y294" s="236"/>
      <c r="Z294" s="236"/>
    </row>
    <row r="295" spans="2:26" ht="12.75" customHeight="1" x14ac:dyDescent="0.25">
      <c r="B295" s="318"/>
      <c r="C295" s="232" t="s">
        <v>191</v>
      </c>
      <c r="D295" s="286" t="s">
        <v>455</v>
      </c>
      <c r="E295" s="287"/>
      <c r="F295" s="27"/>
      <c r="G295" s="22"/>
      <c r="H295" s="115"/>
      <c r="I295" s="295"/>
      <c r="J295" s="11"/>
      <c r="K295" s="236"/>
      <c r="L295" s="129"/>
      <c r="M295" s="129"/>
      <c r="N295" s="129"/>
      <c r="O295" s="129"/>
      <c r="P295" s="129"/>
      <c r="Q295" s="236"/>
      <c r="R295" s="236"/>
      <c r="S295" s="236"/>
      <c r="T295" s="236"/>
      <c r="U295" s="236"/>
      <c r="V295" s="236"/>
      <c r="W295" s="236"/>
      <c r="X295" s="236"/>
      <c r="Y295" s="236"/>
      <c r="Z295" s="236"/>
    </row>
    <row r="296" spans="2:26" ht="12.75" customHeight="1" x14ac:dyDescent="0.25">
      <c r="B296" s="318"/>
      <c r="C296" s="232" t="s">
        <v>191</v>
      </c>
      <c r="D296" s="286" t="s">
        <v>456</v>
      </c>
      <c r="E296" s="287"/>
      <c r="F296" s="27"/>
      <c r="G296" s="22"/>
      <c r="H296" s="115"/>
      <c r="I296" s="295"/>
      <c r="J296" s="11"/>
      <c r="K296" s="236"/>
      <c r="L296" s="129"/>
      <c r="M296" s="129"/>
      <c r="N296" s="129"/>
      <c r="O296" s="129"/>
      <c r="P296" s="129"/>
      <c r="Q296" s="236"/>
      <c r="R296" s="236"/>
      <c r="S296" s="236"/>
      <c r="T296" s="236"/>
      <c r="U296" s="236"/>
      <c r="V296" s="236"/>
      <c r="W296" s="236"/>
      <c r="X296" s="236"/>
      <c r="Y296" s="236"/>
      <c r="Z296" s="236"/>
    </row>
    <row r="297" spans="2:26" ht="12.75" customHeight="1" x14ac:dyDescent="0.25">
      <c r="B297" s="318"/>
      <c r="C297" s="234"/>
      <c r="D297" s="286"/>
      <c r="E297" s="287"/>
      <c r="F297" s="28"/>
      <c r="G297" s="23"/>
      <c r="H297" s="116"/>
      <c r="I297" s="296"/>
      <c r="J297" s="11"/>
      <c r="K297" s="236"/>
      <c r="L297" s="129"/>
      <c r="M297" s="129"/>
      <c r="N297" s="129"/>
      <c r="O297" s="129"/>
      <c r="P297" s="129"/>
      <c r="Q297" s="236"/>
      <c r="R297" s="236"/>
      <c r="S297" s="236"/>
      <c r="T297" s="236"/>
      <c r="U297" s="236"/>
      <c r="V297" s="236"/>
      <c r="W297" s="236"/>
      <c r="X297" s="236"/>
      <c r="Y297" s="236"/>
      <c r="Z297" s="236"/>
    </row>
    <row r="298" spans="2:26" x14ac:dyDescent="0.25">
      <c r="B298" s="318"/>
      <c r="C298" s="262">
        <v>3</v>
      </c>
      <c r="D298" s="293" t="s">
        <v>451</v>
      </c>
      <c r="E298" s="294"/>
      <c r="F298" s="240"/>
      <c r="G298" s="18">
        <f>IFERROR(VLOOKUP(F298,AnswerOTBL,2,FALSE),0)</f>
        <v>0</v>
      </c>
      <c r="H298" s="100">
        <f>IFERROR(AVERAGE(G298,G312),0)</f>
        <v>0</v>
      </c>
      <c r="I298" s="299"/>
      <c r="J298" s="11"/>
      <c r="K298" s="236"/>
      <c r="L298" s="129"/>
      <c r="M298" s="129"/>
      <c r="N298" s="129"/>
      <c r="O298" s="129"/>
      <c r="P298" s="129"/>
      <c r="Q298" s="236"/>
      <c r="R298" s="236"/>
      <c r="S298" s="236"/>
      <c r="T298" s="236"/>
      <c r="U298" s="236"/>
      <c r="V298" s="236"/>
      <c r="W298" s="236"/>
      <c r="X298" s="236"/>
      <c r="Y298" s="236"/>
      <c r="Z298" s="236"/>
    </row>
    <row r="299" spans="2:26" x14ac:dyDescent="0.25">
      <c r="B299" s="318"/>
      <c r="C299" s="231" t="s">
        <v>191</v>
      </c>
      <c r="D299" s="286" t="s">
        <v>452</v>
      </c>
      <c r="E299" s="287"/>
      <c r="F299" s="26"/>
      <c r="G299" s="21"/>
      <c r="H299" s="117"/>
      <c r="I299" s="295"/>
      <c r="J299" s="11"/>
      <c r="K299" s="236"/>
      <c r="L299" s="129"/>
      <c r="M299" s="129"/>
      <c r="N299" s="129"/>
      <c r="O299" s="129"/>
      <c r="P299" s="129"/>
      <c r="Q299" s="236"/>
      <c r="R299" s="236"/>
      <c r="S299" s="236"/>
      <c r="T299" s="236"/>
      <c r="U299" s="236"/>
      <c r="V299" s="236"/>
      <c r="W299" s="236"/>
      <c r="X299" s="236"/>
      <c r="Y299" s="236"/>
      <c r="Z299" s="236"/>
    </row>
    <row r="300" spans="2:26" ht="13.5" customHeight="1" x14ac:dyDescent="0.25">
      <c r="B300" s="318"/>
      <c r="C300" s="232" t="s">
        <v>191</v>
      </c>
      <c r="D300" s="286" t="s">
        <v>453</v>
      </c>
      <c r="E300" s="287"/>
      <c r="F300" s="27"/>
      <c r="G300" s="22"/>
      <c r="H300" s="115"/>
      <c r="I300" s="295"/>
      <c r="J300" s="11"/>
      <c r="K300" s="236"/>
      <c r="L300" s="129"/>
      <c r="M300" s="129"/>
      <c r="N300" s="129"/>
      <c r="O300" s="129"/>
      <c r="P300" s="129"/>
      <c r="Q300" s="236"/>
      <c r="R300" s="236"/>
      <c r="S300" s="236"/>
      <c r="T300" s="236"/>
      <c r="U300" s="236"/>
      <c r="V300" s="236"/>
      <c r="W300" s="236"/>
      <c r="X300" s="236"/>
      <c r="Y300" s="236"/>
      <c r="Z300" s="236"/>
    </row>
    <row r="301" spans="2:26" ht="12.75" customHeight="1" x14ac:dyDescent="0.25">
      <c r="B301" s="319"/>
      <c r="C301" s="241"/>
      <c r="D301" s="297"/>
      <c r="E301" s="298"/>
      <c r="F301" s="242"/>
      <c r="G301" s="243"/>
      <c r="H301" s="244"/>
      <c r="I301" s="295"/>
      <c r="J301" s="11"/>
      <c r="K301" s="236"/>
      <c r="L301" s="129"/>
      <c r="M301" s="129"/>
      <c r="N301" s="129"/>
      <c r="O301" s="129"/>
      <c r="P301" s="129"/>
      <c r="Q301" s="236"/>
      <c r="R301" s="236"/>
      <c r="S301" s="236"/>
      <c r="T301" s="236"/>
      <c r="U301" s="236"/>
      <c r="V301" s="236"/>
      <c r="W301" s="236"/>
      <c r="X301" s="236"/>
      <c r="Y301" s="236"/>
      <c r="Z301" s="236"/>
    </row>
    <row r="302" spans="2:26" ht="12.75" customHeight="1" x14ac:dyDescent="0.25">
      <c r="B302" s="288"/>
      <c r="C302" s="289"/>
      <c r="D302" s="289"/>
      <c r="E302" s="289"/>
      <c r="F302" s="289"/>
      <c r="G302" s="289"/>
      <c r="H302" s="289"/>
      <c r="I302" s="290"/>
      <c r="J302" s="10"/>
      <c r="K302" s="236"/>
      <c r="L302" s="129"/>
      <c r="M302" s="129"/>
      <c r="N302" s="129"/>
      <c r="O302" s="129"/>
      <c r="P302" s="129"/>
      <c r="Q302" s="236"/>
      <c r="R302" s="236"/>
      <c r="S302" s="236"/>
      <c r="T302" s="236"/>
      <c r="U302" s="236"/>
      <c r="V302" s="236"/>
      <c r="W302" s="236"/>
      <c r="X302" s="236"/>
      <c r="Y302" s="236"/>
      <c r="Z302" s="236"/>
    </row>
    <row r="303" spans="2:26" x14ac:dyDescent="0.25">
      <c r="B303" s="322" t="s">
        <v>400</v>
      </c>
      <c r="C303" s="263">
        <v>1</v>
      </c>
      <c r="D303" s="293" t="s">
        <v>460</v>
      </c>
      <c r="E303" s="294"/>
      <c r="F303" s="240"/>
      <c r="G303" s="18">
        <f>IFERROR(VLOOKUP(F303,AnswerOTBL,2,FALSE),0)</f>
        <v>0</v>
      </c>
      <c r="H303" s="246"/>
      <c r="I303" s="295"/>
      <c r="J303" s="11"/>
      <c r="K303" s="236"/>
      <c r="L303" s="129"/>
      <c r="M303" s="129"/>
      <c r="N303" s="129"/>
      <c r="O303" s="129"/>
      <c r="P303" s="129"/>
      <c r="Q303" s="236"/>
      <c r="R303" s="236"/>
      <c r="S303" s="236"/>
      <c r="T303" s="236"/>
      <c r="U303" s="236"/>
      <c r="V303" s="236"/>
      <c r="W303" s="236"/>
      <c r="X303" s="236"/>
      <c r="Y303" s="236"/>
      <c r="Z303" s="236"/>
    </row>
    <row r="304" spans="2:26" ht="15" customHeight="1" x14ac:dyDescent="0.25">
      <c r="B304" s="318"/>
      <c r="C304" s="231" t="s">
        <v>191</v>
      </c>
      <c r="D304" s="286" t="s">
        <v>469</v>
      </c>
      <c r="E304" s="287"/>
      <c r="F304" s="26"/>
      <c r="G304" s="21"/>
      <c r="H304" s="117"/>
      <c r="I304" s="295"/>
      <c r="J304" s="11"/>
      <c r="K304" s="236"/>
      <c r="L304" s="129"/>
      <c r="M304" s="129"/>
      <c r="N304" s="129"/>
      <c r="O304" s="129"/>
      <c r="P304" s="129"/>
      <c r="Q304" s="236"/>
      <c r="R304" s="236"/>
      <c r="S304" s="236"/>
      <c r="T304" s="236"/>
      <c r="U304" s="236"/>
      <c r="V304" s="236"/>
      <c r="W304" s="236"/>
      <c r="X304" s="236"/>
      <c r="Y304" s="236"/>
      <c r="Z304" s="236"/>
    </row>
    <row r="305" spans="1:26" ht="15" customHeight="1" x14ac:dyDescent="0.25">
      <c r="B305" s="318"/>
      <c r="C305" s="232" t="s">
        <v>191</v>
      </c>
      <c r="D305" s="286" t="s">
        <v>470</v>
      </c>
      <c r="E305" s="287"/>
      <c r="F305" s="27"/>
      <c r="G305" s="22"/>
      <c r="H305" s="115"/>
      <c r="I305" s="295"/>
      <c r="J305" s="11"/>
      <c r="K305" s="236"/>
      <c r="L305" s="129"/>
      <c r="M305" s="129"/>
      <c r="N305" s="129"/>
      <c r="O305" s="129"/>
      <c r="P305" s="129"/>
      <c r="Q305" s="236"/>
      <c r="R305" s="236"/>
      <c r="S305" s="236"/>
      <c r="T305" s="236"/>
      <c r="U305" s="236"/>
      <c r="V305" s="236"/>
      <c r="W305" s="236"/>
      <c r="X305" s="236"/>
      <c r="Y305" s="236"/>
      <c r="Z305" s="236"/>
    </row>
    <row r="306" spans="1:26" ht="12.75" customHeight="1" x14ac:dyDescent="0.25">
      <c r="B306" s="318"/>
      <c r="C306" s="234"/>
      <c r="D306" s="297"/>
      <c r="E306" s="298"/>
      <c r="F306" s="28"/>
      <c r="G306" s="23"/>
      <c r="H306" s="116"/>
      <c r="I306" s="296"/>
      <c r="J306" s="11"/>
      <c r="K306" s="236"/>
      <c r="L306" s="129"/>
      <c r="M306" s="129"/>
      <c r="N306" s="129"/>
      <c r="O306" s="129"/>
      <c r="P306" s="129"/>
      <c r="Q306" s="236"/>
      <c r="R306" s="236"/>
      <c r="S306" s="236"/>
      <c r="T306" s="236"/>
      <c r="U306" s="236"/>
      <c r="V306" s="236"/>
      <c r="W306" s="236"/>
      <c r="X306" s="236"/>
      <c r="Y306" s="236"/>
      <c r="Z306" s="236"/>
    </row>
    <row r="307" spans="1:26" ht="12.75" customHeight="1" x14ac:dyDescent="0.25">
      <c r="B307" s="318"/>
      <c r="C307" s="263">
        <v>2</v>
      </c>
      <c r="D307" s="293" t="s">
        <v>461</v>
      </c>
      <c r="E307" s="294"/>
      <c r="F307" s="240"/>
      <c r="G307" s="18">
        <f>IFERROR(VLOOKUP(F307,AnswerOTBL,2,FALSE),0)</f>
        <v>0</v>
      </c>
      <c r="H307" s="101"/>
      <c r="I307" s="299"/>
      <c r="J307" s="11"/>
      <c r="K307" s="236"/>
      <c r="L307" s="129"/>
      <c r="M307" s="129"/>
      <c r="N307" s="129"/>
      <c r="O307" s="129"/>
      <c r="P307" s="129"/>
      <c r="Q307" s="236"/>
      <c r="R307" s="236"/>
      <c r="S307" s="236"/>
      <c r="T307" s="236"/>
      <c r="U307" s="236"/>
      <c r="V307" s="236"/>
      <c r="W307" s="236"/>
      <c r="X307" s="236"/>
      <c r="Y307" s="236"/>
      <c r="Z307" s="236"/>
    </row>
    <row r="308" spans="1:26" ht="12.75" customHeight="1" x14ac:dyDescent="0.25">
      <c r="B308" s="318"/>
      <c r="C308" s="231" t="s">
        <v>191</v>
      </c>
      <c r="D308" s="286" t="s">
        <v>466</v>
      </c>
      <c r="E308" s="287"/>
      <c r="F308" s="26"/>
      <c r="G308" s="21"/>
      <c r="H308" s="117"/>
      <c r="I308" s="295"/>
      <c r="J308" s="11"/>
      <c r="K308" s="236"/>
      <c r="L308" s="129"/>
      <c r="M308" s="129"/>
      <c r="N308" s="129"/>
      <c r="O308" s="129"/>
      <c r="P308" s="129"/>
      <c r="Q308" s="236"/>
      <c r="R308" s="236"/>
      <c r="S308" s="236"/>
      <c r="T308" s="236"/>
      <c r="U308" s="236"/>
      <c r="V308" s="236"/>
      <c r="W308" s="236"/>
      <c r="X308" s="236"/>
      <c r="Y308" s="236"/>
      <c r="Z308" s="236"/>
    </row>
    <row r="309" spans="1:26" ht="12.75" customHeight="1" x14ac:dyDescent="0.25">
      <c r="B309" s="318"/>
      <c r="C309" s="232" t="s">
        <v>191</v>
      </c>
      <c r="D309" s="286" t="s">
        <v>467</v>
      </c>
      <c r="E309" s="287"/>
      <c r="F309" s="27"/>
      <c r="G309" s="22"/>
      <c r="H309" s="115"/>
      <c r="I309" s="295"/>
      <c r="J309" s="11"/>
      <c r="K309" s="236"/>
      <c r="L309" s="129"/>
      <c r="M309" s="129"/>
      <c r="N309" s="129"/>
      <c r="O309" s="129"/>
      <c r="P309" s="129"/>
      <c r="Q309" s="236"/>
      <c r="R309" s="236"/>
      <c r="S309" s="236"/>
      <c r="T309" s="236"/>
      <c r="U309" s="236"/>
      <c r="V309" s="236"/>
      <c r="W309" s="236"/>
      <c r="X309" s="236"/>
      <c r="Y309" s="236"/>
      <c r="Z309" s="236"/>
    </row>
    <row r="310" spans="1:26" ht="15" customHeight="1" x14ac:dyDescent="0.25">
      <c r="B310" s="318"/>
      <c r="C310" s="232" t="s">
        <v>191</v>
      </c>
      <c r="D310" s="286" t="s">
        <v>468</v>
      </c>
      <c r="E310" s="287"/>
      <c r="F310" s="27"/>
      <c r="G310" s="22"/>
      <c r="H310" s="115"/>
      <c r="I310" s="295"/>
      <c r="J310" s="11"/>
      <c r="K310" s="236"/>
      <c r="L310" s="129"/>
      <c r="M310" s="129"/>
      <c r="N310" s="129"/>
      <c r="O310" s="129"/>
      <c r="P310" s="129"/>
      <c r="Q310" s="236"/>
      <c r="R310" s="236"/>
      <c r="S310" s="236"/>
      <c r="T310" s="236"/>
      <c r="U310" s="236"/>
      <c r="V310" s="236"/>
      <c r="W310" s="236"/>
      <c r="X310" s="236"/>
      <c r="Y310" s="236"/>
      <c r="Z310" s="236"/>
    </row>
    <row r="311" spans="1:26" ht="12.75" customHeight="1" x14ac:dyDescent="0.25">
      <c r="B311" s="318"/>
      <c r="C311" s="234"/>
      <c r="D311" s="297"/>
      <c r="E311" s="298"/>
      <c r="F311" s="28"/>
      <c r="G311" s="23"/>
      <c r="H311" s="116"/>
      <c r="I311" s="296"/>
      <c r="J311" s="11"/>
      <c r="K311" s="236"/>
      <c r="L311" s="129"/>
      <c r="M311" s="129"/>
      <c r="N311" s="129"/>
      <c r="O311" s="129"/>
      <c r="P311" s="129"/>
      <c r="Q311" s="236"/>
      <c r="R311" s="236"/>
      <c r="S311" s="236"/>
      <c r="T311" s="236"/>
      <c r="U311" s="236"/>
      <c r="V311" s="236"/>
      <c r="W311" s="236"/>
      <c r="X311" s="236"/>
      <c r="Y311" s="236"/>
      <c r="Z311" s="236"/>
    </row>
    <row r="312" spans="1:26" x14ac:dyDescent="0.25">
      <c r="B312" s="318"/>
      <c r="C312" s="263">
        <v>3</v>
      </c>
      <c r="D312" s="293" t="s">
        <v>462</v>
      </c>
      <c r="E312" s="294"/>
      <c r="F312" s="240"/>
      <c r="G312" s="18">
        <f>IFERROR(VLOOKUP(F312,AnswerOTBL,2,FALSE),0)</f>
        <v>0</v>
      </c>
      <c r="H312" s="101"/>
      <c r="I312" s="299"/>
      <c r="J312" s="11"/>
      <c r="K312" s="236"/>
      <c r="L312" s="129"/>
      <c r="M312" s="129"/>
      <c r="N312" s="129"/>
      <c r="O312" s="129"/>
      <c r="P312" s="129"/>
      <c r="Q312" s="236"/>
      <c r="R312" s="236"/>
      <c r="S312" s="236"/>
      <c r="T312" s="236"/>
      <c r="U312" s="236"/>
      <c r="V312" s="236"/>
      <c r="W312" s="236"/>
      <c r="X312" s="236"/>
      <c r="Y312" s="236"/>
      <c r="Z312" s="236"/>
    </row>
    <row r="313" spans="1:26" ht="12.75" customHeight="1" x14ac:dyDescent="0.25">
      <c r="B313" s="318"/>
      <c r="C313" s="231" t="s">
        <v>191</v>
      </c>
      <c r="D313" s="286" t="s">
        <v>463</v>
      </c>
      <c r="E313" s="287"/>
      <c r="F313" s="26"/>
      <c r="G313" s="21"/>
      <c r="H313" s="117"/>
      <c r="I313" s="295"/>
      <c r="J313" s="11"/>
      <c r="K313" s="236"/>
      <c r="L313" s="129"/>
      <c r="M313" s="129"/>
      <c r="N313" s="129"/>
      <c r="O313" s="129"/>
      <c r="P313" s="129"/>
      <c r="Q313" s="236"/>
      <c r="R313" s="236"/>
      <c r="S313" s="236"/>
      <c r="T313" s="236"/>
      <c r="U313" s="236"/>
      <c r="V313" s="236"/>
      <c r="W313" s="236"/>
      <c r="X313" s="236"/>
      <c r="Y313" s="236"/>
      <c r="Z313" s="236"/>
    </row>
    <row r="314" spans="1:26" x14ac:dyDescent="0.25">
      <c r="B314" s="318"/>
      <c r="C314" s="232" t="s">
        <v>191</v>
      </c>
      <c r="D314" s="286" t="s">
        <v>464</v>
      </c>
      <c r="E314" s="287"/>
      <c r="F314" s="242"/>
      <c r="G314" s="243"/>
      <c r="H314" s="244"/>
      <c r="I314" s="295"/>
      <c r="J314" s="251"/>
      <c r="K314" s="236"/>
      <c r="L314" s="129"/>
      <c r="M314" s="129"/>
      <c r="N314" s="129"/>
      <c r="O314" s="129"/>
      <c r="P314" s="129"/>
      <c r="Q314" s="236"/>
      <c r="R314" s="236"/>
      <c r="S314" s="236"/>
      <c r="T314" s="236"/>
      <c r="U314" s="236"/>
      <c r="V314" s="236"/>
      <c r="W314" s="236"/>
      <c r="X314" s="236"/>
      <c r="Y314" s="236"/>
      <c r="Z314" s="236"/>
    </row>
    <row r="315" spans="1:26" x14ac:dyDescent="0.25">
      <c r="B315" s="318"/>
      <c r="C315" s="232" t="s">
        <v>191</v>
      </c>
      <c r="D315" s="286" t="s">
        <v>465</v>
      </c>
      <c r="E315" s="287"/>
      <c r="F315" s="242"/>
      <c r="G315" s="243"/>
      <c r="H315" s="244"/>
      <c r="I315" s="295"/>
      <c r="J315" s="251"/>
      <c r="K315" s="236"/>
      <c r="L315" s="129"/>
      <c r="M315" s="129"/>
      <c r="N315" s="129"/>
      <c r="O315" s="129"/>
      <c r="P315" s="129"/>
      <c r="Q315" s="236"/>
      <c r="R315" s="236"/>
      <c r="S315" s="236"/>
      <c r="T315" s="236"/>
      <c r="U315" s="236"/>
      <c r="V315" s="236"/>
      <c r="W315" s="236"/>
      <c r="X315" s="236"/>
      <c r="Y315" s="236"/>
      <c r="Z315" s="236"/>
    </row>
    <row r="316" spans="1:26" ht="12.75" customHeight="1" x14ac:dyDescent="0.25">
      <c r="B316" s="318"/>
      <c r="C316" s="234"/>
      <c r="D316" s="286"/>
      <c r="E316" s="287"/>
      <c r="F316" s="28"/>
      <c r="G316" s="23"/>
      <c r="H316" s="116"/>
      <c r="I316" s="296"/>
      <c r="J316" s="11"/>
      <c r="K316" s="236"/>
      <c r="L316" s="129"/>
      <c r="M316" s="129"/>
      <c r="N316" s="129"/>
      <c r="O316" s="129"/>
      <c r="P316" s="129"/>
      <c r="Q316" s="236"/>
      <c r="R316" s="236"/>
      <c r="S316" s="236"/>
      <c r="T316" s="236"/>
      <c r="U316" s="236"/>
      <c r="V316" s="236"/>
      <c r="W316" s="236"/>
      <c r="X316" s="236"/>
      <c r="Y316" s="236"/>
      <c r="Z316" s="236"/>
    </row>
    <row r="317" spans="1:26" ht="12.75" customHeight="1" x14ac:dyDescent="0.2">
      <c r="A317"/>
      <c r="B317" s="330" t="s">
        <v>54</v>
      </c>
      <c r="C317" s="330"/>
      <c r="D317" s="330"/>
      <c r="E317" s="330"/>
      <c r="F317" s="330"/>
      <c r="G317" s="330"/>
      <c r="H317" s="330"/>
      <c r="I317" s="330"/>
      <c r="J317" s="330"/>
      <c r="K317" s="236"/>
      <c r="L317" s="129"/>
      <c r="M317" s="129"/>
      <c r="N317" s="129"/>
      <c r="O317" s="129"/>
      <c r="P317" s="129"/>
      <c r="Q317" s="236"/>
      <c r="R317" s="236"/>
      <c r="S317" s="236"/>
      <c r="T317" s="236"/>
      <c r="U317" s="236"/>
      <c r="V317" s="236"/>
      <c r="W317" s="236"/>
      <c r="X317" s="236"/>
      <c r="Y317" s="236"/>
      <c r="Z317" s="236"/>
    </row>
    <row r="318" spans="1:26" ht="12.75" customHeight="1" x14ac:dyDescent="0.2">
      <c r="B318" s="258" t="s">
        <v>234</v>
      </c>
      <c r="C318" s="259" t="s">
        <v>235</v>
      </c>
      <c r="D318" s="312" t="s">
        <v>471</v>
      </c>
      <c r="E318" s="313"/>
      <c r="F318" s="260" t="s">
        <v>73</v>
      </c>
      <c r="G318" s="78"/>
      <c r="H318" s="120"/>
      <c r="I318" s="79" t="s">
        <v>26</v>
      </c>
      <c r="J318" s="79" t="s">
        <v>71</v>
      </c>
      <c r="K318" s="236"/>
      <c r="Q318" s="236"/>
      <c r="R318" s="236"/>
      <c r="S318" s="236"/>
      <c r="T318" s="236"/>
      <c r="U318" s="236"/>
      <c r="V318" s="236"/>
      <c r="W318" s="236"/>
      <c r="X318" s="236"/>
      <c r="Y318" s="236"/>
      <c r="Z318" s="236"/>
    </row>
    <row r="319" spans="1:26" ht="12.75" customHeight="1" x14ac:dyDescent="0.2">
      <c r="B319" s="308" t="s">
        <v>472</v>
      </c>
      <c r="C319" s="261">
        <v>1</v>
      </c>
      <c r="D319" s="314" t="s">
        <v>479</v>
      </c>
      <c r="E319" s="315"/>
      <c r="F319" s="240"/>
      <c r="G319" s="18">
        <f>IFERROR(VLOOKUP(F319,AnswerOTBL,2,FALSE),0)</f>
        <v>0</v>
      </c>
      <c r="H319" s="100">
        <f>IFERROR(AVERAGE(G319,G338),0)</f>
        <v>0</v>
      </c>
      <c r="I319" s="299"/>
      <c r="J319" s="310">
        <f>SUM(H319,H325,H331)</f>
        <v>0</v>
      </c>
      <c r="K319" s="236"/>
      <c r="L319" s="129"/>
      <c r="M319" s="129"/>
      <c r="N319" s="129"/>
      <c r="O319" s="129"/>
      <c r="P319" s="129"/>
      <c r="Q319" s="236"/>
      <c r="R319" s="236"/>
      <c r="S319" s="236"/>
      <c r="T319" s="236"/>
      <c r="U319" s="236"/>
      <c r="V319" s="236"/>
      <c r="W319" s="236"/>
      <c r="X319" s="236"/>
      <c r="Y319" s="236"/>
      <c r="Z319" s="236"/>
    </row>
    <row r="320" spans="1:26" ht="12.75" customHeight="1" x14ac:dyDescent="0.2">
      <c r="B320" s="308"/>
      <c r="C320" s="231" t="s">
        <v>191</v>
      </c>
      <c r="D320" s="286" t="s">
        <v>490</v>
      </c>
      <c r="E320" s="287"/>
      <c r="F320" s="26"/>
      <c r="G320" s="21"/>
      <c r="H320" s="113"/>
      <c r="I320" s="295"/>
      <c r="J320" s="311"/>
      <c r="K320" s="236"/>
      <c r="L320" s="129"/>
      <c r="M320" s="129"/>
      <c r="N320" s="129"/>
      <c r="O320" s="129"/>
      <c r="P320" s="129"/>
      <c r="Q320" s="236"/>
      <c r="R320" s="236"/>
      <c r="S320" s="236"/>
      <c r="T320" s="236"/>
      <c r="U320" s="236"/>
      <c r="V320" s="236"/>
      <c r="W320" s="236"/>
      <c r="X320" s="236"/>
      <c r="Y320" s="236"/>
      <c r="Z320" s="236"/>
    </row>
    <row r="321" spans="2:26" ht="12.75" customHeight="1" x14ac:dyDescent="0.2">
      <c r="B321" s="308"/>
      <c r="C321" s="232" t="s">
        <v>191</v>
      </c>
      <c r="D321" s="286" t="s">
        <v>491</v>
      </c>
      <c r="E321" s="287"/>
      <c r="F321" s="27"/>
      <c r="G321" s="22"/>
      <c r="H321" s="114"/>
      <c r="I321" s="295"/>
      <c r="J321" s="311"/>
      <c r="K321" s="236"/>
      <c r="L321" s="129"/>
      <c r="M321" s="129"/>
      <c r="N321" s="129"/>
      <c r="O321" s="129"/>
      <c r="P321" s="129"/>
      <c r="Q321" s="236"/>
      <c r="R321" s="236"/>
      <c r="S321" s="236"/>
      <c r="T321" s="236"/>
      <c r="U321" s="236"/>
      <c r="V321" s="236"/>
      <c r="W321" s="236"/>
      <c r="X321" s="236"/>
      <c r="Y321" s="236"/>
      <c r="Z321" s="236"/>
    </row>
    <row r="322" spans="2:26" ht="12.75" customHeight="1" x14ac:dyDescent="0.2">
      <c r="B322" s="308"/>
      <c r="C322" s="232" t="s">
        <v>191</v>
      </c>
      <c r="D322" s="286" t="s">
        <v>492</v>
      </c>
      <c r="E322" s="287"/>
      <c r="F322" s="27"/>
      <c r="G322" s="22"/>
      <c r="H322" s="115"/>
      <c r="I322" s="295"/>
      <c r="J322" s="311"/>
      <c r="K322" s="236"/>
      <c r="L322" s="129"/>
      <c r="M322" s="129"/>
      <c r="N322" s="129"/>
      <c r="O322" s="129"/>
      <c r="P322" s="129"/>
      <c r="Q322" s="236"/>
      <c r="R322" s="236"/>
      <c r="S322" s="236"/>
      <c r="T322" s="236"/>
      <c r="U322" s="236"/>
      <c r="V322" s="236"/>
      <c r="W322" s="236"/>
      <c r="X322" s="236"/>
      <c r="Y322" s="236"/>
      <c r="Z322" s="236"/>
    </row>
    <row r="323" spans="2:26" ht="12.75" customHeight="1" x14ac:dyDescent="0.2">
      <c r="B323" s="308"/>
      <c r="C323" s="232" t="s">
        <v>191</v>
      </c>
      <c r="D323" s="286" t="s">
        <v>489</v>
      </c>
      <c r="E323" s="287"/>
      <c r="F323" s="27"/>
      <c r="G323" s="22"/>
      <c r="H323" s="115"/>
      <c r="I323" s="295"/>
      <c r="J323" s="311"/>
      <c r="K323" s="236"/>
      <c r="L323" s="129"/>
      <c r="M323" s="129"/>
      <c r="N323" s="129"/>
      <c r="O323" s="129"/>
      <c r="P323" s="129"/>
      <c r="Q323" s="236"/>
      <c r="R323" s="236"/>
      <c r="S323" s="236"/>
      <c r="T323" s="236"/>
      <c r="U323" s="236"/>
      <c r="V323" s="236"/>
      <c r="W323" s="236"/>
      <c r="X323" s="236"/>
      <c r="Y323" s="236"/>
      <c r="Z323" s="236"/>
    </row>
    <row r="324" spans="2:26" ht="12.75" customHeight="1" x14ac:dyDescent="0.2">
      <c r="B324" s="308"/>
      <c r="C324" s="233"/>
      <c r="D324" s="297"/>
      <c r="E324" s="298"/>
      <c r="F324" s="28"/>
      <c r="G324" s="23"/>
      <c r="H324" s="116"/>
      <c r="I324" s="296"/>
      <c r="J324" s="311"/>
      <c r="K324" s="236"/>
      <c r="L324" s="129"/>
      <c r="M324" s="129"/>
      <c r="N324" s="129"/>
      <c r="O324" s="129"/>
      <c r="P324" s="129"/>
      <c r="Q324" s="236"/>
      <c r="R324" s="236"/>
      <c r="S324" s="236"/>
      <c r="T324" s="236"/>
      <c r="U324" s="236"/>
      <c r="V324" s="236"/>
      <c r="W324" s="236"/>
      <c r="X324" s="236"/>
      <c r="Y324" s="236"/>
      <c r="Z324" s="236"/>
    </row>
    <row r="325" spans="2:26" ht="12.75" customHeight="1" x14ac:dyDescent="0.25">
      <c r="B325" s="308"/>
      <c r="C325" s="261">
        <v>2</v>
      </c>
      <c r="D325" s="293" t="s">
        <v>480</v>
      </c>
      <c r="E325" s="294"/>
      <c r="F325" s="240"/>
      <c r="G325" s="18">
        <f>IFERROR(VLOOKUP(F325,AnswerOTBL,2,FALSE),0)</f>
        <v>0</v>
      </c>
      <c r="H325" s="100">
        <f>IFERROR(AVERAGE(G325,G343),0)</f>
        <v>0</v>
      </c>
      <c r="I325" s="299"/>
      <c r="J325" s="11"/>
      <c r="K325" s="236"/>
      <c r="L325" s="129"/>
      <c r="M325" s="129"/>
      <c r="N325" s="129"/>
      <c r="O325" s="129"/>
      <c r="P325" s="129"/>
      <c r="Q325" s="236"/>
      <c r="R325" s="236"/>
      <c r="S325" s="236"/>
      <c r="T325" s="236"/>
      <c r="U325" s="236"/>
      <c r="V325" s="236"/>
      <c r="W325" s="236"/>
      <c r="X325" s="236"/>
      <c r="Y325" s="236"/>
      <c r="Z325" s="236"/>
    </row>
    <row r="326" spans="2:26" ht="12.75" customHeight="1" x14ac:dyDescent="0.25">
      <c r="B326" s="308"/>
      <c r="C326" s="231" t="s">
        <v>191</v>
      </c>
      <c r="D326" s="286" t="s">
        <v>486</v>
      </c>
      <c r="E326" s="287"/>
      <c r="F326" s="26"/>
      <c r="G326" s="21"/>
      <c r="H326" s="117"/>
      <c r="I326" s="295"/>
      <c r="J326" s="11"/>
      <c r="K326" s="236"/>
      <c r="L326" s="129"/>
      <c r="M326" s="129"/>
      <c r="N326" s="129"/>
      <c r="O326" s="129"/>
      <c r="P326" s="129"/>
      <c r="Q326" s="236"/>
      <c r="R326" s="236"/>
      <c r="S326" s="236"/>
      <c r="T326" s="236"/>
      <c r="U326" s="236"/>
      <c r="V326" s="236"/>
      <c r="W326" s="236"/>
      <c r="X326" s="236"/>
      <c r="Y326" s="236"/>
      <c r="Z326" s="236"/>
    </row>
    <row r="327" spans="2:26" ht="12.75" customHeight="1" x14ac:dyDescent="0.25">
      <c r="B327" s="308"/>
      <c r="C327" s="232" t="s">
        <v>191</v>
      </c>
      <c r="D327" s="286" t="s">
        <v>487</v>
      </c>
      <c r="E327" s="287"/>
      <c r="F327" s="27"/>
      <c r="G327" s="22"/>
      <c r="H327" s="115"/>
      <c r="I327" s="295"/>
      <c r="J327" s="11"/>
      <c r="K327" s="236"/>
      <c r="L327" s="129"/>
      <c r="M327" s="129"/>
      <c r="N327" s="129"/>
      <c r="O327" s="129"/>
      <c r="P327" s="129"/>
      <c r="Q327" s="236"/>
      <c r="R327" s="236"/>
      <c r="S327" s="236"/>
      <c r="T327" s="236"/>
      <c r="U327" s="236"/>
      <c r="V327" s="236"/>
      <c r="W327" s="236"/>
      <c r="X327" s="236"/>
      <c r="Y327" s="236"/>
      <c r="Z327" s="236"/>
    </row>
    <row r="328" spans="2:26" ht="12.75" customHeight="1" x14ac:dyDescent="0.25">
      <c r="B328" s="308"/>
      <c r="C328" s="232" t="s">
        <v>191</v>
      </c>
      <c r="D328" s="286" t="s">
        <v>488</v>
      </c>
      <c r="E328" s="287"/>
      <c r="F328" s="27"/>
      <c r="G328" s="22"/>
      <c r="H328" s="115"/>
      <c r="I328" s="295"/>
      <c r="J328" s="11"/>
      <c r="K328" s="236"/>
      <c r="L328" s="129"/>
      <c r="M328" s="129"/>
      <c r="N328" s="129"/>
      <c r="O328" s="129"/>
      <c r="P328" s="129"/>
      <c r="Q328" s="236"/>
      <c r="R328" s="236"/>
      <c r="S328" s="236"/>
      <c r="T328" s="236"/>
      <c r="U328" s="236"/>
      <c r="V328" s="236"/>
      <c r="W328" s="236"/>
      <c r="X328" s="236"/>
      <c r="Y328" s="236"/>
      <c r="Z328" s="236"/>
    </row>
    <row r="329" spans="2:26" ht="12.75" customHeight="1" x14ac:dyDescent="0.25">
      <c r="B329" s="308"/>
      <c r="C329" s="232" t="s">
        <v>191</v>
      </c>
      <c r="D329" s="286" t="s">
        <v>489</v>
      </c>
      <c r="E329" s="287"/>
      <c r="F329" s="27"/>
      <c r="G329" s="22"/>
      <c r="H329" s="115"/>
      <c r="I329" s="295"/>
      <c r="J329" s="11"/>
      <c r="K329" s="236"/>
      <c r="L329" s="129"/>
      <c r="M329" s="129"/>
      <c r="N329" s="129"/>
      <c r="O329" s="129"/>
      <c r="P329" s="129"/>
      <c r="Q329" s="236"/>
      <c r="R329" s="236"/>
      <c r="S329" s="236"/>
      <c r="T329" s="236"/>
      <c r="U329" s="236"/>
      <c r="V329" s="236"/>
      <c r="W329" s="236"/>
      <c r="X329" s="236"/>
      <c r="Y329" s="236"/>
      <c r="Z329" s="236"/>
    </row>
    <row r="330" spans="2:26" ht="12.75" customHeight="1" x14ac:dyDescent="0.25">
      <c r="B330" s="308"/>
      <c r="C330" s="234"/>
      <c r="D330" s="286"/>
      <c r="E330" s="287"/>
      <c r="F330" s="28"/>
      <c r="G330" s="23"/>
      <c r="H330" s="116"/>
      <c r="I330" s="296"/>
      <c r="J330" s="11"/>
      <c r="K330" s="236"/>
      <c r="L330" s="129"/>
      <c r="M330" s="129"/>
      <c r="N330" s="129"/>
      <c r="O330" s="129"/>
      <c r="P330" s="129"/>
      <c r="Q330" s="236"/>
      <c r="R330" s="236"/>
      <c r="S330" s="236"/>
      <c r="T330" s="236"/>
      <c r="U330" s="236"/>
      <c r="V330" s="236"/>
      <c r="W330" s="236"/>
      <c r="X330" s="236"/>
      <c r="Y330" s="236"/>
      <c r="Z330" s="236"/>
    </row>
    <row r="331" spans="2:26" x14ac:dyDescent="0.25">
      <c r="B331" s="308"/>
      <c r="C331" s="261">
        <v>3</v>
      </c>
      <c r="D331" s="293" t="s">
        <v>481</v>
      </c>
      <c r="E331" s="294"/>
      <c r="F331" s="240"/>
      <c r="G331" s="18">
        <f>IFERROR(VLOOKUP(F331,AnswerOTBL,2,FALSE),0)</f>
        <v>0</v>
      </c>
      <c r="H331" s="100">
        <f>IFERROR(AVERAGE(G331,G348),0)</f>
        <v>0</v>
      </c>
      <c r="I331" s="299"/>
      <c r="J331" s="11"/>
      <c r="K331" s="236"/>
      <c r="L331" s="129"/>
      <c r="M331" s="129"/>
      <c r="N331" s="129"/>
      <c r="O331" s="129"/>
      <c r="P331" s="129"/>
      <c r="Q331" s="236"/>
      <c r="R331" s="236"/>
      <c r="S331" s="236"/>
      <c r="T331" s="236"/>
      <c r="U331" s="236"/>
      <c r="V331" s="236"/>
      <c r="W331" s="236"/>
      <c r="X331" s="236"/>
      <c r="Y331" s="236"/>
      <c r="Z331" s="236"/>
    </row>
    <row r="332" spans="2:26" x14ac:dyDescent="0.25">
      <c r="B332" s="308"/>
      <c r="C332" s="231" t="s">
        <v>191</v>
      </c>
      <c r="D332" s="286" t="s">
        <v>482</v>
      </c>
      <c r="E332" s="287"/>
      <c r="F332" s="26"/>
      <c r="G332" s="21"/>
      <c r="H332" s="117"/>
      <c r="I332" s="295"/>
      <c r="J332" s="11"/>
      <c r="K332" s="236"/>
      <c r="L332" s="129"/>
      <c r="M332" s="129"/>
      <c r="N332" s="129"/>
      <c r="O332" s="129"/>
      <c r="P332" s="129"/>
      <c r="Q332" s="236"/>
      <c r="R332" s="236"/>
      <c r="S332" s="236"/>
      <c r="T332" s="236"/>
      <c r="U332" s="236"/>
      <c r="V332" s="236"/>
      <c r="W332" s="236"/>
      <c r="X332" s="236"/>
      <c r="Y332" s="236"/>
      <c r="Z332" s="236"/>
    </row>
    <row r="333" spans="2:26" ht="13.5" customHeight="1" x14ac:dyDescent="0.25">
      <c r="B333" s="308"/>
      <c r="C333" s="232" t="s">
        <v>191</v>
      </c>
      <c r="D333" s="286" t="s">
        <v>483</v>
      </c>
      <c r="E333" s="287"/>
      <c r="F333" s="27"/>
      <c r="G333" s="22"/>
      <c r="H333" s="115"/>
      <c r="I333" s="295"/>
      <c r="J333" s="11"/>
      <c r="K333" s="236"/>
      <c r="L333" s="129"/>
      <c r="M333" s="129"/>
      <c r="N333" s="129"/>
      <c r="O333" s="129"/>
      <c r="P333" s="129"/>
      <c r="Q333" s="236"/>
      <c r="R333" s="236"/>
      <c r="S333" s="236"/>
      <c r="T333" s="236"/>
      <c r="U333" s="236"/>
      <c r="V333" s="236"/>
      <c r="W333" s="236"/>
      <c r="X333" s="236"/>
      <c r="Y333" s="236"/>
      <c r="Z333" s="236"/>
    </row>
    <row r="334" spans="2:26" ht="12.75" customHeight="1" x14ac:dyDescent="0.25">
      <c r="B334" s="308"/>
      <c r="C334" s="232" t="s">
        <v>191</v>
      </c>
      <c r="D334" s="286" t="s">
        <v>484</v>
      </c>
      <c r="E334" s="287"/>
      <c r="F334" s="27"/>
      <c r="G334" s="22"/>
      <c r="H334" s="115"/>
      <c r="I334" s="295"/>
      <c r="J334" s="11"/>
      <c r="K334" s="236"/>
      <c r="L334" s="129"/>
      <c r="M334" s="129"/>
      <c r="N334" s="129"/>
      <c r="O334" s="129"/>
      <c r="P334" s="129"/>
      <c r="Q334" s="236"/>
      <c r="R334" s="236"/>
      <c r="S334" s="236"/>
      <c r="T334" s="236"/>
      <c r="U334" s="236"/>
      <c r="V334" s="236"/>
      <c r="W334" s="236"/>
      <c r="X334" s="236"/>
      <c r="Y334" s="236"/>
      <c r="Z334" s="236"/>
    </row>
    <row r="335" spans="2:26" ht="12.75" customHeight="1" x14ac:dyDescent="0.25">
      <c r="B335" s="308"/>
      <c r="C335" s="232" t="s">
        <v>191</v>
      </c>
      <c r="D335" s="286" t="s">
        <v>485</v>
      </c>
      <c r="E335" s="287"/>
      <c r="F335" s="27"/>
      <c r="G335" s="22"/>
      <c r="H335" s="115"/>
      <c r="I335" s="295"/>
      <c r="J335" s="11"/>
      <c r="K335" s="236"/>
      <c r="L335" s="129"/>
      <c r="M335" s="129"/>
      <c r="N335" s="129"/>
      <c r="O335" s="129"/>
      <c r="P335" s="129"/>
      <c r="Q335" s="236"/>
      <c r="R335" s="236"/>
      <c r="S335" s="236"/>
      <c r="T335" s="236"/>
      <c r="U335" s="236"/>
      <c r="V335" s="236"/>
      <c r="W335" s="236"/>
      <c r="X335" s="236"/>
      <c r="Y335" s="236"/>
      <c r="Z335" s="236"/>
    </row>
    <row r="336" spans="2:26" ht="12.75" customHeight="1" x14ac:dyDescent="0.25">
      <c r="B336" s="309"/>
      <c r="C336" s="241"/>
      <c r="D336" s="297"/>
      <c r="E336" s="298"/>
      <c r="F336" s="242"/>
      <c r="G336" s="243"/>
      <c r="H336" s="244"/>
      <c r="I336" s="295"/>
      <c r="J336" s="11"/>
      <c r="K336" s="236"/>
      <c r="L336" s="129"/>
      <c r="M336" s="129"/>
      <c r="N336" s="129"/>
      <c r="O336" s="129"/>
      <c r="P336" s="129"/>
      <c r="Q336" s="236"/>
      <c r="R336" s="236"/>
      <c r="S336" s="236"/>
      <c r="T336" s="236"/>
      <c r="U336" s="236"/>
      <c r="V336" s="236"/>
      <c r="W336" s="236"/>
      <c r="X336" s="236"/>
      <c r="Y336" s="236"/>
      <c r="Z336" s="236"/>
    </row>
    <row r="337" spans="2:26" ht="12.75" customHeight="1" x14ac:dyDescent="0.25">
      <c r="B337" s="288"/>
      <c r="C337" s="289"/>
      <c r="D337" s="289"/>
      <c r="E337" s="289"/>
      <c r="F337" s="289"/>
      <c r="G337" s="289"/>
      <c r="H337" s="289"/>
      <c r="I337" s="290"/>
      <c r="J337" s="10"/>
      <c r="K337" s="236"/>
      <c r="L337" s="129"/>
      <c r="M337" s="129"/>
      <c r="N337" s="129"/>
      <c r="O337" s="129"/>
      <c r="P337" s="129"/>
      <c r="Q337" s="236"/>
      <c r="R337" s="236"/>
      <c r="S337" s="236"/>
      <c r="T337" s="236"/>
      <c r="U337" s="236"/>
      <c r="V337" s="236"/>
      <c r="W337" s="236"/>
      <c r="X337" s="236"/>
      <c r="Y337" s="236"/>
      <c r="Z337" s="236"/>
    </row>
    <row r="338" spans="2:26" x14ac:dyDescent="0.25">
      <c r="B338" s="307" t="s">
        <v>473</v>
      </c>
      <c r="C338" s="239">
        <v>1</v>
      </c>
      <c r="D338" s="293" t="s">
        <v>493</v>
      </c>
      <c r="E338" s="294"/>
      <c r="F338" s="247"/>
      <c r="G338" s="245">
        <f>IFERROR(VLOOKUP(F338,AnswerRTBL,2,FALSE),0)</f>
        <v>0</v>
      </c>
      <c r="H338" s="246"/>
      <c r="I338" s="295"/>
      <c r="J338" s="11"/>
      <c r="K338" s="236"/>
      <c r="L338" s="129"/>
      <c r="M338" s="129"/>
      <c r="N338" s="129"/>
      <c r="O338" s="129"/>
      <c r="P338" s="129"/>
      <c r="Q338" s="236"/>
      <c r="R338" s="236"/>
      <c r="S338" s="236"/>
      <c r="T338" s="236"/>
      <c r="U338" s="236"/>
      <c r="V338" s="236"/>
      <c r="W338" s="236"/>
      <c r="X338" s="236"/>
      <c r="Y338" s="236"/>
      <c r="Z338" s="236"/>
    </row>
    <row r="339" spans="2:26" ht="15" customHeight="1" x14ac:dyDescent="0.25">
      <c r="B339" s="308"/>
      <c r="C339" s="231" t="s">
        <v>191</v>
      </c>
      <c r="D339" s="286" t="s">
        <v>500</v>
      </c>
      <c r="E339" s="287"/>
      <c r="F339" s="26"/>
      <c r="G339" s="21"/>
      <c r="H339" s="117"/>
      <c r="I339" s="295"/>
      <c r="J339" s="11"/>
      <c r="K339" s="236"/>
      <c r="L339" s="129"/>
      <c r="M339" s="129"/>
      <c r="N339" s="129"/>
      <c r="O339" s="129"/>
      <c r="P339" s="129"/>
      <c r="Q339" s="236"/>
      <c r="R339" s="236"/>
      <c r="S339" s="236"/>
      <c r="T339" s="236"/>
      <c r="U339" s="236"/>
      <c r="V339" s="236"/>
      <c r="W339" s="236"/>
      <c r="X339" s="236"/>
      <c r="Y339" s="236"/>
      <c r="Z339" s="236"/>
    </row>
    <row r="340" spans="2:26" ht="15" customHeight="1" x14ac:dyDescent="0.25">
      <c r="B340" s="308"/>
      <c r="C340" s="232" t="s">
        <v>191</v>
      </c>
      <c r="D340" s="286" t="s">
        <v>501</v>
      </c>
      <c r="E340" s="287"/>
      <c r="F340" s="27"/>
      <c r="G340" s="22"/>
      <c r="H340" s="115"/>
      <c r="I340" s="295"/>
      <c r="J340" s="11"/>
      <c r="K340" s="236"/>
      <c r="L340" s="129"/>
      <c r="M340" s="129"/>
      <c r="N340" s="129"/>
      <c r="O340" s="129"/>
      <c r="P340" s="129"/>
      <c r="Q340" s="236"/>
      <c r="R340" s="236"/>
      <c r="S340" s="236"/>
      <c r="T340" s="236"/>
      <c r="U340" s="236"/>
      <c r="V340" s="236"/>
      <c r="W340" s="236"/>
      <c r="X340" s="236"/>
      <c r="Y340" s="236"/>
      <c r="Z340" s="236"/>
    </row>
    <row r="341" spans="2:26" x14ac:dyDescent="0.25">
      <c r="B341" s="308"/>
      <c r="C341" s="232" t="s">
        <v>191</v>
      </c>
      <c r="D341" s="286" t="s">
        <v>502</v>
      </c>
      <c r="E341" s="287"/>
      <c r="F341" s="242"/>
      <c r="G341" s="243"/>
      <c r="H341" s="244"/>
      <c r="I341" s="295"/>
      <c r="J341" s="251"/>
      <c r="K341" s="236"/>
      <c r="L341" s="129"/>
      <c r="M341" s="129"/>
      <c r="N341" s="129"/>
      <c r="O341" s="129"/>
      <c r="P341" s="129"/>
      <c r="Q341" s="236"/>
      <c r="R341" s="236"/>
      <c r="S341" s="236"/>
      <c r="T341" s="236"/>
      <c r="U341" s="236"/>
      <c r="V341" s="236"/>
      <c r="W341" s="236"/>
      <c r="X341" s="236"/>
      <c r="Y341" s="236"/>
      <c r="Z341" s="236"/>
    </row>
    <row r="342" spans="2:26" ht="12.75" customHeight="1" x14ac:dyDescent="0.25">
      <c r="B342" s="308"/>
      <c r="C342" s="234"/>
      <c r="D342" s="297"/>
      <c r="E342" s="298"/>
      <c r="F342" s="28"/>
      <c r="G342" s="23"/>
      <c r="H342" s="116"/>
      <c r="I342" s="296"/>
      <c r="J342" s="11"/>
      <c r="K342" s="236"/>
      <c r="L342" s="129"/>
      <c r="M342" s="129"/>
      <c r="N342" s="129"/>
      <c r="O342" s="129"/>
      <c r="P342" s="129"/>
      <c r="Q342" s="236"/>
      <c r="R342" s="236"/>
      <c r="S342" s="236"/>
      <c r="T342" s="236"/>
      <c r="U342" s="236"/>
      <c r="V342" s="236"/>
      <c r="W342" s="236"/>
      <c r="X342" s="236"/>
      <c r="Y342" s="236"/>
      <c r="Z342" s="236"/>
    </row>
    <row r="343" spans="2:26" ht="12.75" customHeight="1" x14ac:dyDescent="0.25">
      <c r="B343" s="308"/>
      <c r="C343" s="239">
        <v>2</v>
      </c>
      <c r="D343" s="293" t="s">
        <v>644</v>
      </c>
      <c r="E343" s="294"/>
      <c r="F343" s="247"/>
      <c r="G343" s="245">
        <f>IFERROR(VLOOKUP(F343,AnswerRTBL,2,FALSE),0)</f>
        <v>0</v>
      </c>
      <c r="H343" s="101"/>
      <c r="I343" s="299"/>
      <c r="J343" s="11"/>
      <c r="K343" s="236"/>
      <c r="L343" s="129"/>
      <c r="M343" s="129"/>
      <c r="N343" s="129"/>
      <c r="O343" s="129"/>
      <c r="P343" s="129"/>
      <c r="Q343" s="236"/>
      <c r="R343" s="236"/>
      <c r="S343" s="236"/>
      <c r="T343" s="236"/>
      <c r="U343" s="236"/>
      <c r="V343" s="236"/>
      <c r="W343" s="236"/>
      <c r="X343" s="236"/>
      <c r="Y343" s="236"/>
      <c r="Z343" s="236"/>
    </row>
    <row r="344" spans="2:26" ht="12.75" customHeight="1" x14ac:dyDescent="0.25">
      <c r="B344" s="308"/>
      <c r="C344" s="231" t="s">
        <v>191</v>
      </c>
      <c r="D344" s="286" t="s">
        <v>497</v>
      </c>
      <c r="E344" s="287"/>
      <c r="F344" s="26"/>
      <c r="G344" s="21"/>
      <c r="H344" s="117"/>
      <c r="I344" s="295"/>
      <c r="J344" s="11"/>
      <c r="K344" s="236"/>
      <c r="L344" s="129"/>
      <c r="M344" s="129"/>
      <c r="N344" s="129"/>
      <c r="O344" s="129"/>
      <c r="P344" s="129"/>
      <c r="Q344" s="236"/>
      <c r="R344" s="236"/>
      <c r="S344" s="236"/>
      <c r="T344" s="236"/>
      <c r="U344" s="236"/>
      <c r="V344" s="236"/>
      <c r="W344" s="236"/>
      <c r="X344" s="236"/>
      <c r="Y344" s="236"/>
      <c r="Z344" s="236"/>
    </row>
    <row r="345" spans="2:26" ht="12.75" customHeight="1" x14ac:dyDescent="0.25">
      <c r="B345" s="308"/>
      <c r="C345" s="232" t="s">
        <v>191</v>
      </c>
      <c r="D345" s="286" t="s">
        <v>498</v>
      </c>
      <c r="E345" s="287"/>
      <c r="F345" s="27"/>
      <c r="G345" s="22"/>
      <c r="H345" s="115"/>
      <c r="I345" s="295"/>
      <c r="J345" s="11"/>
      <c r="K345" s="236"/>
      <c r="L345" s="129"/>
      <c r="M345" s="129"/>
      <c r="N345" s="129"/>
      <c r="O345" s="129"/>
      <c r="P345" s="129"/>
      <c r="Q345" s="236"/>
      <c r="R345" s="236"/>
      <c r="S345" s="236"/>
      <c r="T345" s="236"/>
      <c r="U345" s="236"/>
      <c r="V345" s="236"/>
      <c r="W345" s="236"/>
      <c r="X345" s="236"/>
      <c r="Y345" s="236"/>
      <c r="Z345" s="236"/>
    </row>
    <row r="346" spans="2:26" ht="15" customHeight="1" x14ac:dyDescent="0.25">
      <c r="B346" s="308"/>
      <c r="C346" s="232" t="s">
        <v>191</v>
      </c>
      <c r="D346" s="286" t="s">
        <v>499</v>
      </c>
      <c r="E346" s="287"/>
      <c r="F346" s="27"/>
      <c r="G346" s="22"/>
      <c r="H346" s="115"/>
      <c r="I346" s="295"/>
      <c r="J346" s="11"/>
      <c r="K346" s="236"/>
      <c r="L346" s="129"/>
      <c r="M346" s="129"/>
      <c r="N346" s="129"/>
      <c r="O346" s="129"/>
      <c r="P346" s="129"/>
      <c r="Q346" s="236"/>
      <c r="R346" s="236"/>
      <c r="S346" s="236"/>
      <c r="T346" s="236"/>
      <c r="U346" s="236"/>
      <c r="V346" s="236"/>
      <c r="W346" s="236"/>
      <c r="X346" s="236"/>
      <c r="Y346" s="236"/>
      <c r="Z346" s="236"/>
    </row>
    <row r="347" spans="2:26" ht="12.75" customHeight="1" x14ac:dyDescent="0.25">
      <c r="B347" s="308"/>
      <c r="C347" s="234"/>
      <c r="D347" s="297"/>
      <c r="E347" s="298"/>
      <c r="F347" s="28"/>
      <c r="G347" s="23"/>
      <c r="H347" s="116"/>
      <c r="I347" s="296"/>
      <c r="J347" s="11"/>
      <c r="K347" s="236"/>
      <c r="L347" s="129"/>
      <c r="M347" s="129"/>
      <c r="N347" s="129"/>
      <c r="O347" s="129"/>
      <c r="P347" s="129"/>
      <c r="Q347" s="236"/>
      <c r="R347" s="236"/>
      <c r="S347" s="236"/>
      <c r="T347" s="236"/>
      <c r="U347" s="236"/>
      <c r="V347" s="236"/>
      <c r="W347" s="236"/>
      <c r="X347" s="236"/>
      <c r="Y347" s="236"/>
      <c r="Z347" s="236"/>
    </row>
    <row r="348" spans="2:26" x14ac:dyDescent="0.25">
      <c r="B348" s="308"/>
      <c r="C348" s="239">
        <v>3</v>
      </c>
      <c r="D348" s="293" t="s">
        <v>494</v>
      </c>
      <c r="E348" s="294"/>
      <c r="F348" s="247"/>
      <c r="G348" s="245">
        <f>IFERROR(VLOOKUP(F348,AnswerRTBL,2,FALSE),0)</f>
        <v>0</v>
      </c>
      <c r="H348" s="101"/>
      <c r="I348" s="299"/>
      <c r="J348" s="11"/>
      <c r="K348" s="236"/>
      <c r="L348" s="129"/>
      <c r="M348" s="129"/>
      <c r="N348" s="129"/>
      <c r="O348" s="129"/>
      <c r="P348" s="129"/>
      <c r="Q348" s="236"/>
      <c r="R348" s="236"/>
      <c r="S348" s="236"/>
      <c r="T348" s="236"/>
      <c r="U348" s="236"/>
      <c r="V348" s="236"/>
      <c r="W348" s="236"/>
      <c r="X348" s="236"/>
      <c r="Y348" s="236"/>
      <c r="Z348" s="236"/>
    </row>
    <row r="349" spans="2:26" ht="12.75" customHeight="1" x14ac:dyDescent="0.25">
      <c r="B349" s="308"/>
      <c r="C349" s="231" t="s">
        <v>191</v>
      </c>
      <c r="D349" s="286" t="s">
        <v>495</v>
      </c>
      <c r="E349" s="287"/>
      <c r="F349" s="26"/>
      <c r="G349" s="21"/>
      <c r="H349" s="117"/>
      <c r="I349" s="295"/>
      <c r="J349" s="11"/>
      <c r="K349" s="236"/>
      <c r="L349" s="129"/>
      <c r="M349" s="129"/>
      <c r="N349" s="129"/>
      <c r="O349" s="129"/>
      <c r="P349" s="129"/>
      <c r="Q349" s="236"/>
      <c r="R349" s="236"/>
      <c r="S349" s="236"/>
      <c r="T349" s="236"/>
      <c r="U349" s="236"/>
      <c r="V349" s="236"/>
      <c r="W349" s="236"/>
      <c r="X349" s="236"/>
      <c r="Y349" s="236"/>
      <c r="Z349" s="236"/>
    </row>
    <row r="350" spans="2:26" x14ac:dyDescent="0.25">
      <c r="B350" s="308"/>
      <c r="C350" s="232" t="s">
        <v>191</v>
      </c>
      <c r="D350" s="286" t="s">
        <v>496</v>
      </c>
      <c r="E350" s="287"/>
      <c r="F350" s="242"/>
      <c r="G350" s="243"/>
      <c r="H350" s="244"/>
      <c r="I350" s="295"/>
      <c r="J350" s="251"/>
      <c r="K350" s="236"/>
      <c r="L350" s="129"/>
      <c r="M350" s="129"/>
      <c r="N350" s="129"/>
      <c r="O350" s="129"/>
      <c r="P350" s="129"/>
      <c r="Q350" s="236"/>
      <c r="R350" s="236"/>
      <c r="S350" s="236"/>
      <c r="T350" s="236"/>
      <c r="U350" s="236"/>
      <c r="V350" s="236"/>
      <c r="W350" s="236"/>
      <c r="X350" s="236"/>
      <c r="Y350" s="236"/>
      <c r="Z350" s="236"/>
    </row>
    <row r="351" spans="2:26" ht="12.75" customHeight="1" x14ac:dyDescent="0.25">
      <c r="B351" s="308"/>
      <c r="C351" s="234"/>
      <c r="D351" s="286"/>
      <c r="E351" s="287"/>
      <c r="F351" s="28"/>
      <c r="G351" s="23"/>
      <c r="H351" s="116"/>
      <c r="I351" s="296"/>
      <c r="J351" s="11"/>
      <c r="K351" s="236"/>
      <c r="L351" s="129"/>
      <c r="M351" s="129"/>
      <c r="N351" s="129"/>
      <c r="O351" s="129"/>
      <c r="P351" s="129"/>
      <c r="Q351" s="236"/>
      <c r="R351" s="236"/>
      <c r="S351" s="236"/>
      <c r="T351" s="236"/>
      <c r="U351" s="236"/>
      <c r="V351" s="236"/>
      <c r="W351" s="236"/>
      <c r="X351" s="236"/>
      <c r="Y351" s="236"/>
      <c r="Z351" s="236"/>
    </row>
    <row r="352" spans="2:26" ht="12.75" customHeight="1" x14ac:dyDescent="0.2">
      <c r="B352" s="258" t="s">
        <v>234</v>
      </c>
      <c r="C352" s="259" t="s">
        <v>235</v>
      </c>
      <c r="D352" s="312" t="s">
        <v>474</v>
      </c>
      <c r="E352" s="313"/>
      <c r="F352" s="260" t="s">
        <v>73</v>
      </c>
      <c r="G352" s="78"/>
      <c r="H352" s="120"/>
      <c r="I352" s="79" t="s">
        <v>26</v>
      </c>
      <c r="J352" s="79" t="s">
        <v>71</v>
      </c>
      <c r="K352" s="236"/>
      <c r="Q352" s="236"/>
      <c r="R352" s="236"/>
      <c r="S352" s="236"/>
      <c r="T352" s="236"/>
      <c r="U352" s="236"/>
      <c r="V352" s="236"/>
      <c r="W352" s="236"/>
      <c r="X352" s="236"/>
      <c r="Y352" s="236"/>
      <c r="Z352" s="236"/>
    </row>
    <row r="353" spans="2:26" ht="12.75" customHeight="1" x14ac:dyDescent="0.2">
      <c r="B353" s="308" t="s">
        <v>475</v>
      </c>
      <c r="C353" s="261">
        <v>1</v>
      </c>
      <c r="D353" s="314" t="s">
        <v>503</v>
      </c>
      <c r="E353" s="315"/>
      <c r="F353" s="247"/>
      <c r="G353" s="245">
        <f>IFERROR(VLOOKUP(F353,AnswerRTBL,2,FALSE),0)</f>
        <v>0</v>
      </c>
      <c r="H353" s="100">
        <f>IFERROR(AVERAGE(G353,G366),0)</f>
        <v>0</v>
      </c>
      <c r="I353" s="299"/>
      <c r="J353" s="310">
        <f>SUM(H353,H357,H361)</f>
        <v>0</v>
      </c>
      <c r="K353" s="236"/>
      <c r="L353" s="129"/>
      <c r="M353" s="129"/>
      <c r="N353" s="129"/>
      <c r="O353" s="129"/>
      <c r="P353" s="129"/>
      <c r="Q353" s="236"/>
      <c r="R353" s="236"/>
      <c r="S353" s="236"/>
      <c r="T353" s="236"/>
      <c r="U353" s="236"/>
      <c r="V353" s="236"/>
      <c r="W353" s="236"/>
      <c r="X353" s="236"/>
      <c r="Y353" s="236"/>
      <c r="Z353" s="236"/>
    </row>
    <row r="354" spans="2:26" ht="25.5" customHeight="1" x14ac:dyDescent="0.2">
      <c r="B354" s="308"/>
      <c r="C354" s="231" t="s">
        <v>191</v>
      </c>
      <c r="D354" s="286" t="s">
        <v>510</v>
      </c>
      <c r="E354" s="287"/>
      <c r="F354" s="26"/>
      <c r="G354" s="21"/>
      <c r="H354" s="113"/>
      <c r="I354" s="295"/>
      <c r="J354" s="311"/>
      <c r="K354" s="236"/>
      <c r="L354" s="129"/>
      <c r="M354" s="129"/>
      <c r="N354" s="129"/>
      <c r="O354" s="129"/>
      <c r="P354" s="129"/>
      <c r="Q354" s="236"/>
      <c r="R354" s="236"/>
      <c r="S354" s="236"/>
      <c r="T354" s="236"/>
      <c r="U354" s="236"/>
      <c r="V354" s="236"/>
      <c r="W354" s="236"/>
      <c r="X354" s="236"/>
      <c r="Y354" s="236"/>
      <c r="Z354" s="236"/>
    </row>
    <row r="355" spans="2:26" ht="12.75" customHeight="1" x14ac:dyDescent="0.2">
      <c r="B355" s="308"/>
      <c r="C355" s="232" t="s">
        <v>191</v>
      </c>
      <c r="D355" s="286" t="s">
        <v>511</v>
      </c>
      <c r="E355" s="287"/>
      <c r="F355" s="27"/>
      <c r="G355" s="22"/>
      <c r="H355" s="114"/>
      <c r="I355" s="295"/>
      <c r="J355" s="311"/>
      <c r="K355" s="236"/>
      <c r="L355" s="129"/>
      <c r="M355" s="129"/>
      <c r="N355" s="129"/>
      <c r="O355" s="129"/>
      <c r="P355" s="129"/>
      <c r="Q355" s="236"/>
      <c r="R355" s="236"/>
      <c r="S355" s="236"/>
      <c r="T355" s="236"/>
      <c r="U355" s="236"/>
      <c r="V355" s="236"/>
      <c r="W355" s="236"/>
      <c r="X355" s="236"/>
      <c r="Y355" s="236"/>
      <c r="Z355" s="236"/>
    </row>
    <row r="356" spans="2:26" ht="12.75" customHeight="1" x14ac:dyDescent="0.2">
      <c r="B356" s="308"/>
      <c r="C356" s="233"/>
      <c r="D356" s="297"/>
      <c r="E356" s="298"/>
      <c r="F356" s="28"/>
      <c r="G356" s="23"/>
      <c r="H356" s="116"/>
      <c r="I356" s="296"/>
      <c r="J356" s="311"/>
      <c r="K356" s="236"/>
      <c r="L356" s="129"/>
      <c r="M356" s="129"/>
      <c r="N356" s="129"/>
      <c r="O356" s="129"/>
      <c r="P356" s="129"/>
      <c r="Q356" s="236"/>
      <c r="R356" s="236"/>
      <c r="S356" s="236"/>
      <c r="T356" s="236"/>
      <c r="U356" s="236"/>
      <c r="V356" s="236"/>
      <c r="W356" s="236"/>
      <c r="X356" s="236"/>
      <c r="Y356" s="236"/>
      <c r="Z356" s="236"/>
    </row>
    <row r="357" spans="2:26" ht="12.75" customHeight="1" x14ac:dyDescent="0.25">
      <c r="B357" s="308"/>
      <c r="C357" s="261">
        <v>2</v>
      </c>
      <c r="D357" s="293" t="s">
        <v>504</v>
      </c>
      <c r="E357" s="294"/>
      <c r="F357" s="247"/>
      <c r="G357" s="245">
        <f>IFERROR(VLOOKUP(F357,AnswerRTBL,2,FALSE),0)</f>
        <v>0</v>
      </c>
      <c r="H357" s="100">
        <f>IFERROR(AVERAGE(G357,G370),0)</f>
        <v>0</v>
      </c>
      <c r="I357" s="299"/>
      <c r="J357" s="11"/>
      <c r="K357" s="236"/>
      <c r="L357" s="129"/>
      <c r="M357" s="129"/>
      <c r="N357" s="129"/>
      <c r="O357" s="129"/>
      <c r="P357" s="129"/>
      <c r="Q357" s="236"/>
      <c r="R357" s="236"/>
      <c r="S357" s="236"/>
      <c r="T357" s="236"/>
      <c r="U357" s="236"/>
      <c r="V357" s="236"/>
      <c r="W357" s="236"/>
      <c r="X357" s="236"/>
      <c r="Y357" s="236"/>
      <c r="Z357" s="236"/>
    </row>
    <row r="358" spans="2:26" ht="12.75" customHeight="1" x14ac:dyDescent="0.25">
      <c r="B358" s="308"/>
      <c r="C358" s="231" t="s">
        <v>191</v>
      </c>
      <c r="D358" s="286" t="s">
        <v>508</v>
      </c>
      <c r="E358" s="287"/>
      <c r="F358" s="26"/>
      <c r="G358" s="21"/>
      <c r="H358" s="117"/>
      <c r="I358" s="295"/>
      <c r="J358" s="11"/>
      <c r="K358" s="236"/>
      <c r="L358" s="129"/>
      <c r="M358" s="129"/>
      <c r="N358" s="129"/>
      <c r="O358" s="129"/>
      <c r="P358" s="129"/>
      <c r="Q358" s="236"/>
      <c r="R358" s="236"/>
      <c r="S358" s="236"/>
      <c r="T358" s="236"/>
      <c r="U358" s="236"/>
      <c r="V358" s="236"/>
      <c r="W358" s="236"/>
      <c r="X358" s="236"/>
      <c r="Y358" s="236"/>
      <c r="Z358" s="236"/>
    </row>
    <row r="359" spans="2:26" ht="12.75" customHeight="1" x14ac:dyDescent="0.25">
      <c r="B359" s="308"/>
      <c r="C359" s="232" t="s">
        <v>191</v>
      </c>
      <c r="D359" s="286" t="s">
        <v>509</v>
      </c>
      <c r="E359" s="287"/>
      <c r="F359" s="27"/>
      <c r="G359" s="22"/>
      <c r="H359" s="115"/>
      <c r="I359" s="295"/>
      <c r="J359" s="11"/>
      <c r="K359" s="236"/>
      <c r="L359" s="129"/>
      <c r="M359" s="129"/>
      <c r="N359" s="129"/>
      <c r="O359" s="129"/>
      <c r="P359" s="129"/>
      <c r="Q359" s="236"/>
      <c r="R359" s="236"/>
      <c r="S359" s="236"/>
      <c r="T359" s="236"/>
      <c r="U359" s="236"/>
      <c r="V359" s="236"/>
      <c r="W359" s="236"/>
      <c r="X359" s="236"/>
      <c r="Y359" s="236"/>
      <c r="Z359" s="236"/>
    </row>
    <row r="360" spans="2:26" ht="12.75" customHeight="1" x14ac:dyDescent="0.25">
      <c r="B360" s="308"/>
      <c r="C360" s="234"/>
      <c r="D360" s="286"/>
      <c r="E360" s="287"/>
      <c r="F360" s="28"/>
      <c r="G360" s="23"/>
      <c r="H360" s="116"/>
      <c r="I360" s="296"/>
      <c r="J360" s="11"/>
      <c r="K360" s="236"/>
      <c r="L360" s="129"/>
      <c r="M360" s="129"/>
      <c r="N360" s="129"/>
      <c r="O360" s="129"/>
      <c r="P360" s="129"/>
      <c r="Q360" s="236"/>
      <c r="R360" s="236"/>
      <c r="S360" s="236"/>
      <c r="T360" s="236"/>
      <c r="U360" s="236"/>
      <c r="V360" s="236"/>
      <c r="W360" s="236"/>
      <c r="X360" s="236"/>
      <c r="Y360" s="236"/>
      <c r="Z360" s="236"/>
    </row>
    <row r="361" spans="2:26" x14ac:dyDescent="0.25">
      <c r="B361" s="308"/>
      <c r="C361" s="261">
        <v>3</v>
      </c>
      <c r="D361" s="293" t="s">
        <v>505</v>
      </c>
      <c r="E361" s="294"/>
      <c r="F361" s="247"/>
      <c r="G361" s="245">
        <f>IFERROR(VLOOKUP(F361,AnswerRTBL,2,FALSE),0)</f>
        <v>0</v>
      </c>
      <c r="H361" s="100">
        <f>IFERROR(AVERAGE(G361,G375),0)</f>
        <v>0</v>
      </c>
      <c r="I361" s="299"/>
      <c r="J361" s="11"/>
      <c r="K361" s="236"/>
      <c r="L361" s="129"/>
      <c r="M361" s="129"/>
      <c r="N361" s="129"/>
      <c r="O361" s="129"/>
      <c r="P361" s="129"/>
      <c r="Q361" s="236"/>
      <c r="R361" s="236"/>
      <c r="S361" s="236"/>
      <c r="T361" s="236"/>
      <c r="U361" s="236"/>
      <c r="V361" s="236"/>
      <c r="W361" s="236"/>
      <c r="X361" s="236"/>
      <c r="Y361" s="236"/>
      <c r="Z361" s="236"/>
    </row>
    <row r="362" spans="2:26" x14ac:dyDescent="0.25">
      <c r="B362" s="308"/>
      <c r="C362" s="231" t="s">
        <v>191</v>
      </c>
      <c r="D362" s="286" t="s">
        <v>506</v>
      </c>
      <c r="E362" s="287"/>
      <c r="F362" s="26"/>
      <c r="G362" s="21"/>
      <c r="H362" s="117"/>
      <c r="I362" s="295"/>
      <c r="J362" s="11"/>
      <c r="K362" s="236"/>
      <c r="L362" s="129"/>
      <c r="M362" s="129"/>
      <c r="N362" s="129"/>
      <c r="O362" s="129"/>
      <c r="P362" s="129"/>
      <c r="Q362" s="236"/>
      <c r="R362" s="236"/>
      <c r="S362" s="236"/>
      <c r="T362" s="236"/>
      <c r="U362" s="236"/>
      <c r="V362" s="236"/>
      <c r="W362" s="236"/>
      <c r="X362" s="236"/>
      <c r="Y362" s="236"/>
      <c r="Z362" s="236"/>
    </row>
    <row r="363" spans="2:26" ht="13.5" customHeight="1" x14ac:dyDescent="0.25">
      <c r="B363" s="308"/>
      <c r="C363" s="232" t="s">
        <v>191</v>
      </c>
      <c r="D363" s="286" t="s">
        <v>507</v>
      </c>
      <c r="E363" s="287"/>
      <c r="F363" s="27"/>
      <c r="G363" s="22"/>
      <c r="H363" s="115"/>
      <c r="I363" s="295"/>
      <c r="J363" s="11"/>
      <c r="K363" s="236"/>
      <c r="L363" s="129"/>
      <c r="M363" s="129"/>
      <c r="N363" s="129"/>
      <c r="O363" s="129"/>
      <c r="P363" s="129"/>
      <c r="Q363" s="236"/>
      <c r="R363" s="236"/>
      <c r="S363" s="236"/>
      <c r="T363" s="236"/>
      <c r="U363" s="236"/>
      <c r="V363" s="236"/>
      <c r="W363" s="236"/>
      <c r="X363" s="236"/>
      <c r="Y363" s="236"/>
      <c r="Z363" s="236"/>
    </row>
    <row r="364" spans="2:26" ht="12.75" customHeight="1" x14ac:dyDescent="0.25">
      <c r="B364" s="309"/>
      <c r="C364" s="241"/>
      <c r="D364" s="297"/>
      <c r="E364" s="298"/>
      <c r="F364" s="242"/>
      <c r="G364" s="243"/>
      <c r="H364" s="244"/>
      <c r="I364" s="295"/>
      <c r="J364" s="11"/>
      <c r="K364" s="236"/>
      <c r="L364" s="129"/>
      <c r="M364" s="129"/>
      <c r="N364" s="129"/>
      <c r="O364" s="129"/>
      <c r="P364" s="129"/>
      <c r="Q364" s="236"/>
      <c r="R364" s="236"/>
      <c r="S364" s="236"/>
      <c r="T364" s="236"/>
      <c r="U364" s="236"/>
      <c r="V364" s="236"/>
      <c r="W364" s="236"/>
      <c r="X364" s="236"/>
      <c r="Y364" s="236"/>
      <c r="Z364" s="236"/>
    </row>
    <row r="365" spans="2:26" ht="12.75" customHeight="1" x14ac:dyDescent="0.25">
      <c r="B365" s="288"/>
      <c r="C365" s="289"/>
      <c r="D365" s="289"/>
      <c r="E365" s="289"/>
      <c r="F365" s="289"/>
      <c r="G365" s="289"/>
      <c r="H365" s="289"/>
      <c r="I365" s="290"/>
      <c r="J365" s="10"/>
      <c r="K365" s="236"/>
      <c r="L365" s="129"/>
      <c r="M365" s="129"/>
      <c r="N365" s="129"/>
      <c r="O365" s="129"/>
      <c r="P365" s="129"/>
      <c r="Q365" s="236"/>
      <c r="R365" s="236"/>
      <c r="S365" s="236"/>
      <c r="T365" s="236"/>
      <c r="U365" s="236"/>
      <c r="V365" s="236"/>
      <c r="W365" s="236"/>
      <c r="X365" s="236"/>
      <c r="Y365" s="236"/>
      <c r="Z365" s="236"/>
    </row>
    <row r="366" spans="2:26" x14ac:dyDescent="0.25">
      <c r="B366" s="307" t="s">
        <v>476</v>
      </c>
      <c r="C366" s="239">
        <v>1</v>
      </c>
      <c r="D366" s="293" t="s">
        <v>512</v>
      </c>
      <c r="E366" s="294"/>
      <c r="F366" s="247"/>
      <c r="G366" s="245">
        <f>IFERROR(VLOOKUP(F366,AnswerRTBL,2,FALSE),0)</f>
        <v>0</v>
      </c>
      <c r="H366" s="246"/>
      <c r="I366" s="295"/>
      <c r="J366" s="11"/>
      <c r="K366" s="236"/>
      <c r="L366" s="129"/>
      <c r="M366" s="129"/>
      <c r="N366" s="129"/>
      <c r="O366" s="129"/>
      <c r="P366" s="129"/>
      <c r="Q366" s="236"/>
      <c r="R366" s="236"/>
      <c r="S366" s="236"/>
      <c r="T366" s="236"/>
      <c r="U366" s="236"/>
      <c r="V366" s="236"/>
      <c r="W366" s="236"/>
      <c r="X366" s="236"/>
      <c r="Y366" s="236"/>
      <c r="Z366" s="236"/>
    </row>
    <row r="367" spans="2:26" ht="15" customHeight="1" x14ac:dyDescent="0.25">
      <c r="B367" s="308"/>
      <c r="C367" s="231" t="s">
        <v>191</v>
      </c>
      <c r="D367" s="286" t="s">
        <v>520</v>
      </c>
      <c r="E367" s="287"/>
      <c r="F367" s="26"/>
      <c r="G367" s="21"/>
      <c r="H367" s="117"/>
      <c r="I367" s="295"/>
      <c r="J367" s="11"/>
      <c r="K367" s="236"/>
      <c r="L367" s="129"/>
      <c r="M367" s="129"/>
      <c r="N367" s="129"/>
      <c r="O367" s="129"/>
      <c r="P367" s="129"/>
      <c r="Q367" s="236"/>
      <c r="R367" s="236"/>
      <c r="S367" s="236"/>
      <c r="T367" s="236"/>
      <c r="U367" s="236"/>
      <c r="V367" s="236"/>
      <c r="W367" s="236"/>
      <c r="X367" s="236"/>
      <c r="Y367" s="236"/>
      <c r="Z367" s="236"/>
    </row>
    <row r="368" spans="2:26" ht="15" customHeight="1" x14ac:dyDescent="0.25">
      <c r="B368" s="308"/>
      <c r="C368" s="232" t="s">
        <v>191</v>
      </c>
      <c r="D368" s="286" t="s">
        <v>521</v>
      </c>
      <c r="E368" s="287"/>
      <c r="F368" s="27"/>
      <c r="G368" s="22"/>
      <c r="H368" s="115"/>
      <c r="I368" s="295"/>
      <c r="J368" s="11"/>
      <c r="K368" s="236"/>
      <c r="L368" s="129"/>
      <c r="M368" s="129"/>
      <c r="N368" s="129"/>
      <c r="O368" s="129"/>
      <c r="P368" s="129"/>
      <c r="Q368" s="236"/>
      <c r="R368" s="236"/>
      <c r="S368" s="236"/>
      <c r="T368" s="236"/>
      <c r="U368" s="236"/>
      <c r="V368" s="236"/>
      <c r="W368" s="236"/>
      <c r="X368" s="236"/>
      <c r="Y368" s="236"/>
      <c r="Z368" s="236"/>
    </row>
    <row r="369" spans="2:26" ht="12.75" customHeight="1" x14ac:dyDescent="0.25">
      <c r="B369" s="308"/>
      <c r="C369" s="234"/>
      <c r="D369" s="297"/>
      <c r="E369" s="298"/>
      <c r="F369" s="28"/>
      <c r="G369" s="23"/>
      <c r="H369" s="116"/>
      <c r="I369" s="296"/>
      <c r="J369" s="11"/>
      <c r="K369" s="236"/>
      <c r="L369" s="129"/>
      <c r="M369" s="129"/>
      <c r="N369" s="129"/>
      <c r="O369" s="129"/>
      <c r="P369" s="129"/>
      <c r="Q369" s="236"/>
      <c r="R369" s="236"/>
      <c r="S369" s="236"/>
      <c r="T369" s="236"/>
      <c r="U369" s="236"/>
      <c r="V369" s="236"/>
      <c r="W369" s="236"/>
      <c r="X369" s="236"/>
      <c r="Y369" s="236"/>
      <c r="Z369" s="236"/>
    </row>
    <row r="370" spans="2:26" ht="12.75" customHeight="1" x14ac:dyDescent="0.25">
      <c r="B370" s="308"/>
      <c r="C370" s="239">
        <v>2</v>
      </c>
      <c r="D370" s="293" t="s">
        <v>513</v>
      </c>
      <c r="E370" s="294"/>
      <c r="F370" s="506"/>
      <c r="G370" s="245">
        <f>IFERROR(VLOOKUP(F370,AnswerKTBL,2,FALSE),0)</f>
        <v>0</v>
      </c>
      <c r="H370" s="101"/>
      <c r="I370" s="299"/>
      <c r="J370" s="11"/>
      <c r="K370" s="236"/>
      <c r="L370" s="129"/>
      <c r="M370" s="129"/>
      <c r="N370" s="129"/>
      <c r="O370" s="129"/>
      <c r="P370" s="129"/>
      <c r="Q370" s="236"/>
      <c r="R370" s="236"/>
      <c r="S370" s="236"/>
      <c r="T370" s="236"/>
      <c r="U370" s="236"/>
      <c r="V370" s="236"/>
      <c r="W370" s="236"/>
      <c r="X370" s="236"/>
      <c r="Y370" s="236"/>
      <c r="Z370" s="236"/>
    </row>
    <row r="371" spans="2:26" ht="12.75" customHeight="1" x14ac:dyDescent="0.25">
      <c r="B371" s="308"/>
      <c r="C371" s="231" t="s">
        <v>191</v>
      </c>
      <c r="D371" s="286" t="s">
        <v>517</v>
      </c>
      <c r="E371" s="287"/>
      <c r="F371" s="26"/>
      <c r="G371" s="21"/>
      <c r="H371" s="117"/>
      <c r="I371" s="295"/>
      <c r="J371" s="11"/>
      <c r="K371" s="236"/>
      <c r="L371" s="129"/>
      <c r="M371" s="129"/>
      <c r="N371" s="129"/>
      <c r="O371" s="129"/>
      <c r="P371" s="129"/>
      <c r="Q371" s="236"/>
      <c r="R371" s="236"/>
      <c r="S371" s="236"/>
      <c r="T371" s="236"/>
      <c r="U371" s="236"/>
      <c r="V371" s="236"/>
      <c r="W371" s="236"/>
      <c r="X371" s="236"/>
      <c r="Y371" s="236"/>
      <c r="Z371" s="236"/>
    </row>
    <row r="372" spans="2:26" ht="12.75" customHeight="1" x14ac:dyDescent="0.25">
      <c r="B372" s="308"/>
      <c r="C372" s="232" t="s">
        <v>191</v>
      </c>
      <c r="D372" s="286" t="s">
        <v>518</v>
      </c>
      <c r="E372" s="287"/>
      <c r="F372" s="27"/>
      <c r="G372" s="22"/>
      <c r="H372" s="115"/>
      <c r="I372" s="295"/>
      <c r="J372" s="11"/>
      <c r="K372" s="236"/>
      <c r="L372" s="129"/>
      <c r="M372" s="129"/>
      <c r="N372" s="129"/>
      <c r="O372" s="129"/>
      <c r="P372" s="129"/>
      <c r="Q372" s="236"/>
      <c r="R372" s="236"/>
      <c r="S372" s="236"/>
      <c r="T372" s="236"/>
      <c r="U372" s="236"/>
      <c r="V372" s="236"/>
      <c r="W372" s="236"/>
      <c r="X372" s="236"/>
      <c r="Y372" s="236"/>
      <c r="Z372" s="236"/>
    </row>
    <row r="373" spans="2:26" ht="15" customHeight="1" x14ac:dyDescent="0.25">
      <c r="B373" s="308"/>
      <c r="C373" s="232" t="s">
        <v>191</v>
      </c>
      <c r="D373" s="286" t="s">
        <v>519</v>
      </c>
      <c r="E373" s="287"/>
      <c r="F373" s="27"/>
      <c r="G373" s="22"/>
      <c r="H373" s="115"/>
      <c r="I373" s="295"/>
      <c r="J373" s="11"/>
      <c r="K373" s="236"/>
      <c r="L373" s="129"/>
      <c r="M373" s="129"/>
      <c r="N373" s="129"/>
      <c r="O373" s="129"/>
      <c r="P373" s="129"/>
      <c r="Q373" s="236"/>
      <c r="R373" s="236"/>
      <c r="S373" s="236"/>
      <c r="T373" s="236"/>
      <c r="U373" s="236"/>
      <c r="V373" s="236"/>
      <c r="W373" s="236"/>
      <c r="X373" s="236"/>
      <c r="Y373" s="236"/>
      <c r="Z373" s="236"/>
    </row>
    <row r="374" spans="2:26" ht="12.75" customHeight="1" x14ac:dyDescent="0.25">
      <c r="B374" s="308"/>
      <c r="C374" s="234"/>
      <c r="D374" s="297"/>
      <c r="E374" s="298"/>
      <c r="F374" s="28"/>
      <c r="G374" s="23"/>
      <c r="H374" s="116"/>
      <c r="I374" s="296"/>
      <c r="J374" s="11"/>
      <c r="K374" s="236"/>
      <c r="L374" s="129"/>
      <c r="M374" s="129"/>
      <c r="N374" s="129"/>
      <c r="O374" s="129"/>
      <c r="P374" s="129"/>
      <c r="Q374" s="236"/>
      <c r="R374" s="236"/>
      <c r="S374" s="236"/>
      <c r="T374" s="236"/>
      <c r="U374" s="236"/>
      <c r="V374" s="236"/>
      <c r="W374" s="236"/>
      <c r="X374" s="236"/>
      <c r="Y374" s="236"/>
      <c r="Z374" s="236"/>
    </row>
    <row r="375" spans="2:26" x14ac:dyDescent="0.25">
      <c r="B375" s="308"/>
      <c r="C375" s="239">
        <v>3</v>
      </c>
      <c r="D375" s="293" t="s">
        <v>514</v>
      </c>
      <c r="E375" s="294"/>
      <c r="F375" s="506"/>
      <c r="G375" s="245">
        <f>IFERROR(VLOOKUP(F375,AnswerKTBL,2,FALSE),0)</f>
        <v>0</v>
      </c>
      <c r="H375" s="101"/>
      <c r="I375" s="299"/>
      <c r="J375" s="11"/>
      <c r="K375" s="236"/>
      <c r="L375" s="129"/>
      <c r="M375" s="129"/>
      <c r="N375" s="129"/>
      <c r="O375" s="129"/>
      <c r="P375" s="129"/>
      <c r="Q375" s="236"/>
      <c r="R375" s="236"/>
      <c r="S375" s="236"/>
      <c r="T375" s="236"/>
      <c r="U375" s="236"/>
      <c r="V375" s="236"/>
      <c r="W375" s="236"/>
      <c r="X375" s="236"/>
      <c r="Y375" s="236"/>
      <c r="Z375" s="236"/>
    </row>
    <row r="376" spans="2:26" ht="12.75" customHeight="1" x14ac:dyDescent="0.25">
      <c r="B376" s="308"/>
      <c r="C376" s="231" t="s">
        <v>191</v>
      </c>
      <c r="D376" s="286" t="s">
        <v>515</v>
      </c>
      <c r="E376" s="287"/>
      <c r="F376" s="26"/>
      <c r="G376" s="21"/>
      <c r="H376" s="117"/>
      <c r="I376" s="295"/>
      <c r="J376" s="11"/>
      <c r="K376" s="236"/>
      <c r="L376" s="129"/>
      <c r="M376" s="129"/>
      <c r="N376" s="129"/>
      <c r="O376" s="129"/>
      <c r="P376" s="129"/>
      <c r="Q376" s="236"/>
      <c r="R376" s="236"/>
      <c r="S376" s="236"/>
      <c r="T376" s="236"/>
      <c r="U376" s="236"/>
      <c r="V376" s="236"/>
      <c r="W376" s="236"/>
      <c r="X376" s="236"/>
      <c r="Y376" s="236"/>
      <c r="Z376" s="236"/>
    </row>
    <row r="377" spans="2:26" x14ac:dyDescent="0.25">
      <c r="B377" s="308"/>
      <c r="C377" s="232" t="s">
        <v>191</v>
      </c>
      <c r="D377" s="286" t="s">
        <v>516</v>
      </c>
      <c r="E377" s="287"/>
      <c r="F377" s="242"/>
      <c r="G377" s="243"/>
      <c r="H377" s="244"/>
      <c r="I377" s="295"/>
      <c r="J377" s="251"/>
      <c r="K377" s="236"/>
      <c r="L377" s="129"/>
      <c r="M377" s="129"/>
      <c r="N377" s="129"/>
      <c r="O377" s="129"/>
      <c r="P377" s="129"/>
      <c r="Q377" s="236"/>
      <c r="R377" s="236"/>
      <c r="S377" s="236"/>
      <c r="T377" s="236"/>
      <c r="U377" s="236"/>
      <c r="V377" s="236"/>
      <c r="W377" s="236"/>
      <c r="X377" s="236"/>
      <c r="Y377" s="236"/>
      <c r="Z377" s="236"/>
    </row>
    <row r="378" spans="2:26" ht="12.75" customHeight="1" x14ac:dyDescent="0.25">
      <c r="B378" s="308"/>
      <c r="C378" s="234"/>
      <c r="D378" s="286"/>
      <c r="E378" s="287"/>
      <c r="F378" s="28"/>
      <c r="G378" s="23"/>
      <c r="H378" s="116"/>
      <c r="I378" s="296"/>
      <c r="J378" s="11"/>
      <c r="K378" s="236"/>
      <c r="L378" s="129"/>
      <c r="M378" s="129"/>
      <c r="N378" s="129"/>
      <c r="O378" s="129"/>
      <c r="P378" s="129"/>
      <c r="Q378" s="236"/>
      <c r="R378" s="236"/>
      <c r="S378" s="236"/>
      <c r="T378" s="236"/>
      <c r="U378" s="236"/>
      <c r="V378" s="236"/>
      <c r="W378" s="236"/>
      <c r="X378" s="236"/>
      <c r="Y378" s="236"/>
      <c r="Z378" s="236"/>
    </row>
    <row r="379" spans="2:26" ht="12.75" customHeight="1" x14ac:dyDescent="0.2">
      <c r="B379" s="258" t="s">
        <v>234</v>
      </c>
      <c r="C379" s="259" t="s">
        <v>235</v>
      </c>
      <c r="D379" s="312" t="s">
        <v>59</v>
      </c>
      <c r="E379" s="313"/>
      <c r="F379" s="260" t="s">
        <v>73</v>
      </c>
      <c r="G379" s="78"/>
      <c r="H379" s="120"/>
      <c r="I379" s="79" t="s">
        <v>26</v>
      </c>
      <c r="J379" s="79" t="s">
        <v>71</v>
      </c>
      <c r="K379" s="236"/>
      <c r="Q379" s="236"/>
      <c r="R379" s="236"/>
      <c r="S379" s="236"/>
      <c r="T379" s="236"/>
      <c r="U379" s="236"/>
      <c r="V379" s="236"/>
      <c r="W379" s="236"/>
      <c r="X379" s="236"/>
      <c r="Y379" s="236"/>
      <c r="Z379" s="236"/>
    </row>
    <row r="380" spans="2:26" ht="12.75" customHeight="1" x14ac:dyDescent="0.2">
      <c r="B380" s="308" t="s">
        <v>477</v>
      </c>
      <c r="C380" s="261">
        <v>1</v>
      </c>
      <c r="D380" s="314" t="s">
        <v>522</v>
      </c>
      <c r="E380" s="315"/>
      <c r="F380" s="247"/>
      <c r="G380" s="245">
        <f>IFERROR(VLOOKUP(F380,AnswerRTBL,2,FALSE),0)</f>
        <v>0</v>
      </c>
      <c r="H380" s="100">
        <f>IFERROR(AVERAGE(G380,G394),0)</f>
        <v>0</v>
      </c>
      <c r="I380" s="299"/>
      <c r="J380" s="310">
        <f>SUM(H380,H384,H389)</f>
        <v>0</v>
      </c>
      <c r="K380" s="236"/>
      <c r="L380" s="129"/>
      <c r="M380" s="129"/>
      <c r="N380" s="129"/>
      <c r="O380" s="129"/>
      <c r="P380" s="129"/>
      <c r="Q380" s="236"/>
      <c r="R380" s="236"/>
      <c r="S380" s="236"/>
      <c r="T380" s="236"/>
      <c r="U380" s="236"/>
      <c r="V380" s="236"/>
      <c r="W380" s="236"/>
      <c r="X380" s="236"/>
      <c r="Y380" s="236"/>
      <c r="Z380" s="236"/>
    </row>
    <row r="381" spans="2:26" ht="12.75" customHeight="1" x14ac:dyDescent="0.2">
      <c r="B381" s="308"/>
      <c r="C381" s="231" t="s">
        <v>191</v>
      </c>
      <c r="D381" s="286" t="s">
        <v>530</v>
      </c>
      <c r="E381" s="287"/>
      <c r="F381" s="26"/>
      <c r="G381" s="21"/>
      <c r="H381" s="113"/>
      <c r="I381" s="295"/>
      <c r="J381" s="311"/>
      <c r="K381" s="236"/>
      <c r="L381" s="129"/>
      <c r="M381" s="129"/>
      <c r="N381" s="129"/>
      <c r="O381" s="129"/>
      <c r="P381" s="129"/>
      <c r="Q381" s="236"/>
      <c r="R381" s="236"/>
      <c r="S381" s="236"/>
      <c r="T381" s="236"/>
      <c r="U381" s="236"/>
      <c r="V381" s="236"/>
      <c r="W381" s="236"/>
      <c r="X381" s="236"/>
      <c r="Y381" s="236"/>
      <c r="Z381" s="236"/>
    </row>
    <row r="382" spans="2:26" ht="26.25" customHeight="1" x14ac:dyDescent="0.2">
      <c r="B382" s="308"/>
      <c r="C382" s="232" t="s">
        <v>191</v>
      </c>
      <c r="D382" s="286" t="s">
        <v>531</v>
      </c>
      <c r="E382" s="287"/>
      <c r="F382" s="27"/>
      <c r="G382" s="22"/>
      <c r="H382" s="114"/>
      <c r="I382" s="295"/>
      <c r="J382" s="311"/>
      <c r="K382" s="236"/>
      <c r="L382" s="129"/>
      <c r="M382" s="129"/>
      <c r="N382" s="129"/>
      <c r="O382" s="129"/>
      <c r="P382" s="129"/>
      <c r="Q382" s="236"/>
      <c r="R382" s="236"/>
      <c r="S382" s="236"/>
      <c r="T382" s="236"/>
      <c r="U382" s="236"/>
      <c r="V382" s="236"/>
      <c r="W382" s="236"/>
      <c r="X382" s="236"/>
      <c r="Y382" s="236"/>
      <c r="Z382" s="236"/>
    </row>
    <row r="383" spans="2:26" ht="12.75" customHeight="1" x14ac:dyDescent="0.2">
      <c r="B383" s="308"/>
      <c r="C383" s="233"/>
      <c r="D383" s="297"/>
      <c r="E383" s="298"/>
      <c r="F383" s="28"/>
      <c r="G383" s="23"/>
      <c r="H383" s="116"/>
      <c r="I383" s="296"/>
      <c r="J383" s="311"/>
      <c r="K383" s="236"/>
      <c r="L383" s="129"/>
      <c r="M383" s="129"/>
      <c r="N383" s="129"/>
      <c r="O383" s="129"/>
      <c r="P383" s="129"/>
      <c r="Q383" s="236"/>
      <c r="R383" s="236"/>
      <c r="S383" s="236"/>
      <c r="T383" s="236"/>
      <c r="U383" s="236"/>
      <c r="V383" s="236"/>
      <c r="W383" s="236"/>
      <c r="X383" s="236"/>
      <c r="Y383" s="236"/>
      <c r="Z383" s="236"/>
    </row>
    <row r="384" spans="2:26" ht="12.75" customHeight="1" x14ac:dyDescent="0.25">
      <c r="B384" s="308"/>
      <c r="C384" s="261">
        <v>2</v>
      </c>
      <c r="D384" s="293" t="s">
        <v>523</v>
      </c>
      <c r="E384" s="294"/>
      <c r="F384" s="247"/>
      <c r="G384" s="245">
        <f>IFERROR(VLOOKUP(F384,AnswerRTBL,2,FALSE),0)</f>
        <v>0</v>
      </c>
      <c r="H384" s="100">
        <f>IFERROR(AVERAGE(G384,G399),0)</f>
        <v>0</v>
      </c>
      <c r="I384" s="299"/>
      <c r="J384" s="11"/>
      <c r="K384" s="236"/>
      <c r="L384" s="129"/>
      <c r="M384" s="129"/>
      <c r="N384" s="129"/>
      <c r="O384" s="129"/>
      <c r="P384" s="129"/>
      <c r="Q384" s="236"/>
      <c r="R384" s="236"/>
      <c r="S384" s="236"/>
      <c r="T384" s="236"/>
      <c r="U384" s="236"/>
      <c r="V384" s="236"/>
      <c r="W384" s="236"/>
      <c r="X384" s="236"/>
      <c r="Y384" s="236"/>
      <c r="Z384" s="236"/>
    </row>
    <row r="385" spans="2:26" ht="12.75" customHeight="1" x14ac:dyDescent="0.25">
      <c r="B385" s="308"/>
      <c r="C385" s="231" t="s">
        <v>191</v>
      </c>
      <c r="D385" s="286" t="s">
        <v>527</v>
      </c>
      <c r="E385" s="287"/>
      <c r="F385" s="26"/>
      <c r="G385" s="21"/>
      <c r="H385" s="117"/>
      <c r="I385" s="295"/>
      <c r="J385" s="11"/>
      <c r="K385" s="236"/>
      <c r="L385" s="129"/>
      <c r="M385" s="129"/>
      <c r="N385" s="129"/>
      <c r="O385" s="129"/>
      <c r="P385" s="129"/>
      <c r="Q385" s="236"/>
      <c r="R385" s="236"/>
      <c r="S385" s="236"/>
      <c r="T385" s="236"/>
      <c r="U385" s="236"/>
      <c r="V385" s="236"/>
      <c r="W385" s="236"/>
      <c r="X385" s="236"/>
      <c r="Y385" s="236"/>
      <c r="Z385" s="236"/>
    </row>
    <row r="386" spans="2:26" ht="12.75" customHeight="1" x14ac:dyDescent="0.25">
      <c r="B386" s="308"/>
      <c r="C386" s="232" t="s">
        <v>191</v>
      </c>
      <c r="D386" s="286" t="s">
        <v>528</v>
      </c>
      <c r="E386" s="287"/>
      <c r="F386" s="27"/>
      <c r="G386" s="22"/>
      <c r="H386" s="115"/>
      <c r="I386" s="295"/>
      <c r="J386" s="11"/>
      <c r="K386" s="236"/>
      <c r="L386" s="129"/>
      <c r="M386" s="129"/>
      <c r="N386" s="129"/>
      <c r="O386" s="129"/>
      <c r="P386" s="129"/>
      <c r="Q386" s="236"/>
      <c r="R386" s="236"/>
      <c r="S386" s="236"/>
      <c r="T386" s="236"/>
      <c r="U386" s="236"/>
      <c r="V386" s="236"/>
      <c r="W386" s="236"/>
      <c r="X386" s="236"/>
      <c r="Y386" s="236"/>
      <c r="Z386" s="236"/>
    </row>
    <row r="387" spans="2:26" ht="12.75" customHeight="1" x14ac:dyDescent="0.25">
      <c r="B387" s="308"/>
      <c r="C387" s="232" t="s">
        <v>191</v>
      </c>
      <c r="D387" s="286" t="s">
        <v>529</v>
      </c>
      <c r="E387" s="287"/>
      <c r="F387" s="27"/>
      <c r="G387" s="22"/>
      <c r="H387" s="115"/>
      <c r="I387" s="295"/>
      <c r="J387" s="11"/>
      <c r="K387" s="236"/>
      <c r="L387" s="129"/>
      <c r="M387" s="129"/>
      <c r="N387" s="129"/>
      <c r="O387" s="129"/>
      <c r="P387" s="129"/>
      <c r="Q387" s="236"/>
      <c r="R387" s="236"/>
      <c r="S387" s="236"/>
      <c r="T387" s="236"/>
      <c r="U387" s="236"/>
      <c r="V387" s="236"/>
      <c r="W387" s="236"/>
      <c r="X387" s="236"/>
      <c r="Y387" s="236"/>
      <c r="Z387" s="236"/>
    </row>
    <row r="388" spans="2:26" ht="12.75" customHeight="1" x14ac:dyDescent="0.25">
      <c r="B388" s="308"/>
      <c r="C388" s="234"/>
      <c r="D388" s="286"/>
      <c r="E388" s="287"/>
      <c r="F388" s="28"/>
      <c r="G388" s="23"/>
      <c r="H388" s="116"/>
      <c r="I388" s="296"/>
      <c r="J388" s="11"/>
      <c r="K388" s="236"/>
      <c r="L388" s="129"/>
      <c r="M388" s="129"/>
      <c r="N388" s="129"/>
      <c r="O388" s="129"/>
      <c r="P388" s="129"/>
      <c r="Q388" s="236"/>
      <c r="R388" s="236"/>
      <c r="S388" s="236"/>
      <c r="T388" s="236"/>
      <c r="U388" s="236"/>
      <c r="V388" s="236"/>
      <c r="W388" s="236"/>
      <c r="X388" s="236"/>
      <c r="Y388" s="236"/>
      <c r="Z388" s="236"/>
    </row>
    <row r="389" spans="2:26" x14ac:dyDescent="0.25">
      <c r="B389" s="308"/>
      <c r="C389" s="261">
        <v>3</v>
      </c>
      <c r="D389" s="293" t="s">
        <v>524</v>
      </c>
      <c r="E389" s="294"/>
      <c r="F389" s="247"/>
      <c r="G389" s="245">
        <f>IFERROR(VLOOKUP(F389,AnswerRTBL,2,FALSE),0)</f>
        <v>0</v>
      </c>
      <c r="H389" s="100">
        <f>IFERROR(AVERAGE(G389,G405),0)</f>
        <v>0</v>
      </c>
      <c r="I389" s="299"/>
      <c r="J389" s="11"/>
      <c r="K389" s="236"/>
      <c r="L389" s="129"/>
      <c r="M389" s="129"/>
      <c r="N389" s="129"/>
      <c r="O389" s="129"/>
      <c r="P389" s="129"/>
      <c r="Q389" s="236"/>
      <c r="R389" s="236"/>
      <c r="S389" s="236"/>
      <c r="T389" s="236"/>
      <c r="U389" s="236"/>
      <c r="V389" s="236"/>
      <c r="W389" s="236"/>
      <c r="X389" s="236"/>
      <c r="Y389" s="236"/>
      <c r="Z389" s="236"/>
    </row>
    <row r="390" spans="2:26" ht="13.5" customHeight="1" x14ac:dyDescent="0.25">
      <c r="B390" s="308"/>
      <c r="C390" s="231" t="s">
        <v>191</v>
      </c>
      <c r="D390" s="286" t="s">
        <v>525</v>
      </c>
      <c r="E390" s="287"/>
      <c r="F390" s="26"/>
      <c r="G390" s="21"/>
      <c r="H390" s="117"/>
      <c r="I390" s="295"/>
      <c r="J390" s="11"/>
      <c r="K390" s="236"/>
      <c r="L390" s="129"/>
      <c r="M390" s="129"/>
      <c r="N390" s="129"/>
      <c r="O390" s="129"/>
      <c r="P390" s="129"/>
      <c r="Q390" s="236"/>
      <c r="R390" s="236"/>
      <c r="S390" s="236"/>
      <c r="T390" s="236"/>
      <c r="U390" s="236"/>
      <c r="V390" s="236"/>
      <c r="W390" s="236"/>
      <c r="X390" s="236"/>
      <c r="Y390" s="236"/>
      <c r="Z390" s="236"/>
    </row>
    <row r="391" spans="2:26" ht="13.5" customHeight="1" x14ac:dyDescent="0.25">
      <c r="B391" s="308"/>
      <c r="C391" s="232" t="s">
        <v>191</v>
      </c>
      <c r="D391" s="286" t="s">
        <v>526</v>
      </c>
      <c r="E391" s="287"/>
      <c r="F391" s="27"/>
      <c r="G391" s="22"/>
      <c r="H391" s="115"/>
      <c r="I391" s="295"/>
      <c r="J391" s="11"/>
      <c r="K391" s="236"/>
      <c r="L391" s="129"/>
      <c r="M391" s="129"/>
      <c r="N391" s="129"/>
      <c r="O391" s="129"/>
      <c r="P391" s="129"/>
      <c r="Q391" s="236"/>
      <c r="R391" s="236"/>
      <c r="S391" s="236"/>
      <c r="T391" s="236"/>
      <c r="U391" s="236"/>
      <c r="V391" s="236"/>
      <c r="W391" s="236"/>
      <c r="X391" s="236"/>
      <c r="Y391" s="236"/>
      <c r="Z391" s="236"/>
    </row>
    <row r="392" spans="2:26" ht="12.75" customHeight="1" x14ac:dyDescent="0.25">
      <c r="B392" s="309"/>
      <c r="C392" s="241"/>
      <c r="D392" s="297"/>
      <c r="E392" s="298"/>
      <c r="F392" s="242"/>
      <c r="G392" s="243"/>
      <c r="H392" s="244"/>
      <c r="I392" s="295"/>
      <c r="J392" s="11"/>
      <c r="K392" s="236"/>
      <c r="L392" s="129"/>
      <c r="M392" s="129"/>
      <c r="N392" s="129"/>
      <c r="O392" s="129"/>
      <c r="P392" s="129"/>
      <c r="Q392" s="236"/>
      <c r="R392" s="236"/>
      <c r="S392" s="236"/>
      <c r="T392" s="236"/>
      <c r="U392" s="236"/>
      <c r="V392" s="236"/>
      <c r="W392" s="236"/>
      <c r="X392" s="236"/>
      <c r="Y392" s="236"/>
      <c r="Z392" s="236"/>
    </row>
    <row r="393" spans="2:26" ht="12.75" customHeight="1" x14ac:dyDescent="0.25">
      <c r="B393" s="288"/>
      <c r="C393" s="289"/>
      <c r="D393" s="289"/>
      <c r="E393" s="289"/>
      <c r="F393" s="289"/>
      <c r="G393" s="289"/>
      <c r="H393" s="289"/>
      <c r="I393" s="290"/>
      <c r="J393" s="10"/>
      <c r="K393" s="236"/>
      <c r="L393" s="129"/>
      <c r="M393" s="129"/>
      <c r="N393" s="129"/>
      <c r="O393" s="129"/>
      <c r="P393" s="129"/>
      <c r="Q393" s="236"/>
      <c r="R393" s="236"/>
      <c r="S393" s="236"/>
      <c r="T393" s="236"/>
      <c r="U393" s="236"/>
      <c r="V393" s="236"/>
      <c r="W393" s="236"/>
      <c r="X393" s="236"/>
      <c r="Y393" s="236"/>
      <c r="Z393" s="236"/>
    </row>
    <row r="394" spans="2:26" x14ac:dyDescent="0.25">
      <c r="B394" s="307" t="s">
        <v>478</v>
      </c>
      <c r="C394" s="239">
        <v>1</v>
      </c>
      <c r="D394" s="293" t="s">
        <v>532</v>
      </c>
      <c r="E394" s="294"/>
      <c r="F394" s="247"/>
      <c r="G394" s="245">
        <f>IFERROR(VLOOKUP(F394,AnswerRTBL,2,FALSE),0)</f>
        <v>0</v>
      </c>
      <c r="H394" s="246"/>
      <c r="I394" s="295"/>
      <c r="J394" s="11"/>
      <c r="K394" s="236"/>
      <c r="L394" s="129"/>
      <c r="M394" s="129"/>
      <c r="N394" s="129"/>
      <c r="O394" s="129"/>
      <c r="P394" s="129"/>
      <c r="Q394" s="236"/>
      <c r="R394" s="236"/>
      <c r="S394" s="236"/>
      <c r="T394" s="236"/>
      <c r="U394" s="236"/>
      <c r="V394" s="236"/>
      <c r="W394" s="236"/>
      <c r="X394" s="236"/>
      <c r="Y394" s="236"/>
      <c r="Z394" s="236"/>
    </row>
    <row r="395" spans="2:26" ht="15" customHeight="1" x14ac:dyDescent="0.25">
      <c r="B395" s="308"/>
      <c r="C395" s="231" t="s">
        <v>191</v>
      </c>
      <c r="D395" s="286" t="s">
        <v>541</v>
      </c>
      <c r="E395" s="287"/>
      <c r="F395" s="26"/>
      <c r="G395" s="21"/>
      <c r="H395" s="117"/>
      <c r="I395" s="295"/>
      <c r="J395" s="11"/>
      <c r="K395" s="236"/>
      <c r="L395" s="129"/>
      <c r="M395" s="129"/>
      <c r="N395" s="129"/>
      <c r="O395" s="129"/>
      <c r="P395" s="129"/>
      <c r="Q395" s="236"/>
      <c r="R395" s="236"/>
      <c r="S395" s="236"/>
      <c r="T395" s="236"/>
      <c r="U395" s="236"/>
      <c r="V395" s="236"/>
      <c r="W395" s="236"/>
      <c r="X395" s="236"/>
      <c r="Y395" s="236"/>
      <c r="Z395" s="236"/>
    </row>
    <row r="396" spans="2:26" ht="15" customHeight="1" x14ac:dyDescent="0.25">
      <c r="B396" s="308"/>
      <c r="C396" s="232" t="s">
        <v>191</v>
      </c>
      <c r="D396" s="286" t="s">
        <v>542</v>
      </c>
      <c r="E396" s="287"/>
      <c r="F396" s="27"/>
      <c r="G396" s="22"/>
      <c r="H396" s="115"/>
      <c r="I396" s="295"/>
      <c r="J396" s="11"/>
      <c r="K396" s="236"/>
      <c r="L396" s="129"/>
      <c r="M396" s="129"/>
      <c r="N396" s="129"/>
      <c r="O396" s="129"/>
      <c r="P396" s="129"/>
      <c r="Q396" s="236"/>
      <c r="R396" s="236"/>
      <c r="S396" s="236"/>
      <c r="T396" s="236"/>
      <c r="U396" s="236"/>
      <c r="V396" s="236"/>
      <c r="W396" s="236"/>
      <c r="X396" s="236"/>
      <c r="Y396" s="236"/>
      <c r="Z396" s="236"/>
    </row>
    <row r="397" spans="2:26" x14ac:dyDescent="0.25">
      <c r="B397" s="308"/>
      <c r="C397" s="232" t="s">
        <v>191</v>
      </c>
      <c r="D397" s="286" t="s">
        <v>543</v>
      </c>
      <c r="E397" s="287"/>
      <c r="F397" s="242"/>
      <c r="G397" s="243"/>
      <c r="H397" s="244"/>
      <c r="I397" s="295"/>
      <c r="J397" s="251"/>
      <c r="K397" s="236"/>
      <c r="L397" s="129"/>
      <c r="M397" s="129"/>
      <c r="N397" s="129"/>
      <c r="O397" s="129"/>
      <c r="P397" s="129"/>
      <c r="Q397" s="236"/>
      <c r="R397" s="236"/>
      <c r="S397" s="236"/>
      <c r="T397" s="236"/>
      <c r="U397" s="236"/>
      <c r="V397" s="236"/>
      <c r="W397" s="236"/>
      <c r="X397" s="236"/>
      <c r="Y397" s="236"/>
      <c r="Z397" s="236"/>
    </row>
    <row r="398" spans="2:26" ht="12.75" customHeight="1" x14ac:dyDescent="0.25">
      <c r="B398" s="308"/>
      <c r="C398" s="234"/>
      <c r="D398" s="297"/>
      <c r="E398" s="298"/>
      <c r="F398" s="28"/>
      <c r="G398" s="23"/>
      <c r="H398" s="116"/>
      <c r="I398" s="296"/>
      <c r="J398" s="11"/>
      <c r="K398" s="236"/>
      <c r="L398" s="129"/>
      <c r="M398" s="129"/>
      <c r="N398" s="129"/>
      <c r="O398" s="129"/>
      <c r="P398" s="129"/>
      <c r="Q398" s="236"/>
      <c r="R398" s="236"/>
      <c r="S398" s="236"/>
      <c r="T398" s="236"/>
      <c r="U398" s="236"/>
      <c r="V398" s="236"/>
      <c r="W398" s="236"/>
      <c r="X398" s="236"/>
      <c r="Y398" s="236"/>
      <c r="Z398" s="236"/>
    </row>
    <row r="399" spans="2:26" ht="12.75" customHeight="1" x14ac:dyDescent="0.25">
      <c r="B399" s="308"/>
      <c r="C399" s="239">
        <v>2</v>
      </c>
      <c r="D399" s="293" t="s">
        <v>533</v>
      </c>
      <c r="E399" s="294"/>
      <c r="F399" s="506"/>
      <c r="G399" s="245">
        <f>IFERROR(VLOOKUP(F399,AnswerRTBL,2,FALSE),0)</f>
        <v>0</v>
      </c>
      <c r="H399" s="101"/>
      <c r="I399" s="299"/>
      <c r="J399" s="11"/>
      <c r="K399" s="236"/>
      <c r="L399" s="129"/>
      <c r="M399" s="129"/>
      <c r="N399" s="129"/>
      <c r="O399" s="129"/>
      <c r="P399" s="129"/>
      <c r="Q399" s="236"/>
      <c r="R399" s="236"/>
      <c r="S399" s="236"/>
      <c r="T399" s="236"/>
      <c r="U399" s="236"/>
      <c r="V399" s="236"/>
      <c r="W399" s="236"/>
      <c r="X399" s="236"/>
      <c r="Y399" s="236"/>
      <c r="Z399" s="236"/>
    </row>
    <row r="400" spans="2:26" ht="12.75" customHeight="1" x14ac:dyDescent="0.25">
      <c r="B400" s="308"/>
      <c r="C400" s="231" t="s">
        <v>191</v>
      </c>
      <c r="D400" s="286" t="s">
        <v>538</v>
      </c>
      <c r="E400" s="287"/>
      <c r="F400" s="26"/>
      <c r="G400" s="21"/>
      <c r="H400" s="117"/>
      <c r="I400" s="295"/>
      <c r="J400" s="11"/>
      <c r="K400" s="236"/>
      <c r="L400" s="129"/>
      <c r="M400" s="129"/>
      <c r="N400" s="129"/>
      <c r="O400" s="129"/>
      <c r="P400" s="129"/>
      <c r="Q400" s="236"/>
      <c r="R400" s="236"/>
      <c r="S400" s="236"/>
      <c r="T400" s="236"/>
      <c r="U400" s="236"/>
      <c r="V400" s="236"/>
      <c r="W400" s="236"/>
      <c r="X400" s="236"/>
      <c r="Y400" s="236"/>
      <c r="Z400" s="236"/>
    </row>
    <row r="401" spans="1:26" ht="12.75" customHeight="1" x14ac:dyDescent="0.25">
      <c r="B401" s="308"/>
      <c r="C401" s="232" t="s">
        <v>191</v>
      </c>
      <c r="D401" s="286" t="s">
        <v>539</v>
      </c>
      <c r="E401" s="287"/>
      <c r="F401" s="27"/>
      <c r="G401" s="22"/>
      <c r="H401" s="115"/>
      <c r="I401" s="295"/>
      <c r="J401" s="11"/>
      <c r="K401" s="236"/>
      <c r="L401" s="129"/>
      <c r="M401" s="129"/>
      <c r="N401" s="129"/>
      <c r="O401" s="129"/>
      <c r="P401" s="129"/>
      <c r="Q401" s="236"/>
      <c r="R401" s="236"/>
      <c r="S401" s="236"/>
      <c r="T401" s="236"/>
      <c r="U401" s="236"/>
      <c r="V401" s="236"/>
      <c r="W401" s="236"/>
      <c r="X401" s="236"/>
      <c r="Y401" s="236"/>
      <c r="Z401" s="236"/>
    </row>
    <row r="402" spans="1:26" ht="15" customHeight="1" x14ac:dyDescent="0.25">
      <c r="B402" s="308"/>
      <c r="C402" s="232" t="s">
        <v>191</v>
      </c>
      <c r="D402" s="286" t="s">
        <v>537</v>
      </c>
      <c r="E402" s="287"/>
      <c r="F402" s="27"/>
      <c r="G402" s="22"/>
      <c r="H402" s="115"/>
      <c r="I402" s="295"/>
      <c r="J402" s="11"/>
      <c r="K402" s="236"/>
      <c r="L402" s="129"/>
      <c r="M402" s="129"/>
      <c r="N402" s="129"/>
      <c r="O402" s="129"/>
      <c r="P402" s="129"/>
      <c r="Q402" s="236"/>
      <c r="R402" s="236"/>
      <c r="S402" s="236"/>
      <c r="T402" s="236"/>
      <c r="U402" s="236"/>
      <c r="V402" s="236"/>
      <c r="W402" s="236"/>
      <c r="X402" s="236"/>
      <c r="Y402" s="236"/>
      <c r="Z402" s="236"/>
    </row>
    <row r="403" spans="1:26" ht="12.75" customHeight="1" x14ac:dyDescent="0.25">
      <c r="B403" s="308"/>
      <c r="C403" s="232" t="s">
        <v>191</v>
      </c>
      <c r="D403" s="286" t="s">
        <v>540</v>
      </c>
      <c r="E403" s="287"/>
      <c r="F403" s="27"/>
      <c r="G403" s="22"/>
      <c r="H403" s="115"/>
      <c r="I403" s="295"/>
      <c r="J403" s="11"/>
      <c r="K403" s="236"/>
      <c r="L403" s="129"/>
      <c r="M403" s="129"/>
      <c r="N403" s="129"/>
      <c r="O403" s="129"/>
      <c r="P403" s="129"/>
      <c r="Q403" s="236"/>
      <c r="R403" s="236"/>
      <c r="S403" s="236"/>
      <c r="T403" s="236"/>
      <c r="U403" s="236"/>
      <c r="V403" s="236"/>
      <c r="W403" s="236"/>
      <c r="X403" s="236"/>
      <c r="Y403" s="236"/>
      <c r="Z403" s="236"/>
    </row>
    <row r="404" spans="1:26" ht="12.75" customHeight="1" x14ac:dyDescent="0.25">
      <c r="B404" s="308"/>
      <c r="C404" s="234"/>
      <c r="D404" s="297"/>
      <c r="E404" s="298"/>
      <c r="F404" s="28"/>
      <c r="G404" s="23"/>
      <c r="H404" s="116"/>
      <c r="I404" s="296"/>
      <c r="J404" s="11"/>
      <c r="K404" s="236"/>
      <c r="L404" s="129"/>
      <c r="M404" s="129"/>
      <c r="N404" s="129"/>
      <c r="O404" s="129"/>
      <c r="P404" s="129"/>
      <c r="Q404" s="236"/>
      <c r="R404" s="236"/>
      <c r="S404" s="236"/>
      <c r="T404" s="236"/>
      <c r="U404" s="236"/>
      <c r="V404" s="236"/>
      <c r="W404" s="236"/>
      <c r="X404" s="236"/>
      <c r="Y404" s="236"/>
      <c r="Z404" s="236"/>
    </row>
    <row r="405" spans="1:26" x14ac:dyDescent="0.25">
      <c r="B405" s="308"/>
      <c r="C405" s="239">
        <v>3</v>
      </c>
      <c r="D405" s="293" t="s">
        <v>534</v>
      </c>
      <c r="E405" s="294"/>
      <c r="F405" s="506"/>
      <c r="G405" s="245">
        <f>IFERROR(VLOOKUP(F405,AnswerRTBL,2,FALSE),0)</f>
        <v>0</v>
      </c>
      <c r="H405" s="101"/>
      <c r="I405" s="299"/>
      <c r="J405" s="11"/>
      <c r="K405" s="236"/>
      <c r="L405" s="129"/>
      <c r="M405" s="129"/>
      <c r="N405" s="129"/>
      <c r="O405" s="129"/>
      <c r="P405" s="129"/>
      <c r="Q405" s="236"/>
      <c r="R405" s="236"/>
      <c r="S405" s="236"/>
      <c r="T405" s="236"/>
      <c r="U405" s="236"/>
      <c r="V405" s="236"/>
      <c r="W405" s="236"/>
      <c r="X405" s="236"/>
      <c r="Y405" s="236"/>
      <c r="Z405" s="236"/>
    </row>
    <row r="406" spans="1:26" ht="12.75" customHeight="1" x14ac:dyDescent="0.25">
      <c r="B406" s="308"/>
      <c r="C406" s="231" t="s">
        <v>191</v>
      </c>
      <c r="D406" s="286" t="s">
        <v>535</v>
      </c>
      <c r="E406" s="287"/>
      <c r="F406" s="26"/>
      <c r="G406" s="21"/>
      <c r="H406" s="117"/>
      <c r="I406" s="295"/>
      <c r="J406" s="11"/>
      <c r="K406" s="236"/>
      <c r="L406" s="129"/>
      <c r="M406" s="129"/>
      <c r="N406" s="129"/>
      <c r="O406" s="129"/>
      <c r="P406" s="129"/>
      <c r="Q406" s="236"/>
      <c r="R406" s="236"/>
      <c r="S406" s="236"/>
      <c r="T406" s="236"/>
      <c r="U406" s="236"/>
      <c r="V406" s="236"/>
      <c r="W406" s="236"/>
      <c r="X406" s="236"/>
      <c r="Y406" s="236"/>
      <c r="Z406" s="236"/>
    </row>
    <row r="407" spans="1:26" ht="15" customHeight="1" x14ac:dyDescent="0.25">
      <c r="B407" s="308"/>
      <c r="C407" s="232" t="s">
        <v>191</v>
      </c>
      <c r="D407" s="286" t="s">
        <v>536</v>
      </c>
      <c r="E407" s="287"/>
      <c r="F407" s="242"/>
      <c r="G407" s="243"/>
      <c r="H407" s="244"/>
      <c r="I407" s="295"/>
      <c r="J407" s="251"/>
      <c r="K407" s="236"/>
      <c r="L407" s="129"/>
      <c r="M407" s="129"/>
      <c r="N407" s="129"/>
      <c r="O407" s="129"/>
      <c r="P407" s="129"/>
      <c r="Q407" s="236"/>
      <c r="R407" s="236"/>
      <c r="S407" s="236"/>
      <c r="T407" s="236"/>
      <c r="U407" s="236"/>
      <c r="V407" s="236"/>
      <c r="W407" s="236"/>
      <c r="X407" s="236"/>
      <c r="Y407" s="236"/>
      <c r="Z407" s="236"/>
    </row>
    <row r="408" spans="1:26" ht="15" customHeight="1" x14ac:dyDescent="0.25">
      <c r="B408" s="308"/>
      <c r="C408" s="232" t="s">
        <v>191</v>
      </c>
      <c r="D408" s="286" t="s">
        <v>537</v>
      </c>
      <c r="E408" s="287"/>
      <c r="F408" s="242"/>
      <c r="G408" s="243"/>
      <c r="H408" s="244"/>
      <c r="I408" s="295"/>
      <c r="J408" s="251"/>
      <c r="K408" s="236"/>
      <c r="L408" s="129"/>
      <c r="M408" s="129"/>
      <c r="N408" s="129"/>
      <c r="O408" s="129"/>
      <c r="P408" s="129"/>
      <c r="Q408" s="236"/>
      <c r="R408" s="236"/>
      <c r="S408" s="236"/>
      <c r="T408" s="236"/>
      <c r="U408" s="236"/>
      <c r="V408" s="236"/>
      <c r="W408" s="236"/>
      <c r="X408" s="236"/>
      <c r="Y408" s="236"/>
      <c r="Z408" s="236"/>
    </row>
    <row r="409" spans="1:26" ht="12.75" customHeight="1" x14ac:dyDescent="0.25">
      <c r="B409" s="308"/>
      <c r="C409" s="234"/>
      <c r="D409" s="286"/>
      <c r="E409" s="287"/>
      <c r="F409" s="28"/>
      <c r="G409" s="23"/>
      <c r="H409" s="116"/>
      <c r="I409" s="296"/>
      <c r="J409" s="11"/>
      <c r="K409" s="236"/>
      <c r="L409" s="129"/>
      <c r="M409" s="129"/>
      <c r="N409" s="129"/>
      <c r="O409" s="129"/>
      <c r="P409" s="129"/>
      <c r="Q409" s="236"/>
      <c r="R409" s="236"/>
      <c r="S409" s="236"/>
      <c r="T409" s="236"/>
      <c r="U409" s="236"/>
      <c r="V409" s="236"/>
      <c r="W409" s="236"/>
      <c r="X409" s="236"/>
      <c r="Y409" s="236"/>
      <c r="Z409" s="236"/>
    </row>
    <row r="410" spans="1:26" ht="12.75" customHeight="1" x14ac:dyDescent="0.2">
      <c r="A410"/>
      <c r="B410" s="323" t="s">
        <v>75</v>
      </c>
      <c r="C410" s="323"/>
      <c r="D410" s="323"/>
      <c r="E410" s="323"/>
      <c r="F410" s="323"/>
      <c r="G410" s="323"/>
      <c r="H410" s="323"/>
      <c r="I410" s="323"/>
      <c r="J410" s="323"/>
      <c r="K410" s="236"/>
      <c r="L410" s="129"/>
      <c r="M410" s="129"/>
      <c r="N410" s="129"/>
      <c r="O410" s="129"/>
      <c r="P410" s="129"/>
      <c r="Q410" s="236"/>
      <c r="R410" s="236"/>
      <c r="S410" s="236"/>
      <c r="T410" s="236"/>
      <c r="U410" s="236"/>
      <c r="V410" s="236"/>
      <c r="W410" s="236"/>
      <c r="X410" s="236"/>
      <c r="Y410" s="236"/>
      <c r="Z410" s="236"/>
    </row>
    <row r="411" spans="1:26" ht="12.75" customHeight="1" x14ac:dyDescent="0.2">
      <c r="B411" s="264" t="s">
        <v>234</v>
      </c>
      <c r="C411" s="265" t="s">
        <v>235</v>
      </c>
      <c r="D411" s="302" t="s">
        <v>544</v>
      </c>
      <c r="E411" s="303"/>
      <c r="F411" s="266" t="s">
        <v>73</v>
      </c>
      <c r="G411" s="267"/>
      <c r="H411" s="268"/>
      <c r="I411" s="269" t="s">
        <v>26</v>
      </c>
      <c r="J411" s="269" t="s">
        <v>71</v>
      </c>
      <c r="K411" s="236"/>
      <c r="Q411" s="236"/>
      <c r="R411" s="236"/>
      <c r="S411" s="236"/>
      <c r="T411" s="236"/>
      <c r="U411" s="236"/>
      <c r="V411" s="236"/>
      <c r="W411" s="236"/>
      <c r="X411" s="236"/>
      <c r="Y411" s="236"/>
      <c r="Z411" s="236"/>
    </row>
    <row r="412" spans="1:26" ht="12.75" customHeight="1" x14ac:dyDescent="0.2">
      <c r="B412" s="292" t="s">
        <v>545</v>
      </c>
      <c r="C412" s="270">
        <v>1</v>
      </c>
      <c r="D412" s="314" t="s">
        <v>553</v>
      </c>
      <c r="E412" s="315"/>
      <c r="F412" s="240"/>
      <c r="G412" s="18">
        <f>IFERROR(VLOOKUP(F412,AnswerOTBL,2,FALSE),0)</f>
        <v>0</v>
      </c>
      <c r="H412" s="100">
        <f>IFERROR(AVERAGE(G412,G429),0)</f>
        <v>0</v>
      </c>
      <c r="I412" s="299"/>
      <c r="J412" s="305">
        <f>SUM(H412,H417,H424)</f>
        <v>0</v>
      </c>
      <c r="K412" s="236"/>
      <c r="L412" s="129"/>
      <c r="M412" s="129"/>
      <c r="N412" s="129"/>
      <c r="O412" s="129"/>
      <c r="P412" s="129"/>
      <c r="Q412" s="236"/>
      <c r="R412" s="236"/>
      <c r="S412" s="236"/>
      <c r="T412" s="236"/>
      <c r="U412" s="236"/>
      <c r="V412" s="236"/>
      <c r="W412" s="236"/>
      <c r="X412" s="236"/>
      <c r="Y412" s="236"/>
      <c r="Z412" s="236"/>
    </row>
    <row r="413" spans="1:26" ht="12.75" customHeight="1" x14ac:dyDescent="0.2">
      <c r="B413" s="292"/>
      <c r="C413" s="231" t="s">
        <v>191</v>
      </c>
      <c r="D413" s="286" t="s">
        <v>563</v>
      </c>
      <c r="E413" s="287"/>
      <c r="F413" s="26"/>
      <c r="G413" s="21"/>
      <c r="H413" s="113"/>
      <c r="I413" s="295"/>
      <c r="J413" s="306"/>
      <c r="K413" s="236"/>
      <c r="L413" s="129"/>
      <c r="M413" s="129"/>
      <c r="N413" s="129"/>
      <c r="O413" s="129"/>
      <c r="P413" s="129"/>
      <c r="Q413" s="236"/>
      <c r="R413" s="236"/>
      <c r="S413" s="236"/>
      <c r="T413" s="236"/>
      <c r="U413" s="236"/>
      <c r="V413" s="236"/>
      <c r="W413" s="236"/>
      <c r="X413" s="236"/>
      <c r="Y413" s="236"/>
      <c r="Z413" s="236"/>
    </row>
    <row r="414" spans="1:26" ht="12.75" customHeight="1" x14ac:dyDescent="0.2">
      <c r="B414" s="292"/>
      <c r="C414" s="232" t="s">
        <v>191</v>
      </c>
      <c r="D414" s="286" t="s">
        <v>564</v>
      </c>
      <c r="E414" s="287"/>
      <c r="F414" s="27"/>
      <c r="G414" s="22"/>
      <c r="H414" s="114"/>
      <c r="I414" s="295"/>
      <c r="J414" s="306"/>
      <c r="K414" s="236"/>
      <c r="L414" s="129"/>
      <c r="M414" s="129"/>
      <c r="N414" s="129"/>
      <c r="O414" s="129"/>
      <c r="P414" s="129"/>
      <c r="Q414" s="236"/>
      <c r="R414" s="236"/>
      <c r="S414" s="236"/>
      <c r="T414" s="236"/>
      <c r="U414" s="236"/>
      <c r="V414" s="236"/>
      <c r="W414" s="236"/>
      <c r="X414" s="236"/>
      <c r="Y414" s="236"/>
      <c r="Z414" s="236"/>
    </row>
    <row r="415" spans="1:26" ht="12.75" customHeight="1" x14ac:dyDescent="0.2">
      <c r="B415" s="292"/>
      <c r="C415" s="232" t="s">
        <v>191</v>
      </c>
      <c r="D415" s="286" t="s">
        <v>565</v>
      </c>
      <c r="E415" s="287"/>
      <c r="F415" s="27"/>
      <c r="G415" s="22"/>
      <c r="H415" s="115"/>
      <c r="I415" s="295"/>
      <c r="J415" s="306"/>
      <c r="K415" s="236"/>
      <c r="L415" s="129"/>
      <c r="M415" s="129"/>
      <c r="N415" s="129"/>
      <c r="O415" s="129"/>
      <c r="P415" s="129"/>
      <c r="Q415" s="236"/>
      <c r="R415" s="236"/>
      <c r="S415" s="236"/>
      <c r="T415" s="236"/>
      <c r="U415" s="236"/>
      <c r="V415" s="236"/>
      <c r="W415" s="236"/>
      <c r="X415" s="236"/>
      <c r="Y415" s="236"/>
      <c r="Z415" s="236"/>
    </row>
    <row r="416" spans="1:26" ht="12.75" customHeight="1" x14ac:dyDescent="0.2">
      <c r="B416" s="292"/>
      <c r="C416" s="233"/>
      <c r="D416" s="297"/>
      <c r="E416" s="298"/>
      <c r="F416" s="28"/>
      <c r="G416" s="23"/>
      <c r="H416" s="116"/>
      <c r="I416" s="296"/>
      <c r="J416" s="306"/>
      <c r="K416" s="236"/>
      <c r="L416" s="129"/>
      <c r="M416" s="129"/>
      <c r="N416" s="129"/>
      <c r="O416" s="129"/>
      <c r="P416" s="129"/>
      <c r="Q416" s="236"/>
      <c r="R416" s="236"/>
      <c r="S416" s="236"/>
      <c r="T416" s="236"/>
      <c r="U416" s="236"/>
      <c r="V416" s="236"/>
      <c r="W416" s="236"/>
      <c r="X416" s="236"/>
      <c r="Y416" s="236"/>
      <c r="Z416" s="236"/>
    </row>
    <row r="417" spans="2:26" ht="12.75" customHeight="1" x14ac:dyDescent="0.25">
      <c r="B417" s="292"/>
      <c r="C417" s="270">
        <v>2</v>
      </c>
      <c r="D417" s="293" t="s">
        <v>554</v>
      </c>
      <c r="E417" s="294"/>
      <c r="F417" s="240"/>
      <c r="G417" s="18">
        <f>IFERROR(VLOOKUP(F417,AnswerOTBL,2,FALSE),0)</f>
        <v>0</v>
      </c>
      <c r="H417" s="100">
        <f>IFERROR(AVERAGE(G417,G433),0)</f>
        <v>0</v>
      </c>
      <c r="I417" s="299"/>
      <c r="J417" s="11"/>
      <c r="K417" s="236"/>
      <c r="L417" s="129"/>
      <c r="M417" s="129"/>
      <c r="N417" s="129"/>
      <c r="O417" s="129"/>
      <c r="P417" s="129"/>
      <c r="Q417" s="236"/>
      <c r="R417" s="236"/>
      <c r="S417" s="236"/>
      <c r="T417" s="236"/>
      <c r="U417" s="236"/>
      <c r="V417" s="236"/>
      <c r="W417" s="236"/>
      <c r="X417" s="236"/>
      <c r="Y417" s="236"/>
      <c r="Z417" s="236"/>
    </row>
    <row r="418" spans="2:26" ht="12.75" customHeight="1" x14ac:dyDescent="0.25">
      <c r="B418" s="292"/>
      <c r="C418" s="231" t="s">
        <v>191</v>
      </c>
      <c r="D418" s="286" t="s">
        <v>558</v>
      </c>
      <c r="E418" s="287"/>
      <c r="F418" s="26"/>
      <c r="G418" s="21"/>
      <c r="H418" s="117"/>
      <c r="I418" s="295"/>
      <c r="J418" s="11"/>
      <c r="K418" s="236"/>
      <c r="L418" s="129"/>
      <c r="M418" s="129"/>
      <c r="N418" s="129"/>
      <c r="O418" s="129"/>
      <c r="P418" s="129"/>
      <c r="Q418" s="236"/>
      <c r="R418" s="236"/>
      <c r="S418" s="236"/>
      <c r="T418" s="236"/>
      <c r="U418" s="236"/>
      <c r="V418" s="236"/>
      <c r="W418" s="236"/>
      <c r="X418" s="236"/>
      <c r="Y418" s="236"/>
      <c r="Z418" s="236"/>
    </row>
    <row r="419" spans="2:26" ht="12.75" customHeight="1" x14ac:dyDescent="0.25">
      <c r="B419" s="292"/>
      <c r="C419" s="232" t="s">
        <v>191</v>
      </c>
      <c r="D419" s="286" t="s">
        <v>559</v>
      </c>
      <c r="E419" s="287"/>
      <c r="F419" s="27"/>
      <c r="G419" s="22"/>
      <c r="H419" s="115"/>
      <c r="I419" s="295"/>
      <c r="J419" s="11"/>
      <c r="K419" s="236"/>
      <c r="L419" s="129"/>
      <c r="M419" s="129"/>
      <c r="N419" s="129"/>
      <c r="O419" s="129"/>
      <c r="P419" s="129"/>
      <c r="Q419" s="236"/>
      <c r="R419" s="236"/>
      <c r="S419" s="236"/>
      <c r="T419" s="236"/>
      <c r="U419" s="236"/>
      <c r="V419" s="236"/>
      <c r="W419" s="236"/>
      <c r="X419" s="236"/>
      <c r="Y419" s="236"/>
      <c r="Z419" s="236"/>
    </row>
    <row r="420" spans="2:26" ht="12.75" customHeight="1" x14ac:dyDescent="0.25">
      <c r="B420" s="292"/>
      <c r="C420" s="232" t="s">
        <v>191</v>
      </c>
      <c r="D420" s="286" t="s">
        <v>560</v>
      </c>
      <c r="E420" s="287"/>
      <c r="F420" s="27"/>
      <c r="G420" s="22"/>
      <c r="H420" s="115"/>
      <c r="I420" s="295"/>
      <c r="J420" s="11"/>
      <c r="K420" s="236"/>
      <c r="L420" s="129"/>
      <c r="M420" s="129"/>
      <c r="N420" s="129"/>
      <c r="O420" s="129"/>
      <c r="P420" s="129"/>
      <c r="Q420" s="236"/>
      <c r="R420" s="236"/>
      <c r="S420" s="236"/>
      <c r="T420" s="236"/>
      <c r="U420" s="236"/>
      <c r="V420" s="236"/>
      <c r="W420" s="236"/>
      <c r="X420" s="236"/>
      <c r="Y420" s="236"/>
      <c r="Z420" s="236"/>
    </row>
    <row r="421" spans="2:26" ht="12.75" customHeight="1" x14ac:dyDescent="0.25">
      <c r="B421" s="292"/>
      <c r="C421" s="232" t="s">
        <v>191</v>
      </c>
      <c r="D421" s="286" t="s">
        <v>561</v>
      </c>
      <c r="E421" s="287"/>
      <c r="F421" s="27"/>
      <c r="G421" s="22"/>
      <c r="H421" s="115"/>
      <c r="I421" s="295"/>
      <c r="J421" s="11"/>
      <c r="K421" s="236"/>
      <c r="L421" s="129"/>
      <c r="M421" s="129"/>
      <c r="N421" s="129"/>
      <c r="O421" s="129"/>
      <c r="P421" s="129"/>
      <c r="Q421" s="236"/>
      <c r="R421" s="236"/>
      <c r="S421" s="236"/>
      <c r="T421" s="236"/>
      <c r="U421" s="236"/>
      <c r="V421" s="236"/>
      <c r="W421" s="236"/>
      <c r="X421" s="236"/>
      <c r="Y421" s="236"/>
      <c r="Z421" s="236"/>
    </row>
    <row r="422" spans="2:26" ht="12.75" customHeight="1" x14ac:dyDescent="0.25">
      <c r="B422" s="292"/>
      <c r="C422" s="232" t="s">
        <v>191</v>
      </c>
      <c r="D422" s="286" t="s">
        <v>562</v>
      </c>
      <c r="E422" s="287"/>
      <c r="F422" s="27"/>
      <c r="G422" s="22"/>
      <c r="H422" s="115"/>
      <c r="I422" s="295"/>
      <c r="J422" s="11"/>
      <c r="K422" s="236"/>
      <c r="L422" s="129"/>
      <c r="M422" s="129"/>
      <c r="N422" s="129"/>
      <c r="O422" s="129"/>
      <c r="P422" s="129"/>
      <c r="Q422" s="236"/>
      <c r="R422" s="236"/>
      <c r="S422" s="236"/>
      <c r="T422" s="236"/>
      <c r="U422" s="236"/>
      <c r="V422" s="236"/>
      <c r="W422" s="236"/>
      <c r="X422" s="236"/>
      <c r="Y422" s="236"/>
      <c r="Z422" s="236"/>
    </row>
    <row r="423" spans="2:26" ht="12.75" customHeight="1" x14ac:dyDescent="0.25">
      <c r="B423" s="292"/>
      <c r="C423" s="234"/>
      <c r="D423" s="286"/>
      <c r="E423" s="287"/>
      <c r="F423" s="28"/>
      <c r="G423" s="23"/>
      <c r="H423" s="116"/>
      <c r="I423" s="296"/>
      <c r="J423" s="11"/>
      <c r="K423" s="236"/>
      <c r="L423" s="129"/>
      <c r="M423" s="129"/>
      <c r="N423" s="129"/>
      <c r="O423" s="129"/>
      <c r="P423" s="129"/>
      <c r="Q423" s="236"/>
      <c r="R423" s="236"/>
      <c r="S423" s="236"/>
      <c r="T423" s="236"/>
      <c r="U423" s="236"/>
      <c r="V423" s="236"/>
      <c r="W423" s="236"/>
      <c r="X423" s="236"/>
      <c r="Y423" s="236"/>
      <c r="Z423" s="236"/>
    </row>
    <row r="424" spans="2:26" x14ac:dyDescent="0.25">
      <c r="B424" s="292"/>
      <c r="C424" s="270">
        <v>3</v>
      </c>
      <c r="D424" s="293" t="s">
        <v>555</v>
      </c>
      <c r="E424" s="294"/>
      <c r="F424" s="240"/>
      <c r="G424" s="18">
        <f>IFERROR(VLOOKUP(F424,AnswerOTBL,2,FALSE),0)</f>
        <v>0</v>
      </c>
      <c r="H424" s="100">
        <f>IFERROR(AVERAGE(G424,G439),0)</f>
        <v>0</v>
      </c>
      <c r="I424" s="299"/>
      <c r="J424" s="11"/>
      <c r="K424" s="236"/>
      <c r="L424" s="129"/>
      <c r="M424" s="129"/>
      <c r="N424" s="129"/>
      <c r="O424" s="129"/>
      <c r="P424" s="129"/>
      <c r="Q424" s="236"/>
      <c r="R424" s="236"/>
      <c r="S424" s="236"/>
      <c r="T424" s="236"/>
      <c r="U424" s="236"/>
      <c r="V424" s="236"/>
      <c r="W424" s="236"/>
      <c r="X424" s="236"/>
      <c r="Y424" s="236"/>
      <c r="Z424" s="236"/>
    </row>
    <row r="425" spans="2:26" x14ac:dyDescent="0.25">
      <c r="B425" s="292"/>
      <c r="C425" s="231" t="s">
        <v>191</v>
      </c>
      <c r="D425" s="286" t="s">
        <v>556</v>
      </c>
      <c r="E425" s="287"/>
      <c r="F425" s="26"/>
      <c r="G425" s="21"/>
      <c r="H425" s="117"/>
      <c r="I425" s="295"/>
      <c r="J425" s="11"/>
      <c r="K425" s="236"/>
      <c r="L425" s="129"/>
      <c r="M425" s="129"/>
      <c r="N425" s="129"/>
      <c r="O425" s="129"/>
      <c r="P425" s="129"/>
      <c r="Q425" s="236"/>
      <c r="R425" s="236"/>
      <c r="S425" s="236"/>
      <c r="T425" s="236"/>
      <c r="U425" s="236"/>
      <c r="V425" s="236"/>
      <c r="W425" s="236"/>
      <c r="X425" s="236"/>
      <c r="Y425" s="236"/>
      <c r="Z425" s="236"/>
    </row>
    <row r="426" spans="2:26" ht="13.5" customHeight="1" x14ac:dyDescent="0.25">
      <c r="B426" s="292"/>
      <c r="C426" s="232" t="s">
        <v>191</v>
      </c>
      <c r="D426" s="286" t="s">
        <v>557</v>
      </c>
      <c r="E426" s="287"/>
      <c r="F426" s="27"/>
      <c r="G426" s="22"/>
      <c r="H426" s="115"/>
      <c r="I426" s="295"/>
      <c r="J426" s="11"/>
      <c r="K426" s="236"/>
      <c r="L426" s="129"/>
      <c r="M426" s="129"/>
      <c r="N426" s="129"/>
      <c r="O426" s="129"/>
      <c r="P426" s="129"/>
      <c r="Q426" s="236"/>
      <c r="R426" s="236"/>
      <c r="S426" s="236"/>
      <c r="T426" s="236"/>
      <c r="U426" s="236"/>
      <c r="V426" s="236"/>
      <c r="W426" s="236"/>
      <c r="X426" s="236"/>
      <c r="Y426" s="236"/>
      <c r="Z426" s="236"/>
    </row>
    <row r="427" spans="2:26" ht="12.75" customHeight="1" x14ac:dyDescent="0.25">
      <c r="B427" s="304"/>
      <c r="C427" s="241"/>
      <c r="D427" s="297"/>
      <c r="E427" s="298"/>
      <c r="F427" s="242"/>
      <c r="G427" s="243"/>
      <c r="H427" s="244"/>
      <c r="I427" s="295"/>
      <c r="J427" s="11"/>
      <c r="K427" s="236"/>
      <c r="L427" s="129"/>
      <c r="M427" s="129"/>
      <c r="N427" s="129"/>
      <c r="O427" s="129"/>
      <c r="P427" s="129"/>
      <c r="Q427" s="236"/>
      <c r="R427" s="236"/>
      <c r="S427" s="236"/>
      <c r="T427" s="236"/>
      <c r="U427" s="236"/>
      <c r="V427" s="236"/>
      <c r="W427" s="236"/>
      <c r="X427" s="236"/>
      <c r="Y427" s="236"/>
      <c r="Z427" s="236"/>
    </row>
    <row r="428" spans="2:26" ht="12.75" customHeight="1" x14ac:dyDescent="0.25">
      <c r="B428" s="288"/>
      <c r="C428" s="289"/>
      <c r="D428" s="289"/>
      <c r="E428" s="289"/>
      <c r="F428" s="289"/>
      <c r="G428" s="289"/>
      <c r="H428" s="289"/>
      <c r="I428" s="290"/>
      <c r="J428" s="10"/>
      <c r="K428" s="236"/>
      <c r="L428" s="129"/>
      <c r="M428" s="129"/>
      <c r="N428" s="129"/>
      <c r="O428" s="129"/>
      <c r="P428" s="129"/>
      <c r="Q428" s="236"/>
      <c r="R428" s="236"/>
      <c r="S428" s="236"/>
      <c r="T428" s="236"/>
      <c r="U428" s="236"/>
      <c r="V428" s="236"/>
      <c r="W428" s="236"/>
      <c r="X428" s="236"/>
      <c r="Y428" s="236"/>
      <c r="Z428" s="236"/>
    </row>
    <row r="429" spans="2:26" x14ac:dyDescent="0.25">
      <c r="B429" s="291" t="s">
        <v>546</v>
      </c>
      <c r="C429" s="271">
        <v>1</v>
      </c>
      <c r="D429" s="293" t="s">
        <v>566</v>
      </c>
      <c r="E429" s="294"/>
      <c r="F429" s="247"/>
      <c r="G429" s="245">
        <f>IFERROR(VLOOKUP(F429,AnswerTTBL,2,FALSE),0)</f>
        <v>0</v>
      </c>
      <c r="H429" s="246"/>
      <c r="I429" s="295"/>
      <c r="J429" s="11"/>
      <c r="K429" s="236"/>
      <c r="L429" s="129"/>
      <c r="M429" s="129"/>
      <c r="N429" s="129"/>
      <c r="O429" s="129"/>
      <c r="P429" s="129"/>
      <c r="Q429" s="236"/>
      <c r="R429" s="236"/>
      <c r="S429" s="236"/>
      <c r="T429" s="236"/>
      <c r="U429" s="236"/>
      <c r="V429" s="236"/>
      <c r="W429" s="236"/>
      <c r="X429" s="236"/>
      <c r="Y429" s="236"/>
      <c r="Z429" s="236"/>
    </row>
    <row r="430" spans="2:26" ht="15" customHeight="1" x14ac:dyDescent="0.25">
      <c r="B430" s="292"/>
      <c r="C430" s="231" t="s">
        <v>191</v>
      </c>
      <c r="D430" s="286" t="s">
        <v>575</v>
      </c>
      <c r="E430" s="287"/>
      <c r="F430" s="26"/>
      <c r="G430" s="21"/>
      <c r="H430" s="117"/>
      <c r="I430" s="295"/>
      <c r="J430" s="11"/>
      <c r="K430" s="236"/>
      <c r="L430" s="129"/>
      <c r="M430" s="129"/>
      <c r="N430" s="129"/>
      <c r="O430" s="129"/>
      <c r="P430" s="129"/>
      <c r="Q430" s="236"/>
      <c r="R430" s="236"/>
      <c r="S430" s="236"/>
      <c r="T430" s="236"/>
      <c r="U430" s="236"/>
      <c r="V430" s="236"/>
      <c r="W430" s="236"/>
      <c r="X430" s="236"/>
      <c r="Y430" s="236"/>
      <c r="Z430" s="236"/>
    </row>
    <row r="431" spans="2:26" ht="15" customHeight="1" x14ac:dyDescent="0.25">
      <c r="B431" s="292"/>
      <c r="C431" s="232" t="s">
        <v>191</v>
      </c>
      <c r="D431" s="286" t="s">
        <v>576</v>
      </c>
      <c r="E431" s="287"/>
      <c r="F431" s="27"/>
      <c r="G431" s="22"/>
      <c r="H431" s="115"/>
      <c r="I431" s="295"/>
      <c r="J431" s="11"/>
      <c r="K431" s="236"/>
      <c r="L431" s="129"/>
      <c r="M431" s="129"/>
      <c r="N431" s="129"/>
      <c r="O431" s="129"/>
      <c r="P431" s="129"/>
      <c r="Q431" s="236"/>
      <c r="R431" s="236"/>
      <c r="S431" s="236"/>
      <c r="T431" s="236"/>
      <c r="U431" s="236"/>
      <c r="V431" s="236"/>
      <c r="W431" s="236"/>
      <c r="X431" s="236"/>
      <c r="Y431" s="236"/>
      <c r="Z431" s="236"/>
    </row>
    <row r="432" spans="2:26" ht="12.75" customHeight="1" x14ac:dyDescent="0.25">
      <c r="B432" s="292"/>
      <c r="C432" s="234"/>
      <c r="D432" s="297"/>
      <c r="E432" s="298"/>
      <c r="F432" s="28"/>
      <c r="G432" s="23"/>
      <c r="H432" s="116"/>
      <c r="I432" s="296"/>
      <c r="J432" s="11"/>
      <c r="K432" s="236"/>
      <c r="L432" s="129"/>
      <c r="M432" s="129"/>
      <c r="N432" s="129"/>
      <c r="O432" s="129"/>
      <c r="P432" s="129"/>
      <c r="Q432" s="236"/>
      <c r="R432" s="236"/>
      <c r="S432" s="236"/>
      <c r="T432" s="236"/>
      <c r="U432" s="236"/>
      <c r="V432" s="236"/>
      <c r="W432" s="236"/>
      <c r="X432" s="236"/>
      <c r="Y432" s="236"/>
      <c r="Z432" s="236"/>
    </row>
    <row r="433" spans="2:26" ht="12.75" customHeight="1" x14ac:dyDescent="0.25">
      <c r="B433" s="292"/>
      <c r="C433" s="271">
        <v>2</v>
      </c>
      <c r="D433" s="293" t="s">
        <v>567</v>
      </c>
      <c r="E433" s="294"/>
      <c r="F433" s="247"/>
      <c r="G433" s="18">
        <f>IFERROR(VLOOKUP(F433,AnswerUTBL,2,FALSE),0)</f>
        <v>0</v>
      </c>
      <c r="H433" s="101"/>
      <c r="I433" s="299"/>
      <c r="J433" s="11"/>
      <c r="K433" s="236"/>
      <c r="L433" s="129"/>
      <c r="M433" s="129"/>
      <c r="N433" s="129"/>
      <c r="O433" s="129"/>
      <c r="P433" s="129"/>
      <c r="Q433" s="236"/>
      <c r="R433" s="236"/>
      <c r="S433" s="236"/>
      <c r="T433" s="236"/>
      <c r="U433" s="236"/>
      <c r="V433" s="236"/>
      <c r="W433" s="236"/>
      <c r="X433" s="236"/>
      <c r="Y433" s="236"/>
      <c r="Z433" s="236"/>
    </row>
    <row r="434" spans="2:26" ht="12.75" customHeight="1" x14ac:dyDescent="0.25">
      <c r="B434" s="292"/>
      <c r="C434" s="231" t="s">
        <v>191</v>
      </c>
      <c r="D434" s="286" t="s">
        <v>571</v>
      </c>
      <c r="E434" s="287"/>
      <c r="F434" s="26"/>
      <c r="G434" s="21"/>
      <c r="H434" s="117"/>
      <c r="I434" s="295"/>
      <c r="J434" s="11"/>
      <c r="K434" s="236"/>
      <c r="L434" s="129"/>
      <c r="M434" s="129"/>
      <c r="N434" s="129"/>
      <c r="O434" s="129"/>
      <c r="P434" s="129"/>
      <c r="Q434" s="236"/>
      <c r="R434" s="236"/>
      <c r="S434" s="236"/>
      <c r="T434" s="236"/>
      <c r="U434" s="236"/>
      <c r="V434" s="236"/>
      <c r="W434" s="236"/>
      <c r="X434" s="236"/>
      <c r="Y434" s="236"/>
      <c r="Z434" s="236"/>
    </row>
    <row r="435" spans="2:26" ht="12.75" customHeight="1" x14ac:dyDescent="0.25">
      <c r="B435" s="292"/>
      <c r="C435" s="232" t="s">
        <v>191</v>
      </c>
      <c r="D435" s="286" t="s">
        <v>572</v>
      </c>
      <c r="E435" s="287"/>
      <c r="F435" s="27"/>
      <c r="G435" s="22"/>
      <c r="H435" s="115"/>
      <c r="I435" s="295"/>
      <c r="J435" s="11"/>
      <c r="K435" s="236"/>
      <c r="L435" s="129"/>
      <c r="M435" s="129"/>
      <c r="N435" s="129"/>
      <c r="O435" s="129"/>
      <c r="P435" s="129"/>
      <c r="Q435" s="236"/>
      <c r="R435" s="236"/>
      <c r="S435" s="236"/>
      <c r="T435" s="236"/>
      <c r="U435" s="236"/>
      <c r="V435" s="236"/>
      <c r="W435" s="236"/>
      <c r="X435" s="236"/>
      <c r="Y435" s="236"/>
      <c r="Z435" s="236"/>
    </row>
    <row r="436" spans="2:26" ht="15" customHeight="1" x14ac:dyDescent="0.25">
      <c r="B436" s="292"/>
      <c r="C436" s="232" t="s">
        <v>191</v>
      </c>
      <c r="D436" s="286" t="s">
        <v>573</v>
      </c>
      <c r="E436" s="287"/>
      <c r="F436" s="27"/>
      <c r="G436" s="22"/>
      <c r="H436" s="115"/>
      <c r="I436" s="295"/>
      <c r="J436" s="11"/>
      <c r="K436" s="236"/>
      <c r="L436" s="129"/>
      <c r="M436" s="129"/>
      <c r="N436" s="129"/>
      <c r="O436" s="129"/>
      <c r="P436" s="129"/>
      <c r="Q436" s="236"/>
      <c r="R436" s="236"/>
      <c r="S436" s="236"/>
      <c r="T436" s="236"/>
      <c r="U436" s="236"/>
      <c r="V436" s="236"/>
      <c r="W436" s="236"/>
      <c r="X436" s="236"/>
      <c r="Y436" s="236"/>
      <c r="Z436" s="236"/>
    </row>
    <row r="437" spans="2:26" ht="12.75" customHeight="1" x14ac:dyDescent="0.25">
      <c r="B437" s="292"/>
      <c r="C437" s="232" t="s">
        <v>191</v>
      </c>
      <c r="D437" s="286" t="s">
        <v>574</v>
      </c>
      <c r="E437" s="287"/>
      <c r="F437" s="27"/>
      <c r="G437" s="22"/>
      <c r="H437" s="115"/>
      <c r="I437" s="295"/>
      <c r="J437" s="11"/>
      <c r="K437" s="236"/>
      <c r="L437" s="129"/>
      <c r="M437" s="129"/>
      <c r="N437" s="129"/>
      <c r="O437" s="129"/>
      <c r="P437" s="129"/>
      <c r="Q437" s="236"/>
      <c r="R437" s="236"/>
      <c r="S437" s="236"/>
      <c r="T437" s="236"/>
      <c r="U437" s="236"/>
      <c r="V437" s="236"/>
      <c r="W437" s="236"/>
      <c r="X437" s="236"/>
      <c r="Y437" s="236"/>
      <c r="Z437" s="236"/>
    </row>
    <row r="438" spans="2:26" ht="12.75" customHeight="1" x14ac:dyDescent="0.25">
      <c r="B438" s="292"/>
      <c r="C438" s="234"/>
      <c r="D438" s="297"/>
      <c r="E438" s="298"/>
      <c r="F438" s="28"/>
      <c r="G438" s="23"/>
      <c r="H438" s="116"/>
      <c r="I438" s="296"/>
      <c r="J438" s="11"/>
      <c r="K438" s="236"/>
      <c r="L438" s="129"/>
      <c r="M438" s="129"/>
      <c r="N438" s="129"/>
      <c r="O438" s="129"/>
      <c r="P438" s="129"/>
      <c r="Q438" s="236"/>
      <c r="R438" s="236"/>
      <c r="S438" s="236"/>
      <c r="T438" s="236"/>
      <c r="U438" s="236"/>
      <c r="V438" s="236"/>
      <c r="W438" s="236"/>
      <c r="X438" s="236"/>
      <c r="Y438" s="236"/>
      <c r="Z438" s="236"/>
    </row>
    <row r="439" spans="2:26" x14ac:dyDescent="0.25">
      <c r="B439" s="292"/>
      <c r="C439" s="271">
        <v>3</v>
      </c>
      <c r="D439" s="293" t="s">
        <v>568</v>
      </c>
      <c r="E439" s="294"/>
      <c r="F439" s="247"/>
      <c r="G439" s="18">
        <f>IFERROR(VLOOKUP(F439,AnswerKTBL,2,FALSE),0)</f>
        <v>0</v>
      </c>
      <c r="H439" s="101"/>
      <c r="I439" s="299"/>
      <c r="J439" s="11"/>
      <c r="K439" s="236"/>
      <c r="L439" s="129"/>
      <c r="M439" s="129"/>
      <c r="N439" s="129"/>
      <c r="O439" s="129"/>
      <c r="P439" s="129"/>
      <c r="Q439" s="236"/>
      <c r="R439" s="236"/>
      <c r="S439" s="236"/>
      <c r="T439" s="236"/>
      <c r="U439" s="236"/>
      <c r="V439" s="236"/>
      <c r="W439" s="236"/>
      <c r="X439" s="236"/>
      <c r="Y439" s="236"/>
      <c r="Z439" s="236"/>
    </row>
    <row r="440" spans="2:26" x14ac:dyDescent="0.25">
      <c r="B440" s="292"/>
      <c r="C440" s="231" t="s">
        <v>191</v>
      </c>
      <c r="D440" s="286" t="s">
        <v>569</v>
      </c>
      <c r="E440" s="287"/>
      <c r="F440" s="26"/>
      <c r="G440" s="21"/>
      <c r="H440" s="117"/>
      <c r="I440" s="295"/>
      <c r="J440" s="11"/>
      <c r="K440" s="236"/>
      <c r="L440" s="129"/>
      <c r="M440" s="129"/>
      <c r="N440" s="129"/>
      <c r="O440" s="129"/>
      <c r="P440" s="129"/>
      <c r="Q440" s="236"/>
      <c r="R440" s="236"/>
      <c r="S440" s="236"/>
      <c r="T440" s="236"/>
      <c r="U440" s="236"/>
      <c r="V440" s="236"/>
      <c r="W440" s="236"/>
      <c r="X440" s="236"/>
      <c r="Y440" s="236"/>
      <c r="Z440" s="236"/>
    </row>
    <row r="441" spans="2:26" x14ac:dyDescent="0.25">
      <c r="B441" s="292"/>
      <c r="C441" s="232" t="s">
        <v>191</v>
      </c>
      <c r="D441" s="286" t="s">
        <v>570</v>
      </c>
      <c r="E441" s="287"/>
      <c r="F441" s="242"/>
      <c r="G441" s="243"/>
      <c r="H441" s="244"/>
      <c r="I441" s="295"/>
      <c r="J441" s="251"/>
      <c r="K441" s="236"/>
      <c r="L441" s="129"/>
      <c r="M441" s="129"/>
      <c r="N441" s="129"/>
      <c r="O441" s="129"/>
      <c r="P441" s="129"/>
      <c r="Q441" s="236"/>
      <c r="R441" s="236"/>
      <c r="S441" s="236"/>
      <c r="T441" s="236"/>
      <c r="U441" s="236"/>
      <c r="V441" s="236"/>
      <c r="W441" s="236"/>
      <c r="X441" s="236"/>
      <c r="Y441" s="236"/>
      <c r="Z441" s="236"/>
    </row>
    <row r="442" spans="2:26" ht="12.75" customHeight="1" x14ac:dyDescent="0.25">
      <c r="B442" s="292"/>
      <c r="C442" s="234"/>
      <c r="D442" s="286"/>
      <c r="E442" s="287"/>
      <c r="F442" s="28"/>
      <c r="G442" s="23"/>
      <c r="H442" s="116"/>
      <c r="I442" s="296"/>
      <c r="J442" s="11"/>
      <c r="K442" s="236"/>
      <c r="L442" s="129"/>
      <c r="M442" s="129"/>
      <c r="N442" s="129"/>
      <c r="O442" s="129"/>
      <c r="P442" s="129"/>
      <c r="Q442" s="236"/>
      <c r="R442" s="236"/>
      <c r="S442" s="236"/>
      <c r="T442" s="236"/>
      <c r="U442" s="236"/>
      <c r="V442" s="236"/>
      <c r="W442" s="236"/>
      <c r="X442" s="236"/>
      <c r="Y442" s="236"/>
      <c r="Z442" s="236"/>
    </row>
    <row r="443" spans="2:26" ht="12.75" customHeight="1" x14ac:dyDescent="0.2">
      <c r="B443" s="264" t="s">
        <v>234</v>
      </c>
      <c r="C443" s="265" t="s">
        <v>235</v>
      </c>
      <c r="D443" s="302" t="s">
        <v>547</v>
      </c>
      <c r="E443" s="303"/>
      <c r="F443" s="266" t="s">
        <v>73</v>
      </c>
      <c r="G443" s="267"/>
      <c r="H443" s="268"/>
      <c r="I443" s="269" t="s">
        <v>26</v>
      </c>
      <c r="J443" s="269" t="s">
        <v>71</v>
      </c>
      <c r="K443" s="236"/>
      <c r="Q443" s="236"/>
      <c r="R443" s="236"/>
      <c r="S443" s="236"/>
      <c r="T443" s="236"/>
      <c r="U443" s="236"/>
      <c r="V443" s="236"/>
      <c r="W443" s="236"/>
      <c r="X443" s="236"/>
      <c r="Y443" s="236"/>
      <c r="Z443" s="236"/>
    </row>
    <row r="444" spans="2:26" ht="12.75" customHeight="1" x14ac:dyDescent="0.2">
      <c r="B444" s="292" t="s">
        <v>548</v>
      </c>
      <c r="C444" s="270">
        <v>1</v>
      </c>
      <c r="D444" s="314" t="s">
        <v>585</v>
      </c>
      <c r="E444" s="315"/>
      <c r="F444" s="240"/>
      <c r="G444" s="18">
        <f>IFERROR(VLOOKUP(F444,AnswerOTBL,2,FALSE),0)</f>
        <v>0</v>
      </c>
      <c r="H444" s="100">
        <f>IFERROR(AVERAGE(G444,G458),0)</f>
        <v>0</v>
      </c>
      <c r="I444" s="299"/>
      <c r="J444" s="305">
        <f>SUM(H444,H448,H454)</f>
        <v>0</v>
      </c>
      <c r="K444" s="236"/>
      <c r="L444" s="129"/>
      <c r="M444" s="129"/>
      <c r="N444" s="129"/>
      <c r="O444" s="129"/>
      <c r="P444" s="129"/>
      <c r="Q444" s="236"/>
      <c r="R444" s="236"/>
      <c r="S444" s="236"/>
      <c r="T444" s="236"/>
      <c r="U444" s="236"/>
      <c r="V444" s="236"/>
      <c r="W444" s="236"/>
      <c r="X444" s="236"/>
      <c r="Y444" s="236"/>
      <c r="Z444" s="236"/>
    </row>
    <row r="445" spans="2:26" ht="12.75" customHeight="1" x14ac:dyDescent="0.2">
      <c r="B445" s="292"/>
      <c r="C445" s="231" t="s">
        <v>191</v>
      </c>
      <c r="D445" s="286" t="s">
        <v>593</v>
      </c>
      <c r="E445" s="287"/>
      <c r="F445" s="26"/>
      <c r="G445" s="21"/>
      <c r="H445" s="113"/>
      <c r="I445" s="295"/>
      <c r="J445" s="306"/>
      <c r="K445" s="236"/>
      <c r="L445" s="129"/>
      <c r="M445" s="129"/>
      <c r="N445" s="129"/>
      <c r="O445" s="129"/>
      <c r="P445" s="129"/>
      <c r="Q445" s="236"/>
      <c r="R445" s="236"/>
      <c r="S445" s="236"/>
      <c r="T445" s="236"/>
      <c r="U445" s="236"/>
      <c r="V445" s="236"/>
      <c r="W445" s="236"/>
      <c r="X445" s="236"/>
      <c r="Y445" s="236"/>
      <c r="Z445" s="236"/>
    </row>
    <row r="446" spans="2:26" ht="12.75" customHeight="1" x14ac:dyDescent="0.2">
      <c r="B446" s="292"/>
      <c r="C446" s="232" t="s">
        <v>191</v>
      </c>
      <c r="D446" s="286" t="s">
        <v>594</v>
      </c>
      <c r="E446" s="287"/>
      <c r="F446" s="27"/>
      <c r="G446" s="22"/>
      <c r="H446" s="114"/>
      <c r="I446" s="295"/>
      <c r="J446" s="306"/>
      <c r="K446" s="236"/>
      <c r="L446" s="129"/>
      <c r="M446" s="129"/>
      <c r="N446" s="129"/>
      <c r="O446" s="129"/>
      <c r="P446" s="129"/>
      <c r="Q446" s="236"/>
      <c r="R446" s="236"/>
      <c r="S446" s="236"/>
      <c r="T446" s="236"/>
      <c r="U446" s="236"/>
      <c r="V446" s="236"/>
      <c r="W446" s="236"/>
      <c r="X446" s="236"/>
      <c r="Y446" s="236"/>
      <c r="Z446" s="236"/>
    </row>
    <row r="447" spans="2:26" ht="12.75" customHeight="1" x14ac:dyDescent="0.2">
      <c r="B447" s="292"/>
      <c r="C447" s="233"/>
      <c r="D447" s="297"/>
      <c r="E447" s="298"/>
      <c r="F447" s="28"/>
      <c r="G447" s="23"/>
      <c r="H447" s="116"/>
      <c r="I447" s="296"/>
      <c r="J447" s="306"/>
      <c r="K447" s="236"/>
      <c r="L447" s="129"/>
      <c r="M447" s="129"/>
      <c r="N447" s="129"/>
      <c r="O447" s="129"/>
      <c r="P447" s="129"/>
      <c r="Q447" s="236"/>
      <c r="R447" s="236"/>
      <c r="S447" s="236"/>
      <c r="T447" s="236"/>
      <c r="U447" s="236"/>
      <c r="V447" s="236"/>
      <c r="W447" s="236"/>
      <c r="X447" s="236"/>
      <c r="Y447" s="236"/>
      <c r="Z447" s="236"/>
    </row>
    <row r="448" spans="2:26" ht="12.75" customHeight="1" x14ac:dyDescent="0.25">
      <c r="B448" s="292"/>
      <c r="C448" s="270">
        <v>2</v>
      </c>
      <c r="D448" s="293" t="s">
        <v>586</v>
      </c>
      <c r="E448" s="294"/>
      <c r="F448" s="240"/>
      <c r="G448" s="18">
        <f>IFERROR(VLOOKUP(F448,AnswerVTBL,2,FALSE),0)</f>
        <v>0</v>
      </c>
      <c r="H448" s="100">
        <f>IFERROR(AVERAGE(G448,G462),0)</f>
        <v>0</v>
      </c>
      <c r="I448" s="299"/>
      <c r="J448" s="11"/>
      <c r="K448" s="236"/>
      <c r="L448" s="129"/>
      <c r="M448" s="129"/>
      <c r="N448" s="129"/>
      <c r="O448" s="129"/>
      <c r="P448" s="129"/>
      <c r="Q448" s="236"/>
      <c r="R448" s="236"/>
      <c r="S448" s="236"/>
      <c r="T448" s="236"/>
      <c r="U448" s="236"/>
      <c r="V448" s="236"/>
      <c r="W448" s="236"/>
      <c r="X448" s="236"/>
      <c r="Y448" s="236"/>
      <c r="Z448" s="236"/>
    </row>
    <row r="449" spans="2:26" ht="12.75" customHeight="1" x14ac:dyDescent="0.25">
      <c r="B449" s="292"/>
      <c r="C449" s="231" t="s">
        <v>191</v>
      </c>
      <c r="D449" s="286" t="s">
        <v>589</v>
      </c>
      <c r="E449" s="287"/>
      <c r="F449" s="26"/>
      <c r="G449" s="21"/>
      <c r="H449" s="117"/>
      <c r="I449" s="295"/>
      <c r="J449" s="11"/>
      <c r="K449" s="236"/>
      <c r="L449" s="129"/>
      <c r="M449" s="129"/>
      <c r="N449" s="129"/>
      <c r="O449" s="129"/>
      <c r="P449" s="129"/>
      <c r="Q449" s="236"/>
      <c r="R449" s="236"/>
      <c r="S449" s="236"/>
      <c r="T449" s="236"/>
      <c r="U449" s="236"/>
      <c r="V449" s="236"/>
      <c r="W449" s="236"/>
      <c r="X449" s="236"/>
      <c r="Y449" s="236"/>
      <c r="Z449" s="236"/>
    </row>
    <row r="450" spans="2:26" ht="12.75" customHeight="1" x14ac:dyDescent="0.25">
      <c r="B450" s="292"/>
      <c r="C450" s="232" t="s">
        <v>191</v>
      </c>
      <c r="D450" s="286" t="s">
        <v>590</v>
      </c>
      <c r="E450" s="287"/>
      <c r="F450" s="27"/>
      <c r="G450" s="22"/>
      <c r="H450" s="115"/>
      <c r="I450" s="295"/>
      <c r="J450" s="11"/>
      <c r="K450" s="236"/>
      <c r="L450" s="129"/>
      <c r="M450" s="129"/>
      <c r="N450" s="129"/>
      <c r="O450" s="129"/>
      <c r="P450" s="129"/>
      <c r="Q450" s="236"/>
      <c r="R450" s="236"/>
      <c r="S450" s="236"/>
      <c r="T450" s="236"/>
      <c r="U450" s="236"/>
      <c r="V450" s="236"/>
      <c r="W450" s="236"/>
      <c r="X450" s="236"/>
      <c r="Y450" s="236"/>
      <c r="Z450" s="236"/>
    </row>
    <row r="451" spans="2:26" ht="12.75" customHeight="1" x14ac:dyDescent="0.25">
      <c r="B451" s="292"/>
      <c r="C451" s="232" t="s">
        <v>191</v>
      </c>
      <c r="D451" s="286" t="s">
        <v>591</v>
      </c>
      <c r="E451" s="287"/>
      <c r="F451" s="27"/>
      <c r="G451" s="22"/>
      <c r="H451" s="115"/>
      <c r="I451" s="295"/>
      <c r="J451" s="11"/>
      <c r="K451" s="236"/>
      <c r="L451" s="129"/>
      <c r="M451" s="129"/>
      <c r="N451" s="129"/>
      <c r="O451" s="129"/>
      <c r="P451" s="129"/>
      <c r="Q451" s="236"/>
      <c r="R451" s="236"/>
      <c r="S451" s="236"/>
      <c r="T451" s="236"/>
      <c r="U451" s="236"/>
      <c r="V451" s="236"/>
      <c r="W451" s="236"/>
      <c r="X451" s="236"/>
      <c r="Y451" s="236"/>
      <c r="Z451" s="236"/>
    </row>
    <row r="452" spans="2:26" ht="12.75" customHeight="1" x14ac:dyDescent="0.25">
      <c r="B452" s="292"/>
      <c r="C452" s="232" t="s">
        <v>191</v>
      </c>
      <c r="D452" s="286" t="s">
        <v>592</v>
      </c>
      <c r="E452" s="287"/>
      <c r="F452" s="27"/>
      <c r="G452" s="22"/>
      <c r="H452" s="115"/>
      <c r="I452" s="295"/>
      <c r="J452" s="11"/>
      <c r="K452" s="236"/>
      <c r="L452" s="129"/>
      <c r="M452" s="129"/>
      <c r="N452" s="129"/>
      <c r="O452" s="129"/>
      <c r="P452" s="129"/>
      <c r="Q452" s="236"/>
      <c r="R452" s="236"/>
      <c r="S452" s="236"/>
      <c r="T452" s="236"/>
      <c r="U452" s="236"/>
      <c r="V452" s="236"/>
      <c r="W452" s="236"/>
      <c r="X452" s="236"/>
      <c r="Y452" s="236"/>
      <c r="Z452" s="236"/>
    </row>
    <row r="453" spans="2:26" ht="12.75" customHeight="1" x14ac:dyDescent="0.25">
      <c r="B453" s="292"/>
      <c r="C453" s="234"/>
      <c r="D453" s="286"/>
      <c r="E453" s="287"/>
      <c r="F453" s="28"/>
      <c r="G453" s="23"/>
      <c r="H453" s="116"/>
      <c r="I453" s="296"/>
      <c r="J453" s="11"/>
      <c r="K453" s="236"/>
      <c r="L453" s="129"/>
      <c r="M453" s="129"/>
      <c r="N453" s="129"/>
      <c r="O453" s="129"/>
      <c r="P453" s="129"/>
      <c r="Q453" s="236"/>
      <c r="R453" s="236"/>
      <c r="S453" s="236"/>
      <c r="T453" s="236"/>
      <c r="U453" s="236"/>
      <c r="V453" s="236"/>
      <c r="W453" s="236"/>
      <c r="X453" s="236"/>
      <c r="Y453" s="236"/>
      <c r="Z453" s="236"/>
    </row>
    <row r="454" spans="2:26" x14ac:dyDescent="0.25">
      <c r="B454" s="292"/>
      <c r="C454" s="270">
        <v>3</v>
      </c>
      <c r="D454" s="293" t="s">
        <v>587</v>
      </c>
      <c r="E454" s="294"/>
      <c r="F454" s="240"/>
      <c r="G454" s="18">
        <f>IFERROR(VLOOKUP(F454,AnswerOTBL,2,FALSE),0)</f>
        <v>0</v>
      </c>
      <c r="H454" s="100">
        <f>IFERROR(AVERAGE(G454,G467),0)</f>
        <v>0</v>
      </c>
      <c r="I454" s="299"/>
      <c r="J454" s="11"/>
      <c r="K454" s="236"/>
      <c r="L454" s="129"/>
      <c r="M454" s="129"/>
      <c r="N454" s="129"/>
      <c r="O454" s="129"/>
      <c r="P454" s="129"/>
      <c r="Q454" s="236"/>
      <c r="R454" s="236"/>
      <c r="S454" s="236"/>
      <c r="T454" s="236"/>
      <c r="U454" s="236"/>
      <c r="V454" s="236"/>
      <c r="W454" s="236"/>
      <c r="X454" s="236"/>
      <c r="Y454" s="236"/>
      <c r="Z454" s="236"/>
    </row>
    <row r="455" spans="2:26" x14ac:dyDescent="0.25">
      <c r="B455" s="292"/>
      <c r="C455" s="231" t="s">
        <v>191</v>
      </c>
      <c r="D455" s="286" t="s">
        <v>588</v>
      </c>
      <c r="E455" s="287"/>
      <c r="F455" s="26"/>
      <c r="G455" s="21"/>
      <c r="H455" s="117"/>
      <c r="I455" s="295"/>
      <c r="J455" s="11"/>
      <c r="K455" s="236"/>
      <c r="L455" s="129"/>
      <c r="M455" s="129"/>
      <c r="N455" s="129"/>
      <c r="O455" s="129"/>
      <c r="P455" s="129"/>
      <c r="Q455" s="236"/>
      <c r="R455" s="236"/>
      <c r="S455" s="236"/>
      <c r="T455" s="236"/>
      <c r="U455" s="236"/>
      <c r="V455" s="236"/>
      <c r="W455" s="236"/>
      <c r="X455" s="236"/>
      <c r="Y455" s="236"/>
      <c r="Z455" s="236"/>
    </row>
    <row r="456" spans="2:26" ht="12.75" customHeight="1" x14ac:dyDescent="0.25">
      <c r="B456" s="304"/>
      <c r="C456" s="241"/>
      <c r="D456" s="297"/>
      <c r="E456" s="298"/>
      <c r="F456" s="242"/>
      <c r="G456" s="243"/>
      <c r="H456" s="244"/>
      <c r="I456" s="295"/>
      <c r="J456" s="11"/>
      <c r="K456" s="236"/>
      <c r="L456" s="129"/>
      <c r="M456" s="129"/>
      <c r="N456" s="129"/>
      <c r="O456" s="129"/>
      <c r="P456" s="129"/>
      <c r="Q456" s="236"/>
      <c r="R456" s="236"/>
      <c r="S456" s="236"/>
      <c r="T456" s="236"/>
      <c r="U456" s="236"/>
      <c r="V456" s="236"/>
      <c r="W456" s="236"/>
      <c r="X456" s="236"/>
      <c r="Y456" s="236"/>
      <c r="Z456" s="236"/>
    </row>
    <row r="457" spans="2:26" ht="12.75" customHeight="1" x14ac:dyDescent="0.25">
      <c r="B457" s="288"/>
      <c r="C457" s="289"/>
      <c r="D457" s="289"/>
      <c r="E457" s="289"/>
      <c r="F457" s="289"/>
      <c r="G457" s="289"/>
      <c r="H457" s="289"/>
      <c r="I457" s="290"/>
      <c r="J457" s="10"/>
      <c r="K457" s="236"/>
      <c r="L457" s="129"/>
      <c r="M457" s="129"/>
      <c r="N457" s="129"/>
      <c r="O457" s="129"/>
      <c r="P457" s="129"/>
      <c r="Q457" s="236"/>
      <c r="R457" s="236"/>
      <c r="S457" s="236"/>
      <c r="T457" s="236"/>
      <c r="U457" s="236"/>
      <c r="V457" s="236"/>
      <c r="W457" s="236"/>
      <c r="X457" s="236"/>
      <c r="Y457" s="236"/>
      <c r="Z457" s="236"/>
    </row>
    <row r="458" spans="2:26" x14ac:dyDescent="0.25">
      <c r="B458" s="291" t="s">
        <v>549</v>
      </c>
      <c r="C458" s="271">
        <v>1</v>
      </c>
      <c r="D458" s="293" t="s">
        <v>599</v>
      </c>
      <c r="E458" s="294"/>
      <c r="F458" s="240"/>
      <c r="G458" s="18">
        <f>IFERROR(VLOOKUP(F458,AnswerVTBL,2,FALSE),0)</f>
        <v>0</v>
      </c>
      <c r="H458" s="246"/>
      <c r="I458" s="295"/>
      <c r="J458" s="11"/>
      <c r="K458" s="236"/>
      <c r="L458" s="129"/>
      <c r="M458" s="129"/>
      <c r="N458" s="129"/>
      <c r="O458" s="129"/>
      <c r="P458" s="129"/>
      <c r="Q458" s="236"/>
      <c r="R458" s="236"/>
      <c r="S458" s="236"/>
      <c r="T458" s="236"/>
      <c r="U458" s="236"/>
      <c r="V458" s="236"/>
      <c r="W458" s="236"/>
      <c r="X458" s="236"/>
      <c r="Y458" s="236"/>
      <c r="Z458" s="236"/>
    </row>
    <row r="459" spans="2:26" ht="15" customHeight="1" x14ac:dyDescent="0.25">
      <c r="B459" s="292"/>
      <c r="C459" s="231" t="s">
        <v>191</v>
      </c>
      <c r="D459" s="286" t="s">
        <v>608</v>
      </c>
      <c r="E459" s="287"/>
      <c r="F459" s="26"/>
      <c r="G459" s="21"/>
      <c r="H459" s="117"/>
      <c r="I459" s="295"/>
      <c r="J459" s="11"/>
      <c r="K459" s="236"/>
      <c r="L459" s="129"/>
      <c r="M459" s="129"/>
      <c r="N459" s="129"/>
      <c r="O459" s="129"/>
      <c r="P459" s="129"/>
      <c r="Q459" s="236"/>
      <c r="R459" s="236"/>
      <c r="S459" s="236"/>
      <c r="T459" s="236"/>
      <c r="U459" s="236"/>
      <c r="V459" s="236"/>
      <c r="W459" s="236"/>
      <c r="X459" s="236"/>
      <c r="Y459" s="236"/>
      <c r="Z459" s="236"/>
    </row>
    <row r="460" spans="2:26" ht="15" customHeight="1" x14ac:dyDescent="0.25">
      <c r="B460" s="292"/>
      <c r="C460" s="232" t="s">
        <v>191</v>
      </c>
      <c r="D460" s="286" t="s">
        <v>609</v>
      </c>
      <c r="E460" s="287"/>
      <c r="F460" s="27"/>
      <c r="G460" s="22"/>
      <c r="H460" s="115"/>
      <c r="I460" s="295"/>
      <c r="J460" s="11"/>
      <c r="K460" s="236"/>
      <c r="L460" s="129"/>
      <c r="M460" s="129"/>
      <c r="N460" s="129"/>
      <c r="O460" s="129"/>
      <c r="P460" s="129"/>
      <c r="Q460" s="236"/>
      <c r="R460" s="236"/>
      <c r="S460" s="236"/>
      <c r="T460" s="236"/>
      <c r="U460" s="236"/>
      <c r="V460" s="236"/>
      <c r="W460" s="236"/>
      <c r="X460" s="236"/>
      <c r="Y460" s="236"/>
      <c r="Z460" s="236"/>
    </row>
    <row r="461" spans="2:26" ht="12.75" customHeight="1" x14ac:dyDescent="0.25">
      <c r="B461" s="292"/>
      <c r="C461" s="234"/>
      <c r="D461" s="297"/>
      <c r="E461" s="298"/>
      <c r="F461" s="28"/>
      <c r="G461" s="23"/>
      <c r="H461" s="116"/>
      <c r="I461" s="296"/>
      <c r="J461" s="11"/>
      <c r="K461" s="236"/>
      <c r="L461" s="129"/>
      <c r="M461" s="129"/>
      <c r="N461" s="129"/>
      <c r="O461" s="129"/>
      <c r="P461" s="129"/>
      <c r="Q461" s="236"/>
      <c r="R461" s="236"/>
      <c r="S461" s="236"/>
      <c r="T461" s="236"/>
      <c r="U461" s="236"/>
      <c r="V461" s="236"/>
      <c r="W461" s="236"/>
      <c r="X461" s="236"/>
      <c r="Y461" s="236"/>
      <c r="Z461" s="236"/>
    </row>
    <row r="462" spans="2:26" ht="12.75" customHeight="1" x14ac:dyDescent="0.25">
      <c r="B462" s="292"/>
      <c r="C462" s="271">
        <v>2</v>
      </c>
      <c r="D462" s="293" t="s">
        <v>600</v>
      </c>
      <c r="E462" s="294"/>
      <c r="F462" s="240"/>
      <c r="G462" s="18">
        <f>IFERROR(VLOOKUP(F462,AnswerVTBL,2,FALSE),0)</f>
        <v>0</v>
      </c>
      <c r="H462" s="101"/>
      <c r="I462" s="299"/>
      <c r="J462" s="11"/>
      <c r="K462" s="236"/>
      <c r="L462" s="129"/>
      <c r="M462" s="129"/>
      <c r="N462" s="129"/>
      <c r="O462" s="129"/>
      <c r="P462" s="129"/>
      <c r="Q462" s="236"/>
      <c r="R462" s="236"/>
      <c r="S462" s="236"/>
      <c r="T462" s="236"/>
      <c r="U462" s="236"/>
      <c r="V462" s="236"/>
      <c r="W462" s="236"/>
      <c r="X462" s="236"/>
      <c r="Y462" s="236"/>
      <c r="Z462" s="236"/>
    </row>
    <row r="463" spans="2:26" ht="12.75" customHeight="1" x14ac:dyDescent="0.25">
      <c r="B463" s="292"/>
      <c r="C463" s="231" t="s">
        <v>191</v>
      </c>
      <c r="D463" s="286" t="s">
        <v>605</v>
      </c>
      <c r="E463" s="287"/>
      <c r="F463" s="26"/>
      <c r="G463" s="21"/>
      <c r="H463" s="117"/>
      <c r="I463" s="295"/>
      <c r="J463" s="11"/>
      <c r="K463" s="236"/>
      <c r="L463" s="129"/>
      <c r="M463" s="129"/>
      <c r="N463" s="129"/>
      <c r="O463" s="129"/>
      <c r="P463" s="129"/>
      <c r="Q463" s="236"/>
      <c r="R463" s="236"/>
      <c r="S463" s="236"/>
      <c r="T463" s="236"/>
      <c r="U463" s="236"/>
      <c r="V463" s="236"/>
      <c r="W463" s="236"/>
      <c r="X463" s="236"/>
      <c r="Y463" s="236"/>
      <c r="Z463" s="236"/>
    </row>
    <row r="464" spans="2:26" ht="12.75" customHeight="1" x14ac:dyDescent="0.25">
      <c r="B464" s="292"/>
      <c r="C464" s="232" t="s">
        <v>191</v>
      </c>
      <c r="D464" s="286" t="s">
        <v>606</v>
      </c>
      <c r="E464" s="287"/>
      <c r="F464" s="27"/>
      <c r="G464" s="22"/>
      <c r="H464" s="115"/>
      <c r="I464" s="295"/>
      <c r="J464" s="11"/>
      <c r="K464" s="236"/>
      <c r="L464" s="129"/>
      <c r="M464" s="129"/>
      <c r="N464" s="129"/>
      <c r="O464" s="129"/>
      <c r="P464" s="129"/>
      <c r="Q464" s="236"/>
      <c r="R464" s="236"/>
      <c r="S464" s="236"/>
      <c r="T464" s="236"/>
      <c r="U464" s="236"/>
      <c r="V464" s="236"/>
      <c r="W464" s="236"/>
      <c r="X464" s="236"/>
      <c r="Y464" s="236"/>
      <c r="Z464" s="236"/>
    </row>
    <row r="465" spans="2:26" ht="15" customHeight="1" x14ac:dyDescent="0.25">
      <c r="B465" s="292"/>
      <c r="C465" s="232" t="s">
        <v>191</v>
      </c>
      <c r="D465" s="286" t="s">
        <v>607</v>
      </c>
      <c r="E465" s="287"/>
      <c r="F465" s="27"/>
      <c r="G465" s="22"/>
      <c r="H465" s="115"/>
      <c r="I465" s="295"/>
      <c r="J465" s="11"/>
      <c r="K465" s="236"/>
      <c r="L465" s="129"/>
      <c r="M465" s="129"/>
      <c r="N465" s="129"/>
      <c r="O465" s="129"/>
      <c r="P465" s="129"/>
      <c r="Q465" s="236"/>
      <c r="R465" s="236"/>
      <c r="S465" s="236"/>
      <c r="T465" s="236"/>
      <c r="U465" s="236"/>
      <c r="V465" s="236"/>
      <c r="W465" s="236"/>
      <c r="X465" s="236"/>
      <c r="Y465" s="236"/>
      <c r="Z465" s="236"/>
    </row>
    <row r="466" spans="2:26" ht="12.75" customHeight="1" x14ac:dyDescent="0.25">
      <c r="B466" s="292"/>
      <c r="C466" s="234"/>
      <c r="D466" s="297"/>
      <c r="E466" s="298"/>
      <c r="F466" s="28"/>
      <c r="G466" s="23"/>
      <c r="H466" s="116"/>
      <c r="I466" s="296"/>
      <c r="J466" s="11"/>
      <c r="K466" s="236"/>
      <c r="L466" s="129"/>
      <c r="M466" s="129"/>
      <c r="N466" s="129"/>
      <c r="O466" s="129"/>
      <c r="P466" s="129"/>
      <c r="Q466" s="236"/>
      <c r="R466" s="236"/>
      <c r="S466" s="236"/>
      <c r="T466" s="236"/>
      <c r="U466" s="236"/>
      <c r="V466" s="236"/>
      <c r="W466" s="236"/>
      <c r="X466" s="236"/>
      <c r="Y466" s="236"/>
      <c r="Z466" s="236"/>
    </row>
    <row r="467" spans="2:26" x14ac:dyDescent="0.25">
      <c r="B467" s="292"/>
      <c r="C467" s="271">
        <v>3</v>
      </c>
      <c r="D467" s="293" t="s">
        <v>601</v>
      </c>
      <c r="E467" s="294"/>
      <c r="F467" s="240"/>
      <c r="G467" s="18">
        <f>IFERROR(VLOOKUP(F467,AnswerVTBL,2,FALSE),0)</f>
        <v>0</v>
      </c>
      <c r="H467" s="101"/>
      <c r="I467" s="299"/>
      <c r="J467" s="11"/>
      <c r="K467" s="236"/>
      <c r="L467" s="129"/>
      <c r="M467" s="129"/>
      <c r="N467" s="129"/>
      <c r="O467" s="129"/>
      <c r="P467" s="129"/>
      <c r="Q467" s="236"/>
      <c r="R467" s="236"/>
      <c r="S467" s="236"/>
      <c r="T467" s="236"/>
      <c r="U467" s="236"/>
      <c r="V467" s="236"/>
      <c r="W467" s="236"/>
      <c r="X467" s="236"/>
      <c r="Y467" s="236"/>
      <c r="Z467" s="236"/>
    </row>
    <row r="468" spans="2:26" ht="12.75" customHeight="1" x14ac:dyDescent="0.25">
      <c r="B468" s="292"/>
      <c r="C468" s="231" t="s">
        <v>191</v>
      </c>
      <c r="D468" s="286" t="s">
        <v>602</v>
      </c>
      <c r="E468" s="287"/>
      <c r="F468" s="26"/>
      <c r="G468" s="21"/>
      <c r="H468" s="117"/>
      <c r="I468" s="295"/>
      <c r="J468" s="11"/>
      <c r="K468" s="236"/>
      <c r="L468" s="129"/>
      <c r="M468" s="129"/>
      <c r="N468" s="129"/>
      <c r="O468" s="129"/>
      <c r="P468" s="129"/>
      <c r="Q468" s="236"/>
      <c r="R468" s="236"/>
      <c r="S468" s="236"/>
      <c r="T468" s="236"/>
      <c r="U468" s="236"/>
      <c r="V468" s="236"/>
      <c r="W468" s="236"/>
      <c r="X468" s="236"/>
      <c r="Y468" s="236"/>
      <c r="Z468" s="236"/>
    </row>
    <row r="469" spans="2:26" x14ac:dyDescent="0.25">
      <c r="B469" s="292"/>
      <c r="C469" s="232" t="s">
        <v>191</v>
      </c>
      <c r="D469" s="286" t="s">
        <v>603</v>
      </c>
      <c r="E469" s="287"/>
      <c r="F469" s="242"/>
      <c r="G469" s="243"/>
      <c r="H469" s="244"/>
      <c r="I469" s="295"/>
      <c r="J469" s="251"/>
      <c r="K469" s="236"/>
      <c r="L469" s="129"/>
      <c r="M469" s="129"/>
      <c r="N469" s="129"/>
      <c r="O469" s="129"/>
      <c r="P469" s="129"/>
      <c r="Q469" s="236"/>
      <c r="R469" s="236"/>
      <c r="S469" s="236"/>
      <c r="T469" s="236"/>
      <c r="U469" s="236"/>
      <c r="V469" s="236"/>
      <c r="W469" s="236"/>
      <c r="X469" s="236"/>
      <c r="Y469" s="236"/>
      <c r="Z469" s="236"/>
    </row>
    <row r="470" spans="2:26" x14ac:dyDescent="0.25">
      <c r="B470" s="292"/>
      <c r="C470" s="232" t="s">
        <v>191</v>
      </c>
      <c r="D470" s="286" t="s">
        <v>604</v>
      </c>
      <c r="E470" s="287"/>
      <c r="F470" s="242"/>
      <c r="G470" s="243"/>
      <c r="H470" s="244"/>
      <c r="I470" s="295"/>
      <c r="J470" s="251"/>
      <c r="K470" s="236"/>
      <c r="L470" s="129"/>
      <c r="M470" s="129"/>
      <c r="N470" s="129"/>
      <c r="O470" s="129"/>
      <c r="P470" s="129"/>
      <c r="Q470" s="236"/>
      <c r="R470" s="236"/>
      <c r="S470" s="236"/>
      <c r="T470" s="236"/>
      <c r="U470" s="236"/>
      <c r="V470" s="236"/>
      <c r="W470" s="236"/>
      <c r="X470" s="236"/>
      <c r="Y470" s="236"/>
      <c r="Z470" s="236"/>
    </row>
    <row r="471" spans="2:26" ht="12.75" customHeight="1" x14ac:dyDescent="0.25">
      <c r="B471" s="292"/>
      <c r="C471" s="234"/>
      <c r="D471" s="286"/>
      <c r="E471" s="287"/>
      <c r="F471" s="28"/>
      <c r="G471" s="23"/>
      <c r="H471" s="116"/>
      <c r="I471" s="296"/>
      <c r="J471" s="11"/>
      <c r="K471" s="236"/>
      <c r="L471" s="129"/>
      <c r="M471" s="129"/>
      <c r="N471" s="129"/>
      <c r="O471" s="129"/>
      <c r="P471" s="129"/>
      <c r="Q471" s="236"/>
      <c r="R471" s="236"/>
      <c r="S471" s="236"/>
      <c r="T471" s="236"/>
      <c r="U471" s="236"/>
      <c r="V471" s="236"/>
      <c r="W471" s="236"/>
      <c r="X471" s="236"/>
      <c r="Y471" s="236"/>
      <c r="Z471" s="236"/>
    </row>
    <row r="472" spans="2:26" ht="12.75" customHeight="1" x14ac:dyDescent="0.2">
      <c r="B472" s="264" t="s">
        <v>234</v>
      </c>
      <c r="C472" s="265" t="s">
        <v>235</v>
      </c>
      <c r="D472" s="302" t="s">
        <v>550</v>
      </c>
      <c r="E472" s="303"/>
      <c r="F472" s="266" t="s">
        <v>73</v>
      </c>
      <c r="G472" s="267"/>
      <c r="H472" s="268"/>
      <c r="I472" s="269" t="s">
        <v>26</v>
      </c>
      <c r="J472" s="269" t="s">
        <v>71</v>
      </c>
      <c r="K472" s="236"/>
      <c r="Q472" s="236"/>
      <c r="R472" s="236"/>
      <c r="S472" s="236"/>
      <c r="T472" s="236"/>
      <c r="U472" s="236"/>
      <c r="V472" s="236"/>
      <c r="W472" s="236"/>
      <c r="X472" s="236"/>
      <c r="Y472" s="236"/>
      <c r="Z472" s="236"/>
    </row>
    <row r="473" spans="2:26" ht="25.5" customHeight="1" x14ac:dyDescent="0.2">
      <c r="B473" s="292" t="s">
        <v>551</v>
      </c>
      <c r="C473" s="270">
        <v>1</v>
      </c>
      <c r="D473" s="314" t="s">
        <v>610</v>
      </c>
      <c r="E473" s="315"/>
      <c r="F473" s="240" t="s">
        <v>69</v>
      </c>
      <c r="G473" s="18">
        <f>IFERROR(VLOOKUP(F473,AnswerOTBL,2,FALSE),0)</f>
        <v>0</v>
      </c>
      <c r="H473" s="100">
        <f>IFERROR(AVERAGE(G473,G490),0)</f>
        <v>0</v>
      </c>
      <c r="I473" s="299"/>
      <c r="J473" s="305">
        <f>SUM(H473,H478,H484)</f>
        <v>0</v>
      </c>
      <c r="K473" s="236"/>
      <c r="L473" s="129"/>
      <c r="M473" s="129"/>
      <c r="N473" s="129"/>
      <c r="O473" s="129"/>
      <c r="P473" s="129"/>
      <c r="Q473" s="236"/>
      <c r="R473" s="236"/>
      <c r="S473" s="236"/>
      <c r="T473" s="236"/>
      <c r="U473" s="236"/>
      <c r="V473" s="236"/>
      <c r="W473" s="236"/>
      <c r="X473" s="236"/>
      <c r="Y473" s="236"/>
      <c r="Z473" s="236"/>
    </row>
    <row r="474" spans="2:26" ht="12.75" customHeight="1" x14ac:dyDescent="0.2">
      <c r="B474" s="292"/>
      <c r="C474" s="231" t="s">
        <v>191</v>
      </c>
      <c r="D474" s="286" t="s">
        <v>620</v>
      </c>
      <c r="E474" s="287"/>
      <c r="F474" s="26"/>
      <c r="G474" s="21"/>
      <c r="H474" s="113"/>
      <c r="I474" s="295"/>
      <c r="J474" s="306"/>
      <c r="K474" s="236"/>
      <c r="L474" s="129"/>
      <c r="M474" s="129"/>
      <c r="N474" s="129"/>
      <c r="O474" s="129"/>
      <c r="P474" s="129"/>
      <c r="Q474" s="236"/>
      <c r="R474" s="236"/>
      <c r="S474" s="236"/>
      <c r="T474" s="236"/>
      <c r="U474" s="236"/>
      <c r="V474" s="236"/>
      <c r="W474" s="236"/>
      <c r="X474" s="236"/>
      <c r="Y474" s="236"/>
      <c r="Z474" s="236"/>
    </row>
    <row r="475" spans="2:26" ht="12.75" customHeight="1" x14ac:dyDescent="0.2">
      <c r="B475" s="292"/>
      <c r="C475" s="232" t="s">
        <v>191</v>
      </c>
      <c r="D475" s="286" t="s">
        <v>621</v>
      </c>
      <c r="E475" s="287"/>
      <c r="F475" s="27"/>
      <c r="G475" s="22"/>
      <c r="H475" s="114"/>
      <c r="I475" s="295"/>
      <c r="J475" s="306"/>
      <c r="K475" s="236"/>
      <c r="L475" s="129"/>
      <c r="M475" s="129"/>
      <c r="N475" s="129"/>
      <c r="O475" s="129"/>
      <c r="P475" s="129"/>
      <c r="Q475" s="236"/>
      <c r="R475" s="236"/>
      <c r="S475" s="236"/>
      <c r="T475" s="236"/>
      <c r="U475" s="236"/>
      <c r="V475" s="236"/>
      <c r="W475" s="236"/>
      <c r="X475" s="236"/>
      <c r="Y475" s="236"/>
      <c r="Z475" s="236"/>
    </row>
    <row r="476" spans="2:26" ht="12.75" customHeight="1" x14ac:dyDescent="0.2">
      <c r="B476" s="292"/>
      <c r="C476" s="232" t="s">
        <v>191</v>
      </c>
      <c r="D476" s="286" t="s">
        <v>622</v>
      </c>
      <c r="E476" s="287"/>
      <c r="F476" s="27"/>
      <c r="G476" s="22"/>
      <c r="H476" s="115"/>
      <c r="I476" s="295"/>
      <c r="J476" s="306"/>
      <c r="K476" s="236"/>
      <c r="L476" s="129"/>
      <c r="M476" s="129"/>
      <c r="N476" s="129"/>
      <c r="O476" s="129"/>
      <c r="P476" s="129"/>
      <c r="Q476" s="236"/>
      <c r="R476" s="236"/>
      <c r="S476" s="236"/>
      <c r="T476" s="236"/>
      <c r="U476" s="236"/>
      <c r="V476" s="236"/>
      <c r="W476" s="236"/>
      <c r="X476" s="236"/>
      <c r="Y476" s="236"/>
      <c r="Z476" s="236"/>
    </row>
    <row r="477" spans="2:26" ht="12.75" customHeight="1" x14ac:dyDescent="0.2">
      <c r="B477" s="292"/>
      <c r="C477" s="233"/>
      <c r="D477" s="297"/>
      <c r="E477" s="298"/>
      <c r="F477" s="28"/>
      <c r="G477" s="23"/>
      <c r="H477" s="116"/>
      <c r="I477" s="296"/>
      <c r="J477" s="306"/>
      <c r="K477" s="236"/>
      <c r="L477" s="129"/>
      <c r="M477" s="129"/>
      <c r="N477" s="129"/>
      <c r="O477" s="129"/>
      <c r="P477" s="129"/>
      <c r="Q477" s="236"/>
      <c r="R477" s="236"/>
      <c r="S477" s="236"/>
      <c r="T477" s="236"/>
      <c r="U477" s="236"/>
      <c r="V477" s="236"/>
      <c r="W477" s="236"/>
      <c r="X477" s="236"/>
      <c r="Y477" s="236"/>
      <c r="Z477" s="236"/>
    </row>
    <row r="478" spans="2:26" ht="12.75" customHeight="1" x14ac:dyDescent="0.25">
      <c r="B478" s="292"/>
      <c r="C478" s="270">
        <v>2</v>
      </c>
      <c r="D478" s="293" t="s">
        <v>611</v>
      </c>
      <c r="E478" s="294"/>
      <c r="F478" s="240"/>
      <c r="G478" s="18">
        <f>IFERROR(VLOOKUP(F478,AnswerWTBL,2,FALSE),0)</f>
        <v>0</v>
      </c>
      <c r="H478" s="100">
        <f>IFERROR(AVERAGE(G478,G494),0)</f>
        <v>0</v>
      </c>
      <c r="I478" s="299"/>
      <c r="J478" s="11"/>
      <c r="K478" s="236"/>
      <c r="L478" s="129"/>
      <c r="M478" s="129"/>
      <c r="N478" s="129"/>
      <c r="O478" s="129"/>
      <c r="P478" s="129"/>
      <c r="Q478" s="236"/>
      <c r="R478" s="236"/>
      <c r="S478" s="236"/>
      <c r="T478" s="236"/>
      <c r="U478" s="236"/>
      <c r="V478" s="236"/>
      <c r="W478" s="236"/>
      <c r="X478" s="236"/>
      <c r="Y478" s="236"/>
      <c r="Z478" s="236"/>
    </row>
    <row r="479" spans="2:26" ht="12.75" customHeight="1" x14ac:dyDescent="0.25">
      <c r="B479" s="292"/>
      <c r="C479" s="231" t="s">
        <v>191</v>
      </c>
      <c r="D479" s="286" t="s">
        <v>616</v>
      </c>
      <c r="E479" s="287"/>
      <c r="F479" s="26"/>
      <c r="G479" s="21"/>
      <c r="H479" s="117"/>
      <c r="I479" s="295"/>
      <c r="J479" s="11"/>
      <c r="K479" s="236"/>
      <c r="L479" s="129"/>
      <c r="M479" s="129"/>
      <c r="N479" s="129"/>
      <c r="O479" s="129"/>
      <c r="P479" s="129"/>
      <c r="Q479" s="236"/>
      <c r="R479" s="236"/>
      <c r="S479" s="236"/>
      <c r="T479" s="236"/>
      <c r="U479" s="236"/>
      <c r="V479" s="236"/>
      <c r="W479" s="236"/>
      <c r="X479" s="236"/>
      <c r="Y479" s="236"/>
      <c r="Z479" s="236"/>
    </row>
    <row r="480" spans="2:26" ht="12.75" customHeight="1" x14ac:dyDescent="0.25">
      <c r="B480" s="292"/>
      <c r="C480" s="232" t="s">
        <v>191</v>
      </c>
      <c r="D480" s="286" t="s">
        <v>617</v>
      </c>
      <c r="E480" s="287"/>
      <c r="F480" s="27"/>
      <c r="G480" s="22"/>
      <c r="H480" s="115"/>
      <c r="I480" s="295"/>
      <c r="J480" s="11"/>
      <c r="K480" s="236"/>
      <c r="L480" s="129"/>
      <c r="M480" s="129"/>
      <c r="N480" s="129"/>
      <c r="O480" s="129"/>
      <c r="P480" s="129"/>
      <c r="Q480" s="236"/>
      <c r="R480" s="236"/>
      <c r="S480" s="236"/>
      <c r="T480" s="236"/>
      <c r="U480" s="236"/>
      <c r="V480" s="236"/>
      <c r="W480" s="236"/>
      <c r="X480" s="236"/>
      <c r="Y480" s="236"/>
      <c r="Z480" s="236"/>
    </row>
    <row r="481" spans="2:26" ht="12.75" customHeight="1" x14ac:dyDescent="0.25">
      <c r="B481" s="292"/>
      <c r="C481" s="232" t="s">
        <v>191</v>
      </c>
      <c r="D481" s="286" t="s">
        <v>618</v>
      </c>
      <c r="E481" s="287"/>
      <c r="F481" s="27"/>
      <c r="G481" s="22"/>
      <c r="H481" s="115"/>
      <c r="I481" s="295"/>
      <c r="J481" s="11"/>
      <c r="K481" s="236"/>
      <c r="L481" s="129"/>
      <c r="M481" s="129"/>
      <c r="N481" s="129"/>
      <c r="O481" s="129"/>
      <c r="P481" s="129"/>
      <c r="Q481" s="236"/>
      <c r="R481" s="236"/>
      <c r="S481" s="236"/>
      <c r="T481" s="236"/>
      <c r="U481" s="236"/>
      <c r="V481" s="236"/>
      <c r="W481" s="236"/>
      <c r="X481" s="236"/>
      <c r="Y481" s="236"/>
      <c r="Z481" s="236"/>
    </row>
    <row r="482" spans="2:26" ht="12.75" customHeight="1" x14ac:dyDescent="0.25">
      <c r="B482" s="292"/>
      <c r="C482" s="232" t="s">
        <v>191</v>
      </c>
      <c r="D482" s="286" t="s">
        <v>619</v>
      </c>
      <c r="E482" s="287"/>
      <c r="F482" s="27"/>
      <c r="G482" s="22"/>
      <c r="H482" s="115"/>
      <c r="I482" s="295"/>
      <c r="J482" s="11"/>
      <c r="K482" s="236"/>
      <c r="L482" s="129"/>
      <c r="M482" s="129"/>
      <c r="N482" s="129"/>
      <c r="O482" s="129"/>
      <c r="P482" s="129"/>
      <c r="Q482" s="236"/>
      <c r="R482" s="236"/>
      <c r="S482" s="236"/>
      <c r="T482" s="236"/>
      <c r="U482" s="236"/>
      <c r="V482" s="236"/>
      <c r="W482" s="236"/>
      <c r="X482" s="236"/>
      <c r="Y482" s="236"/>
      <c r="Z482" s="236"/>
    </row>
    <row r="483" spans="2:26" ht="12.75" customHeight="1" x14ac:dyDescent="0.25">
      <c r="B483" s="292"/>
      <c r="C483" s="234"/>
      <c r="D483" s="286"/>
      <c r="E483" s="287"/>
      <c r="F483" s="28"/>
      <c r="G483" s="23"/>
      <c r="H483" s="116"/>
      <c r="I483" s="296"/>
      <c r="J483" s="11"/>
      <c r="K483" s="236"/>
      <c r="L483" s="129"/>
      <c r="M483" s="129"/>
      <c r="N483" s="129"/>
      <c r="O483" s="129"/>
      <c r="P483" s="129"/>
      <c r="Q483" s="236"/>
      <c r="R483" s="236"/>
      <c r="S483" s="236"/>
      <c r="T483" s="236"/>
      <c r="U483" s="236"/>
      <c r="V483" s="236"/>
      <c r="W483" s="236"/>
      <c r="X483" s="236"/>
      <c r="Y483" s="236"/>
      <c r="Z483" s="236"/>
    </row>
    <row r="484" spans="2:26" x14ac:dyDescent="0.25">
      <c r="B484" s="292"/>
      <c r="C484" s="270">
        <v>3</v>
      </c>
      <c r="D484" s="293" t="s">
        <v>612</v>
      </c>
      <c r="E484" s="294"/>
      <c r="F484" s="240"/>
      <c r="G484" s="18">
        <f>IFERROR(VLOOKUP(F484,AnswerQTBL,2,FALSE),0)</f>
        <v>0</v>
      </c>
      <c r="H484" s="100">
        <f>IFERROR(AVERAGE(G484,G499),0)</f>
        <v>0</v>
      </c>
      <c r="I484" s="299"/>
      <c r="J484" s="11"/>
      <c r="K484" s="236"/>
      <c r="L484" s="129"/>
      <c r="M484" s="129"/>
      <c r="N484" s="129"/>
      <c r="O484" s="129"/>
      <c r="P484" s="129"/>
      <c r="Q484" s="236"/>
      <c r="R484" s="236"/>
      <c r="S484" s="236"/>
      <c r="T484" s="236"/>
      <c r="U484" s="236"/>
      <c r="V484" s="236"/>
      <c r="W484" s="236"/>
      <c r="X484" s="236"/>
      <c r="Y484" s="236"/>
      <c r="Z484" s="236"/>
    </row>
    <row r="485" spans="2:26" x14ac:dyDescent="0.25">
      <c r="B485" s="292"/>
      <c r="C485" s="231" t="s">
        <v>191</v>
      </c>
      <c r="D485" s="286" t="s">
        <v>613</v>
      </c>
      <c r="E485" s="287"/>
      <c r="F485" s="26"/>
      <c r="G485" s="21"/>
      <c r="H485" s="117"/>
      <c r="I485" s="295"/>
      <c r="J485" s="11"/>
      <c r="K485" s="236"/>
      <c r="L485" s="129"/>
      <c r="M485" s="129"/>
      <c r="N485" s="129"/>
      <c r="O485" s="129"/>
      <c r="P485" s="129"/>
      <c r="Q485" s="236"/>
      <c r="R485" s="236"/>
      <c r="S485" s="236"/>
      <c r="T485" s="236"/>
      <c r="U485" s="236"/>
      <c r="V485" s="236"/>
      <c r="W485" s="236"/>
      <c r="X485" s="236"/>
      <c r="Y485" s="236"/>
      <c r="Z485" s="236"/>
    </row>
    <row r="486" spans="2:26" ht="13.5" customHeight="1" x14ac:dyDescent="0.25">
      <c r="B486" s="292"/>
      <c r="C486" s="232" t="s">
        <v>191</v>
      </c>
      <c r="D486" s="286" t="s">
        <v>614</v>
      </c>
      <c r="E486" s="287"/>
      <c r="F486" s="27"/>
      <c r="G486" s="22"/>
      <c r="H486" s="115"/>
      <c r="I486" s="295"/>
      <c r="J486" s="11"/>
      <c r="K486" s="236"/>
      <c r="L486" s="129"/>
      <c r="M486" s="129"/>
      <c r="N486" s="129"/>
      <c r="O486" s="129"/>
      <c r="P486" s="129"/>
      <c r="Q486" s="236"/>
      <c r="R486" s="236"/>
      <c r="S486" s="236"/>
      <c r="T486" s="236"/>
      <c r="U486" s="236"/>
      <c r="V486" s="236"/>
      <c r="W486" s="236"/>
      <c r="X486" s="236"/>
      <c r="Y486" s="236"/>
      <c r="Z486" s="236"/>
    </row>
    <row r="487" spans="2:26" ht="12.75" customHeight="1" x14ac:dyDescent="0.25">
      <c r="B487" s="292"/>
      <c r="C487" s="232" t="s">
        <v>191</v>
      </c>
      <c r="D487" s="286" t="s">
        <v>615</v>
      </c>
      <c r="E487" s="287"/>
      <c r="F487" s="27"/>
      <c r="G487" s="22"/>
      <c r="H487" s="115"/>
      <c r="I487" s="295"/>
      <c r="J487" s="11"/>
      <c r="K487" s="236"/>
      <c r="L487" s="129"/>
      <c r="M487" s="129"/>
      <c r="N487" s="129"/>
      <c r="O487" s="129"/>
      <c r="P487" s="129"/>
      <c r="Q487" s="236"/>
      <c r="R487" s="236"/>
      <c r="S487" s="236"/>
      <c r="T487" s="236"/>
      <c r="U487" s="236"/>
      <c r="V487" s="236"/>
      <c r="W487" s="236"/>
      <c r="X487" s="236"/>
      <c r="Y487" s="236"/>
      <c r="Z487" s="236"/>
    </row>
    <row r="488" spans="2:26" ht="12.75" customHeight="1" x14ac:dyDescent="0.25">
      <c r="B488" s="304"/>
      <c r="C488" s="241"/>
      <c r="D488" s="297"/>
      <c r="E488" s="298"/>
      <c r="F488" s="242"/>
      <c r="G488" s="243"/>
      <c r="H488" s="244"/>
      <c r="I488" s="295"/>
      <c r="J488" s="11"/>
      <c r="K488" s="236"/>
      <c r="L488" s="129"/>
      <c r="M488" s="129"/>
      <c r="N488" s="129"/>
      <c r="O488" s="129"/>
      <c r="P488" s="129"/>
      <c r="Q488" s="236"/>
      <c r="R488" s="236"/>
      <c r="S488" s="236"/>
      <c r="T488" s="236"/>
      <c r="U488" s="236"/>
      <c r="V488" s="236"/>
      <c r="W488" s="236"/>
      <c r="X488" s="236"/>
      <c r="Y488" s="236"/>
      <c r="Z488" s="236"/>
    </row>
    <row r="489" spans="2:26" ht="12.75" customHeight="1" x14ac:dyDescent="0.25">
      <c r="B489" s="288"/>
      <c r="C489" s="289"/>
      <c r="D489" s="289"/>
      <c r="E489" s="289"/>
      <c r="F489" s="289"/>
      <c r="G489" s="289"/>
      <c r="H489" s="289"/>
      <c r="I489" s="290"/>
      <c r="J489" s="10"/>
      <c r="K489" s="236"/>
      <c r="L489" s="129"/>
      <c r="M489" s="129"/>
      <c r="N489" s="129"/>
      <c r="O489" s="129"/>
      <c r="P489" s="129"/>
      <c r="Q489" s="236"/>
      <c r="R489" s="236"/>
      <c r="S489" s="236"/>
      <c r="T489" s="236"/>
      <c r="U489" s="236"/>
      <c r="V489" s="236"/>
      <c r="W489" s="236"/>
      <c r="X489" s="236"/>
      <c r="Y489" s="236"/>
      <c r="Z489" s="236"/>
    </row>
    <row r="490" spans="2:26" ht="29.25" customHeight="1" x14ac:dyDescent="0.25">
      <c r="B490" s="291" t="s">
        <v>552</v>
      </c>
      <c r="C490" s="271">
        <v>1</v>
      </c>
      <c r="D490" s="293" t="s">
        <v>627</v>
      </c>
      <c r="E490" s="294"/>
      <c r="F490" s="247"/>
      <c r="G490" s="245">
        <f>IFERROR(VLOOKUP(F490,AnswerOTBL,2,FALSE),0)</f>
        <v>0</v>
      </c>
      <c r="H490" s="246"/>
      <c r="I490" s="295"/>
      <c r="J490" s="11"/>
      <c r="K490" s="236"/>
      <c r="L490" s="129"/>
      <c r="M490" s="129"/>
      <c r="N490" s="129"/>
      <c r="O490" s="129"/>
      <c r="P490" s="129"/>
      <c r="Q490" s="236"/>
      <c r="R490" s="236"/>
      <c r="S490" s="236"/>
      <c r="T490" s="236"/>
      <c r="U490" s="236"/>
      <c r="V490" s="236"/>
      <c r="W490" s="236"/>
      <c r="X490" s="236"/>
      <c r="Y490" s="236"/>
      <c r="Z490" s="236"/>
    </row>
    <row r="491" spans="2:26" ht="15" customHeight="1" x14ac:dyDescent="0.25">
      <c r="B491" s="292"/>
      <c r="C491" s="231" t="s">
        <v>191</v>
      </c>
      <c r="D491" s="286" t="s">
        <v>636</v>
      </c>
      <c r="E491" s="287"/>
      <c r="F491" s="26"/>
      <c r="G491" s="21"/>
      <c r="H491" s="117"/>
      <c r="I491" s="295"/>
      <c r="J491" s="11"/>
      <c r="K491" s="236"/>
      <c r="L491" s="129"/>
      <c r="M491" s="129"/>
      <c r="N491" s="129"/>
      <c r="O491" s="129"/>
      <c r="P491" s="129"/>
      <c r="Q491" s="236"/>
      <c r="R491" s="236"/>
      <c r="S491" s="236"/>
      <c r="T491" s="236"/>
      <c r="U491" s="236"/>
      <c r="V491" s="236"/>
      <c r="W491" s="236"/>
      <c r="X491" s="236"/>
      <c r="Y491" s="236"/>
      <c r="Z491" s="236"/>
    </row>
    <row r="492" spans="2:26" ht="15" customHeight="1" x14ac:dyDescent="0.25">
      <c r="B492" s="292"/>
      <c r="C492" s="232" t="s">
        <v>191</v>
      </c>
      <c r="D492" s="286" t="s">
        <v>637</v>
      </c>
      <c r="E492" s="287"/>
      <c r="F492" s="27"/>
      <c r="G492" s="22"/>
      <c r="H492" s="115"/>
      <c r="I492" s="295"/>
      <c r="J492" s="11"/>
      <c r="K492" s="236"/>
      <c r="L492" s="129"/>
      <c r="M492" s="129"/>
      <c r="N492" s="129"/>
      <c r="O492" s="129"/>
      <c r="P492" s="129"/>
      <c r="Q492" s="236"/>
      <c r="R492" s="236"/>
      <c r="S492" s="236"/>
      <c r="T492" s="236"/>
      <c r="U492" s="236"/>
      <c r="V492" s="236"/>
      <c r="W492" s="236"/>
      <c r="X492" s="236"/>
      <c r="Y492" s="236"/>
      <c r="Z492" s="236"/>
    </row>
    <row r="493" spans="2:26" ht="12.75" customHeight="1" x14ac:dyDescent="0.25">
      <c r="B493" s="292"/>
      <c r="C493" s="234"/>
      <c r="D493" s="297"/>
      <c r="E493" s="298"/>
      <c r="F493" s="28"/>
      <c r="G493" s="23"/>
      <c r="H493" s="116"/>
      <c r="I493" s="296"/>
      <c r="J493" s="11"/>
      <c r="K493" s="236"/>
      <c r="L493" s="129"/>
      <c r="M493" s="129"/>
      <c r="N493" s="129"/>
      <c r="O493" s="129"/>
      <c r="P493" s="129"/>
      <c r="Q493" s="236"/>
      <c r="R493" s="236"/>
      <c r="S493" s="236"/>
      <c r="T493" s="236"/>
      <c r="U493" s="236"/>
      <c r="V493" s="236"/>
      <c r="W493" s="236"/>
      <c r="X493" s="236"/>
      <c r="Y493" s="236"/>
      <c r="Z493" s="236"/>
    </row>
    <row r="494" spans="2:26" ht="26.25" customHeight="1" x14ac:dyDescent="0.25">
      <c r="B494" s="292"/>
      <c r="C494" s="271">
        <v>2</v>
      </c>
      <c r="D494" s="293" t="s">
        <v>628</v>
      </c>
      <c r="E494" s="294"/>
      <c r="F494" s="247"/>
      <c r="G494" s="18">
        <f>IFERROR(VLOOKUP(F494,AnswerKTBL,2,FALSE),0)</f>
        <v>0</v>
      </c>
      <c r="H494" s="101"/>
      <c r="I494" s="299"/>
      <c r="J494" s="11"/>
      <c r="K494" s="236"/>
      <c r="L494" s="129"/>
      <c r="M494" s="129"/>
      <c r="N494" s="129"/>
      <c r="O494" s="129"/>
      <c r="P494" s="129"/>
      <c r="Q494" s="236"/>
      <c r="R494" s="236"/>
      <c r="S494" s="236"/>
      <c r="T494" s="236"/>
      <c r="U494" s="236"/>
      <c r="V494" s="236"/>
      <c r="W494" s="236"/>
      <c r="X494" s="236"/>
      <c r="Y494" s="236"/>
      <c r="Z494" s="236"/>
    </row>
    <row r="495" spans="2:26" ht="12.75" customHeight="1" x14ac:dyDescent="0.25">
      <c r="B495" s="292"/>
      <c r="C495" s="231" t="s">
        <v>191</v>
      </c>
      <c r="D495" s="286" t="s">
        <v>633</v>
      </c>
      <c r="E495" s="287"/>
      <c r="F495" s="26"/>
      <c r="G495" s="21"/>
      <c r="H495" s="117"/>
      <c r="I495" s="295"/>
      <c r="J495" s="11"/>
      <c r="K495" s="236"/>
      <c r="L495" s="129"/>
      <c r="M495" s="129"/>
      <c r="N495" s="129"/>
      <c r="O495" s="129"/>
      <c r="P495" s="129"/>
      <c r="Q495" s="236"/>
      <c r="R495" s="236"/>
      <c r="S495" s="236"/>
      <c r="T495" s="236"/>
      <c r="U495" s="236"/>
      <c r="V495" s="236"/>
      <c r="W495" s="236"/>
      <c r="X495" s="236"/>
      <c r="Y495" s="236"/>
      <c r="Z495" s="236"/>
    </row>
    <row r="496" spans="2:26" ht="27.75" customHeight="1" x14ac:dyDescent="0.25">
      <c r="B496" s="292"/>
      <c r="C496" s="232" t="s">
        <v>191</v>
      </c>
      <c r="D496" s="286" t="s">
        <v>634</v>
      </c>
      <c r="E496" s="287"/>
      <c r="F496" s="27"/>
      <c r="G496" s="22"/>
      <c r="H496" s="115"/>
      <c r="I496" s="295"/>
      <c r="J496" s="11"/>
      <c r="K496" s="236"/>
      <c r="L496" s="129"/>
      <c r="M496" s="129"/>
      <c r="N496" s="129"/>
      <c r="O496" s="129"/>
      <c r="P496" s="129"/>
      <c r="Q496" s="236"/>
      <c r="R496" s="236"/>
      <c r="S496" s="236"/>
      <c r="T496" s="236"/>
      <c r="U496" s="236"/>
      <c r="V496" s="236"/>
      <c r="W496" s="236"/>
      <c r="X496" s="236"/>
      <c r="Y496" s="236"/>
      <c r="Z496" s="236"/>
    </row>
    <row r="497" spans="2:26" ht="15" customHeight="1" x14ac:dyDescent="0.25">
      <c r="B497" s="292"/>
      <c r="C497" s="232" t="s">
        <v>191</v>
      </c>
      <c r="D497" s="286" t="s">
        <v>635</v>
      </c>
      <c r="E497" s="287"/>
      <c r="F497" s="27"/>
      <c r="G497" s="22"/>
      <c r="H497" s="115"/>
      <c r="I497" s="295"/>
      <c r="J497" s="11"/>
      <c r="K497" s="236"/>
      <c r="L497" s="129"/>
      <c r="M497" s="129"/>
      <c r="N497" s="129"/>
      <c r="O497" s="129"/>
      <c r="P497" s="129"/>
      <c r="Q497" s="236"/>
      <c r="R497" s="236"/>
      <c r="S497" s="236"/>
      <c r="T497" s="236"/>
      <c r="U497" s="236"/>
      <c r="V497" s="236"/>
      <c r="W497" s="236"/>
      <c r="X497" s="236"/>
      <c r="Y497" s="236"/>
      <c r="Z497" s="236"/>
    </row>
    <row r="498" spans="2:26" ht="12.75" customHeight="1" x14ac:dyDescent="0.25">
      <c r="B498" s="292"/>
      <c r="C498" s="234"/>
      <c r="D498" s="297"/>
      <c r="E498" s="298"/>
      <c r="F498" s="28"/>
      <c r="G498" s="23"/>
      <c r="H498" s="116"/>
      <c r="I498" s="296"/>
      <c r="J498" s="11"/>
      <c r="K498" s="236"/>
      <c r="L498" s="129"/>
      <c r="M498" s="129"/>
      <c r="N498" s="129"/>
      <c r="O498" s="129"/>
      <c r="P498" s="129"/>
      <c r="Q498" s="236"/>
      <c r="R498" s="236"/>
      <c r="S498" s="236"/>
      <c r="T498" s="236"/>
      <c r="U498" s="236"/>
      <c r="V498" s="236"/>
      <c r="W498" s="236"/>
      <c r="X498" s="236"/>
      <c r="Y498" s="236"/>
      <c r="Z498" s="236"/>
    </row>
    <row r="499" spans="2:26" ht="26.25" customHeight="1" x14ac:dyDescent="0.25">
      <c r="B499" s="292"/>
      <c r="C499" s="271">
        <v>3</v>
      </c>
      <c r="D499" s="293" t="s">
        <v>629</v>
      </c>
      <c r="E499" s="294"/>
      <c r="F499" s="247"/>
      <c r="G499" s="18">
        <f>IFERROR(VLOOKUP(F499,AnswerXTBL,2,FALSE),0)</f>
        <v>0</v>
      </c>
      <c r="H499" s="101"/>
      <c r="I499" s="299"/>
      <c r="J499" s="11"/>
      <c r="K499" s="236"/>
      <c r="L499" s="129"/>
      <c r="M499" s="129"/>
      <c r="N499" s="129"/>
      <c r="O499" s="129"/>
      <c r="P499" s="129"/>
      <c r="Q499" s="236"/>
      <c r="R499" s="236"/>
      <c r="S499" s="236"/>
      <c r="T499" s="236"/>
      <c r="U499" s="236"/>
      <c r="V499" s="236"/>
      <c r="W499" s="236"/>
      <c r="X499" s="236"/>
      <c r="Y499" s="236"/>
      <c r="Z499" s="236"/>
    </row>
    <row r="500" spans="2:26" ht="12.75" customHeight="1" x14ac:dyDescent="0.25">
      <c r="B500" s="292"/>
      <c r="C500" s="281" t="s">
        <v>191</v>
      </c>
      <c r="D500" s="286" t="s">
        <v>630</v>
      </c>
      <c r="E500" s="287"/>
      <c r="F500" s="278"/>
      <c r="G500" s="21"/>
      <c r="H500" s="117"/>
      <c r="I500" s="295"/>
      <c r="J500" s="11"/>
      <c r="K500" s="236"/>
      <c r="L500" s="129"/>
      <c r="M500" s="129"/>
      <c r="N500" s="129"/>
      <c r="O500" s="129"/>
      <c r="P500" s="129"/>
      <c r="Q500" s="236"/>
      <c r="R500" s="236"/>
      <c r="S500" s="236"/>
      <c r="T500" s="236"/>
      <c r="U500" s="236"/>
      <c r="V500" s="236"/>
      <c r="W500" s="236"/>
      <c r="X500" s="236"/>
      <c r="Y500" s="236"/>
      <c r="Z500" s="236"/>
    </row>
    <row r="501" spans="2:26" x14ac:dyDescent="0.25">
      <c r="B501" s="292"/>
      <c r="C501" s="282" t="s">
        <v>191</v>
      </c>
      <c r="D501" s="286" t="s">
        <v>631</v>
      </c>
      <c r="E501" s="287"/>
      <c r="F501" s="279"/>
      <c r="G501" s="243"/>
      <c r="H501" s="244"/>
      <c r="I501" s="295"/>
      <c r="J501" s="251"/>
      <c r="K501" s="236"/>
      <c r="L501" s="129"/>
      <c r="M501" s="129"/>
      <c r="N501" s="129"/>
      <c r="O501" s="129"/>
      <c r="P501" s="129"/>
      <c r="Q501" s="236"/>
      <c r="R501" s="236"/>
      <c r="S501" s="236"/>
      <c r="T501" s="236"/>
      <c r="U501" s="236"/>
      <c r="V501" s="236"/>
      <c r="W501" s="236"/>
      <c r="X501" s="236"/>
      <c r="Y501" s="236"/>
      <c r="Z501" s="236"/>
    </row>
    <row r="502" spans="2:26" x14ac:dyDescent="0.25">
      <c r="B502" s="292"/>
      <c r="C502" s="282" t="s">
        <v>191</v>
      </c>
      <c r="D502" s="286" t="s">
        <v>632</v>
      </c>
      <c r="E502" s="287"/>
      <c r="F502" s="279"/>
      <c r="G502" s="243"/>
      <c r="H502" s="244"/>
      <c r="I502" s="295"/>
      <c r="J502" s="251"/>
      <c r="K502" s="236"/>
      <c r="L502" s="129"/>
      <c r="M502" s="129"/>
      <c r="N502" s="129"/>
      <c r="O502" s="129"/>
      <c r="P502" s="129"/>
      <c r="Q502" s="236"/>
      <c r="R502" s="236"/>
      <c r="S502" s="236"/>
      <c r="T502" s="236"/>
      <c r="U502" s="236"/>
      <c r="V502" s="236"/>
      <c r="W502" s="236"/>
      <c r="X502" s="236"/>
      <c r="Y502" s="236"/>
      <c r="Z502" s="236"/>
    </row>
    <row r="503" spans="2:26" ht="12.75" customHeight="1" x14ac:dyDescent="0.25">
      <c r="B503" s="292"/>
      <c r="C503" s="283"/>
      <c r="D503" s="300"/>
      <c r="E503" s="301"/>
      <c r="F503" s="280"/>
      <c r="G503" s="23"/>
      <c r="H503" s="116"/>
      <c r="I503" s="296"/>
      <c r="J503" s="11"/>
      <c r="K503" s="236"/>
      <c r="L503" s="129"/>
      <c r="M503" s="129"/>
      <c r="N503" s="129"/>
      <c r="O503" s="129"/>
      <c r="P503" s="129"/>
      <c r="Q503" s="236"/>
      <c r="R503" s="236"/>
      <c r="S503" s="236"/>
      <c r="T503" s="236"/>
      <c r="U503" s="236"/>
      <c r="V503" s="236"/>
      <c r="W503" s="236"/>
      <c r="X503" s="236"/>
      <c r="Y503" s="236"/>
      <c r="Z503" s="236"/>
    </row>
  </sheetData>
  <dataConsolidate/>
  <customSheetViews>
    <customSheetView guid="{9846C184-355C-EA4B-8C35-9561D1AEE31C}" scale="90" hiddenRows="1" topLeftCell="A2">
      <selection activeCell="E2" sqref="E1:E1048576"/>
      <pageMargins left="0.75" right="0.75" top="1" bottom="1" header="0.5" footer="0.5"/>
      <pageSetup paperSize="9" scale="10" firstPageNumber="0" fitToWidth="0" fitToHeight="0" orientation="portrait" horizontalDpi="300" verticalDpi="300" r:id="rId1"/>
      <headerFooter alignWithMargins="0"/>
    </customSheetView>
  </customSheetViews>
  <mergeCells count="635">
    <mergeCell ref="B6:I6"/>
    <mergeCell ref="B7:I7"/>
    <mergeCell ref="B8:I8"/>
    <mergeCell ref="B10:D10"/>
    <mergeCell ref="D45:E45"/>
    <mergeCell ref="D46:E46"/>
    <mergeCell ref="D47:E47"/>
    <mergeCell ref="D48:E48"/>
    <mergeCell ref="D49:E49"/>
    <mergeCell ref="I18:I23"/>
    <mergeCell ref="D43:E43"/>
    <mergeCell ref="D380:E380"/>
    <mergeCell ref="D155:E155"/>
    <mergeCell ref="D134:E134"/>
    <mergeCell ref="D129:E129"/>
    <mergeCell ref="D130:E130"/>
    <mergeCell ref="D132:E132"/>
    <mergeCell ref="D133:E133"/>
    <mergeCell ref="B142:B155"/>
    <mergeCell ref="J18:J23"/>
    <mergeCell ref="I38:I43"/>
    <mergeCell ref="I24:I30"/>
    <mergeCell ref="I44:I49"/>
    <mergeCell ref="D145:E145"/>
    <mergeCell ref="D152:E152"/>
    <mergeCell ref="D51:E51"/>
    <mergeCell ref="D52:E52"/>
    <mergeCell ref="D53:E53"/>
    <mergeCell ref="D54:E54"/>
    <mergeCell ref="D62:E62"/>
    <mergeCell ref="D63:E63"/>
    <mergeCell ref="B123:J123"/>
    <mergeCell ref="D131:E131"/>
    <mergeCell ref="B125:B140"/>
    <mergeCell ref="I125:I130"/>
    <mergeCell ref="J125:J130"/>
    <mergeCell ref="I131:I136"/>
    <mergeCell ref="D135:E135"/>
    <mergeCell ref="D136:E136"/>
    <mergeCell ref="D137:E137"/>
    <mergeCell ref="I137:I140"/>
    <mergeCell ref="D138:E138"/>
    <mergeCell ref="B1:I1"/>
    <mergeCell ref="B3:I3"/>
    <mergeCell ref="B4:I4"/>
    <mergeCell ref="B5:I5"/>
    <mergeCell ref="B37:I37"/>
    <mergeCell ref="D50:E50"/>
    <mergeCell ref="D18:E18"/>
    <mergeCell ref="D38:E38"/>
    <mergeCell ref="B11:D11"/>
    <mergeCell ref="B12:D12"/>
    <mergeCell ref="B13:D13"/>
    <mergeCell ref="B14:D14"/>
    <mergeCell ref="D31:E31"/>
    <mergeCell ref="D24:E24"/>
    <mergeCell ref="D44:E44"/>
    <mergeCell ref="B18:B36"/>
    <mergeCell ref="B38:B53"/>
    <mergeCell ref="I50:I53"/>
    <mergeCell ref="I31:I36"/>
    <mergeCell ref="B16:J16"/>
    <mergeCell ref="D40:E40"/>
    <mergeCell ref="D41:E41"/>
    <mergeCell ref="D42:E42"/>
    <mergeCell ref="D35:E35"/>
    <mergeCell ref="J444:J447"/>
    <mergeCell ref="D446:E446"/>
    <mergeCell ref="D449:E449"/>
    <mergeCell ref="D450:E450"/>
    <mergeCell ref="D447:E447"/>
    <mergeCell ref="D473:E473"/>
    <mergeCell ref="D157:E157"/>
    <mergeCell ref="D382:E382"/>
    <mergeCell ref="D407:E407"/>
    <mergeCell ref="D445:E445"/>
    <mergeCell ref="D381:E381"/>
    <mergeCell ref="D385:E385"/>
    <mergeCell ref="D386:E386"/>
    <mergeCell ref="D383:E383"/>
    <mergeCell ref="D384:E384"/>
    <mergeCell ref="D173:E173"/>
    <mergeCell ref="I384:I388"/>
    <mergeCell ref="D391:E391"/>
    <mergeCell ref="D388:E388"/>
    <mergeCell ref="D175:E175"/>
    <mergeCell ref="I175:I178"/>
    <mergeCell ref="D176:E176"/>
    <mergeCell ref="D177:E177"/>
    <mergeCell ref="D178:E178"/>
    <mergeCell ref="D452:E452"/>
    <mergeCell ref="D448:E448"/>
    <mergeCell ref="D453:E453"/>
    <mergeCell ref="B174:I174"/>
    <mergeCell ref="D491:E491"/>
    <mergeCell ref="D462:E462"/>
    <mergeCell ref="D443:E443"/>
    <mergeCell ref="B444:B456"/>
    <mergeCell ref="D444:E444"/>
    <mergeCell ref="I444:I447"/>
    <mergeCell ref="B175:B188"/>
    <mergeCell ref="D179:E179"/>
    <mergeCell ref="I179:I184"/>
    <mergeCell ref="D206:E206"/>
    <mergeCell ref="I206:I210"/>
    <mergeCell ref="D207:E207"/>
    <mergeCell ref="D208:E208"/>
    <mergeCell ref="D209:E209"/>
    <mergeCell ref="D210:E210"/>
    <mergeCell ref="D211:E211"/>
    <mergeCell ref="I211:I216"/>
    <mergeCell ref="D213:E213"/>
    <mergeCell ref="D214:E214"/>
    <mergeCell ref="D215:E215"/>
    <mergeCell ref="B55:B67"/>
    <mergeCell ref="I55:I58"/>
    <mergeCell ref="J55:J58"/>
    <mergeCell ref="I59:I62"/>
    <mergeCell ref="I63:I67"/>
    <mergeCell ref="D67:E67"/>
    <mergeCell ref="B68:I68"/>
    <mergeCell ref="B69:B81"/>
    <mergeCell ref="I69:I72"/>
    <mergeCell ref="I73:I76"/>
    <mergeCell ref="I77:I81"/>
    <mergeCell ref="D81:E81"/>
    <mergeCell ref="D79:E79"/>
    <mergeCell ref="D65:E65"/>
    <mergeCell ref="D66:E66"/>
    <mergeCell ref="D74:E74"/>
    <mergeCell ref="D69:E69"/>
    <mergeCell ref="D70:E70"/>
    <mergeCell ref="D71:E71"/>
    <mergeCell ref="D72:E72"/>
    <mergeCell ref="D73:E73"/>
    <mergeCell ref="D75:E75"/>
    <mergeCell ref="D76:E76"/>
    <mergeCell ref="D77:E77"/>
    <mergeCell ref="J83:J90"/>
    <mergeCell ref="D84:E84"/>
    <mergeCell ref="D85:E85"/>
    <mergeCell ref="D86:E86"/>
    <mergeCell ref="D87:E87"/>
    <mergeCell ref="D90:E90"/>
    <mergeCell ref="D91:E91"/>
    <mergeCell ref="I91:I97"/>
    <mergeCell ref="D92:E92"/>
    <mergeCell ref="D93:E93"/>
    <mergeCell ref="D94:E94"/>
    <mergeCell ref="D95:E95"/>
    <mergeCell ref="D96:E96"/>
    <mergeCell ref="D97:E97"/>
    <mergeCell ref="D89:E89"/>
    <mergeCell ref="B83:B102"/>
    <mergeCell ref="D83:E83"/>
    <mergeCell ref="I83:I90"/>
    <mergeCell ref="D98:E98"/>
    <mergeCell ref="I98:I102"/>
    <mergeCell ref="D99:E99"/>
    <mergeCell ref="D100:E100"/>
    <mergeCell ref="D101:E101"/>
    <mergeCell ref="D108:E108"/>
    <mergeCell ref="D88:E88"/>
    <mergeCell ref="D126:E126"/>
    <mergeCell ref="D127:E127"/>
    <mergeCell ref="D128:E128"/>
    <mergeCell ref="D116:E116"/>
    <mergeCell ref="I116:I122"/>
    <mergeCell ref="D117:E117"/>
    <mergeCell ref="D121:E121"/>
    <mergeCell ref="D122:E122"/>
    <mergeCell ref="D82:E82"/>
    <mergeCell ref="D109:E109"/>
    <mergeCell ref="D110:E110"/>
    <mergeCell ref="I110:I115"/>
    <mergeCell ref="D111:E111"/>
    <mergeCell ref="D112:E112"/>
    <mergeCell ref="D113:E113"/>
    <mergeCell ref="D114:E114"/>
    <mergeCell ref="D115:E115"/>
    <mergeCell ref="D106:E106"/>
    <mergeCell ref="D39:E39"/>
    <mergeCell ref="D36:E36"/>
    <mergeCell ref="D107:E107"/>
    <mergeCell ref="D118:E118"/>
    <mergeCell ref="D119:E119"/>
    <mergeCell ref="D120:E120"/>
    <mergeCell ref="D124:E124"/>
    <mergeCell ref="D125:E125"/>
    <mergeCell ref="D78:E78"/>
    <mergeCell ref="D80:E80"/>
    <mergeCell ref="D55:E55"/>
    <mergeCell ref="D56:E56"/>
    <mergeCell ref="D57:E57"/>
    <mergeCell ref="D58:E58"/>
    <mergeCell ref="D59:E59"/>
    <mergeCell ref="D60:E60"/>
    <mergeCell ref="D61:E61"/>
    <mergeCell ref="D64:E64"/>
    <mergeCell ref="D23:E23"/>
    <mergeCell ref="D22:E22"/>
    <mergeCell ref="D21:E21"/>
    <mergeCell ref="D20:E20"/>
    <mergeCell ref="D19:E19"/>
    <mergeCell ref="D17:E17"/>
    <mergeCell ref="D139:E139"/>
    <mergeCell ref="D140:E140"/>
    <mergeCell ref="B141:I141"/>
    <mergeCell ref="D34:E34"/>
    <mergeCell ref="D33:E33"/>
    <mergeCell ref="D32:E32"/>
    <mergeCell ref="D30:E30"/>
    <mergeCell ref="D29:E29"/>
    <mergeCell ref="D28:E28"/>
    <mergeCell ref="D27:E27"/>
    <mergeCell ref="D26:E26"/>
    <mergeCell ref="D25:E25"/>
    <mergeCell ref="D102:E102"/>
    <mergeCell ref="B103:I103"/>
    <mergeCell ref="B104:B122"/>
    <mergeCell ref="D104:E104"/>
    <mergeCell ref="I104:I109"/>
    <mergeCell ref="D105:E105"/>
    <mergeCell ref="D142:E142"/>
    <mergeCell ref="I142:I145"/>
    <mergeCell ref="D143:E143"/>
    <mergeCell ref="D144:E144"/>
    <mergeCell ref="D146:E146"/>
    <mergeCell ref="I146:I150"/>
    <mergeCell ref="D147:E147"/>
    <mergeCell ref="D148:E148"/>
    <mergeCell ref="D149:E149"/>
    <mergeCell ref="D150:E150"/>
    <mergeCell ref="D151:E151"/>
    <mergeCell ref="I151:I155"/>
    <mergeCell ref="D153:E153"/>
    <mergeCell ref="D154:E154"/>
    <mergeCell ref="J157:J161"/>
    <mergeCell ref="D158:E158"/>
    <mergeCell ref="D159:E159"/>
    <mergeCell ref="D160:E160"/>
    <mergeCell ref="D161:E161"/>
    <mergeCell ref="D156:E156"/>
    <mergeCell ref="D162:E162"/>
    <mergeCell ref="I162:I167"/>
    <mergeCell ref="D166:E166"/>
    <mergeCell ref="D167:E167"/>
    <mergeCell ref="D182:E182"/>
    <mergeCell ref="D183:E183"/>
    <mergeCell ref="D184:E184"/>
    <mergeCell ref="D185:E185"/>
    <mergeCell ref="I185:I188"/>
    <mergeCell ref="D188:E188"/>
    <mergeCell ref="D163:E163"/>
    <mergeCell ref="D172:E172"/>
    <mergeCell ref="B157:B173"/>
    <mergeCell ref="I157:I161"/>
    <mergeCell ref="D168:E168"/>
    <mergeCell ref="I168:I173"/>
    <mergeCell ref="D216:E216"/>
    <mergeCell ref="D217:E217"/>
    <mergeCell ref="I217:I221"/>
    <mergeCell ref="D219:E219"/>
    <mergeCell ref="D220:E220"/>
    <mergeCell ref="D189:E189"/>
    <mergeCell ref="B190:B204"/>
    <mergeCell ref="I190:I194"/>
    <mergeCell ref="D221:E221"/>
    <mergeCell ref="D164:E164"/>
    <mergeCell ref="D165:E165"/>
    <mergeCell ref="D169:E169"/>
    <mergeCell ref="D170:E170"/>
    <mergeCell ref="D171:E171"/>
    <mergeCell ref="D180:E180"/>
    <mergeCell ref="D181:E181"/>
    <mergeCell ref="D186:E186"/>
    <mergeCell ref="D187:E187"/>
    <mergeCell ref="B205:I205"/>
    <mergeCell ref="B206:B221"/>
    <mergeCell ref="J190:J194"/>
    <mergeCell ref="D191:E191"/>
    <mergeCell ref="D192:E192"/>
    <mergeCell ref="D193:E193"/>
    <mergeCell ref="D196:E196"/>
    <mergeCell ref="D194:E194"/>
    <mergeCell ref="D195:E195"/>
    <mergeCell ref="I195:I199"/>
    <mergeCell ref="D201:E201"/>
    <mergeCell ref="D199:E199"/>
    <mergeCell ref="D200:E200"/>
    <mergeCell ref="I200:I204"/>
    <mergeCell ref="D204:E204"/>
    <mergeCell ref="D197:E197"/>
    <mergeCell ref="D198:E198"/>
    <mergeCell ref="D202:E202"/>
    <mergeCell ref="D203:E203"/>
    <mergeCell ref="D190:E190"/>
    <mergeCell ref="D242:E242"/>
    <mergeCell ref="D348:E348"/>
    <mergeCell ref="I348:I351"/>
    <mergeCell ref="B317:J317"/>
    <mergeCell ref="D318:E318"/>
    <mergeCell ref="B319:B336"/>
    <mergeCell ref="D319:E319"/>
    <mergeCell ref="I319:I324"/>
    <mergeCell ref="J319:J324"/>
    <mergeCell ref="D320:E320"/>
    <mergeCell ref="D321:E321"/>
    <mergeCell ref="D322:E322"/>
    <mergeCell ref="D323:E323"/>
    <mergeCell ref="D324:E324"/>
    <mergeCell ref="D325:E325"/>
    <mergeCell ref="I325:I330"/>
    <mergeCell ref="D328:E328"/>
    <mergeCell ref="D329:E329"/>
    <mergeCell ref="D330:E330"/>
    <mergeCell ref="D331:E331"/>
    <mergeCell ref="I331:I336"/>
    <mergeCell ref="D335:E335"/>
    <mergeCell ref="I338:I342"/>
    <mergeCell ref="D339:E339"/>
    <mergeCell ref="B222:J222"/>
    <mergeCell ref="D223:E223"/>
    <mergeCell ref="B224:B239"/>
    <mergeCell ref="D224:E224"/>
    <mergeCell ref="I224:I229"/>
    <mergeCell ref="J224:J229"/>
    <mergeCell ref="D225:E225"/>
    <mergeCell ref="D226:E226"/>
    <mergeCell ref="D227:E227"/>
    <mergeCell ref="D228:E228"/>
    <mergeCell ref="D229:E229"/>
    <mergeCell ref="D230:E230"/>
    <mergeCell ref="I230:I233"/>
    <mergeCell ref="D235:E235"/>
    <mergeCell ref="D233:E233"/>
    <mergeCell ref="D234:E234"/>
    <mergeCell ref="I234:I239"/>
    <mergeCell ref="D246:E246"/>
    <mergeCell ref="I246:I251"/>
    <mergeCell ref="D248:E248"/>
    <mergeCell ref="D249:E249"/>
    <mergeCell ref="D250:E250"/>
    <mergeCell ref="D251:E251"/>
    <mergeCell ref="D252:E252"/>
    <mergeCell ref="I252:I257"/>
    <mergeCell ref="D254:E254"/>
    <mergeCell ref="D255:E255"/>
    <mergeCell ref="D256:E256"/>
    <mergeCell ref="D257:E257"/>
    <mergeCell ref="B410:J410"/>
    <mergeCell ref="D411:E411"/>
    <mergeCell ref="B259:B274"/>
    <mergeCell ref="I259:I265"/>
    <mergeCell ref="J259:J265"/>
    <mergeCell ref="I266:I270"/>
    <mergeCell ref="D270:E270"/>
    <mergeCell ref="D271:E271"/>
    <mergeCell ref="I271:I274"/>
    <mergeCell ref="D274:E274"/>
    <mergeCell ref="B275:I275"/>
    <mergeCell ref="B276:B286"/>
    <mergeCell ref="D276:E276"/>
    <mergeCell ref="D354:E354"/>
    <mergeCell ref="D351:E351"/>
    <mergeCell ref="D336:E336"/>
    <mergeCell ref="B337:I337"/>
    <mergeCell ref="B338:B351"/>
    <mergeCell ref="D338:E338"/>
    <mergeCell ref="D265:E265"/>
    <mergeCell ref="D266:E266"/>
    <mergeCell ref="D268:E268"/>
    <mergeCell ref="D269:E269"/>
    <mergeCell ref="I276:I278"/>
    <mergeCell ref="B412:B427"/>
    <mergeCell ref="D412:E412"/>
    <mergeCell ref="I412:I416"/>
    <mergeCell ref="J412:J416"/>
    <mergeCell ref="D413:E413"/>
    <mergeCell ref="D414:E414"/>
    <mergeCell ref="D415:E415"/>
    <mergeCell ref="D419:E419"/>
    <mergeCell ref="D420:E420"/>
    <mergeCell ref="D421:E421"/>
    <mergeCell ref="D416:E416"/>
    <mergeCell ref="D417:E417"/>
    <mergeCell ref="I417:I423"/>
    <mergeCell ref="D422:E422"/>
    <mergeCell ref="D425:E425"/>
    <mergeCell ref="D423:E423"/>
    <mergeCell ref="D424:E424"/>
    <mergeCell ref="I424:I427"/>
    <mergeCell ref="D427:E427"/>
    <mergeCell ref="D418:E418"/>
    <mergeCell ref="D426:E426"/>
    <mergeCell ref="D431:E431"/>
    <mergeCell ref="D432:E432"/>
    <mergeCell ref="D433:E433"/>
    <mergeCell ref="I433:I438"/>
    <mergeCell ref="D436:E436"/>
    <mergeCell ref="D437:E437"/>
    <mergeCell ref="D438:E438"/>
    <mergeCell ref="D439:E439"/>
    <mergeCell ref="I439:I442"/>
    <mergeCell ref="D442:E442"/>
    <mergeCell ref="D435:E435"/>
    <mergeCell ref="D434:E434"/>
    <mergeCell ref="D440:E440"/>
    <mergeCell ref="D441:E441"/>
    <mergeCell ref="D212:E212"/>
    <mergeCell ref="D218:E218"/>
    <mergeCell ref="D258:E258"/>
    <mergeCell ref="D259:E259"/>
    <mergeCell ref="D260:E260"/>
    <mergeCell ref="D261:E261"/>
    <mergeCell ref="D262:E262"/>
    <mergeCell ref="D263:E263"/>
    <mergeCell ref="D264:E264"/>
    <mergeCell ref="D231:E231"/>
    <mergeCell ref="D232:E232"/>
    <mergeCell ref="D236:E236"/>
    <mergeCell ref="D237:E237"/>
    <mergeCell ref="D238:E238"/>
    <mergeCell ref="D247:E247"/>
    <mergeCell ref="D253:E253"/>
    <mergeCell ref="D243:E243"/>
    <mergeCell ref="D239:E239"/>
    <mergeCell ref="B240:I240"/>
    <mergeCell ref="B241:B257"/>
    <mergeCell ref="D241:E241"/>
    <mergeCell ref="I241:I245"/>
    <mergeCell ref="D244:E244"/>
    <mergeCell ref="D245:E245"/>
    <mergeCell ref="I279:I282"/>
    <mergeCell ref="D282:E282"/>
    <mergeCell ref="B288:B301"/>
    <mergeCell ref="D288:E288"/>
    <mergeCell ref="I288:I292"/>
    <mergeCell ref="B428:I428"/>
    <mergeCell ref="B429:B442"/>
    <mergeCell ref="D429:E429"/>
    <mergeCell ref="I429:I432"/>
    <mergeCell ref="D430:E430"/>
    <mergeCell ref="D283:E283"/>
    <mergeCell ref="I283:I286"/>
    <mergeCell ref="D286:E286"/>
    <mergeCell ref="D287:E287"/>
    <mergeCell ref="B303:B316"/>
    <mergeCell ref="D303:E303"/>
    <mergeCell ref="I303:I306"/>
    <mergeCell ref="D304:E304"/>
    <mergeCell ref="D305:E305"/>
    <mergeCell ref="D306:E306"/>
    <mergeCell ref="D307:E307"/>
    <mergeCell ref="I307:I311"/>
    <mergeCell ref="D310:E310"/>
    <mergeCell ref="D311:E311"/>
    <mergeCell ref="J288:J292"/>
    <mergeCell ref="D289:E289"/>
    <mergeCell ref="D290:E290"/>
    <mergeCell ref="D291:E291"/>
    <mergeCell ref="D294:E294"/>
    <mergeCell ref="D292:E292"/>
    <mergeCell ref="D293:E293"/>
    <mergeCell ref="I293:I297"/>
    <mergeCell ref="D299:E299"/>
    <mergeCell ref="D297:E297"/>
    <mergeCell ref="D298:E298"/>
    <mergeCell ref="I298:I301"/>
    <mergeCell ref="D267:E267"/>
    <mergeCell ref="D272:E272"/>
    <mergeCell ref="D273:E273"/>
    <mergeCell ref="D281:E281"/>
    <mergeCell ref="D284:E284"/>
    <mergeCell ref="D285:E285"/>
    <mergeCell ref="D295:E295"/>
    <mergeCell ref="D296:E296"/>
    <mergeCell ref="D300:E300"/>
    <mergeCell ref="D277:E277"/>
    <mergeCell ref="D280:E280"/>
    <mergeCell ref="D278:E278"/>
    <mergeCell ref="D279:E279"/>
    <mergeCell ref="D313:E313"/>
    <mergeCell ref="D314:E314"/>
    <mergeCell ref="D315:E315"/>
    <mergeCell ref="D301:E301"/>
    <mergeCell ref="B302:I302"/>
    <mergeCell ref="D352:E352"/>
    <mergeCell ref="B353:B364"/>
    <mergeCell ref="D353:E353"/>
    <mergeCell ref="I353:I356"/>
    <mergeCell ref="D312:E312"/>
    <mergeCell ref="I312:I316"/>
    <mergeCell ref="D316:E316"/>
    <mergeCell ref="D308:E308"/>
    <mergeCell ref="D309:E309"/>
    <mergeCell ref="D342:E342"/>
    <mergeCell ref="D343:E343"/>
    <mergeCell ref="I343:I347"/>
    <mergeCell ref="D345:E345"/>
    <mergeCell ref="D346:E346"/>
    <mergeCell ref="D347:E347"/>
    <mergeCell ref="D340:E340"/>
    <mergeCell ref="D341:E341"/>
    <mergeCell ref="J353:J356"/>
    <mergeCell ref="D355:E355"/>
    <mergeCell ref="D358:E358"/>
    <mergeCell ref="D359:E359"/>
    <mergeCell ref="D356:E356"/>
    <mergeCell ref="D357:E357"/>
    <mergeCell ref="I357:I360"/>
    <mergeCell ref="D362:E362"/>
    <mergeCell ref="D363:E363"/>
    <mergeCell ref="D360:E360"/>
    <mergeCell ref="D361:E361"/>
    <mergeCell ref="I361:I364"/>
    <mergeCell ref="B380:B392"/>
    <mergeCell ref="I380:I383"/>
    <mergeCell ref="J380:J383"/>
    <mergeCell ref="I389:I392"/>
    <mergeCell ref="D392:E392"/>
    <mergeCell ref="D387:E387"/>
    <mergeCell ref="D364:E364"/>
    <mergeCell ref="B365:I365"/>
    <mergeCell ref="B366:B378"/>
    <mergeCell ref="D366:E366"/>
    <mergeCell ref="I366:I369"/>
    <mergeCell ref="D367:E367"/>
    <mergeCell ref="D368:E368"/>
    <mergeCell ref="D369:E369"/>
    <mergeCell ref="D370:E370"/>
    <mergeCell ref="I370:I374"/>
    <mergeCell ref="D373:E373"/>
    <mergeCell ref="D374:E374"/>
    <mergeCell ref="D375:E375"/>
    <mergeCell ref="I375:I378"/>
    <mergeCell ref="D378:E378"/>
    <mergeCell ref="D389:E389"/>
    <mergeCell ref="D390:E390"/>
    <mergeCell ref="D379:E379"/>
    <mergeCell ref="B393:I393"/>
    <mergeCell ref="B394:B409"/>
    <mergeCell ref="D394:E394"/>
    <mergeCell ref="I394:I398"/>
    <mergeCell ref="D395:E395"/>
    <mergeCell ref="D396:E396"/>
    <mergeCell ref="D397:E397"/>
    <mergeCell ref="D398:E398"/>
    <mergeCell ref="D399:E399"/>
    <mergeCell ref="I399:I404"/>
    <mergeCell ref="D401:E401"/>
    <mergeCell ref="D402:E402"/>
    <mergeCell ref="D403:E403"/>
    <mergeCell ref="D404:E404"/>
    <mergeCell ref="D405:E405"/>
    <mergeCell ref="I405:I409"/>
    <mergeCell ref="D408:E408"/>
    <mergeCell ref="D409:E409"/>
    <mergeCell ref="D400:E400"/>
    <mergeCell ref="D406:E406"/>
    <mergeCell ref="D326:E326"/>
    <mergeCell ref="D327:E327"/>
    <mergeCell ref="D332:E332"/>
    <mergeCell ref="D333:E333"/>
    <mergeCell ref="D334:E334"/>
    <mergeCell ref="D344:E344"/>
    <mergeCell ref="D349:E349"/>
    <mergeCell ref="D350:E350"/>
    <mergeCell ref="D377:E377"/>
    <mergeCell ref="D376:E376"/>
    <mergeCell ref="D372:E372"/>
    <mergeCell ref="D371:E371"/>
    <mergeCell ref="D472:E472"/>
    <mergeCell ref="B473:B488"/>
    <mergeCell ref="I473:I477"/>
    <mergeCell ref="J473:J477"/>
    <mergeCell ref="D474:E474"/>
    <mergeCell ref="D475:E475"/>
    <mergeCell ref="D476:E476"/>
    <mergeCell ref="D479:E479"/>
    <mergeCell ref="D477:E477"/>
    <mergeCell ref="D478:E478"/>
    <mergeCell ref="I478:I483"/>
    <mergeCell ref="D482:E482"/>
    <mergeCell ref="D485:E485"/>
    <mergeCell ref="D483:E483"/>
    <mergeCell ref="D484:E484"/>
    <mergeCell ref="I484:I488"/>
    <mergeCell ref="D488:E488"/>
    <mergeCell ref="D480:E480"/>
    <mergeCell ref="D481:E481"/>
    <mergeCell ref="D486:E486"/>
    <mergeCell ref="D487:E487"/>
    <mergeCell ref="D451:E451"/>
    <mergeCell ref="D470:E470"/>
    <mergeCell ref="D469:E469"/>
    <mergeCell ref="D468:E468"/>
    <mergeCell ref="D464:E464"/>
    <mergeCell ref="D463:E463"/>
    <mergeCell ref="B457:I457"/>
    <mergeCell ref="B458:B471"/>
    <mergeCell ref="D458:E458"/>
    <mergeCell ref="I458:I461"/>
    <mergeCell ref="D459:E459"/>
    <mergeCell ref="D460:E460"/>
    <mergeCell ref="D461:E461"/>
    <mergeCell ref="I462:I466"/>
    <mergeCell ref="D465:E465"/>
    <mergeCell ref="D466:E466"/>
    <mergeCell ref="D467:E467"/>
    <mergeCell ref="I467:I471"/>
    <mergeCell ref="D471:E471"/>
    <mergeCell ref="I448:I453"/>
    <mergeCell ref="D455:E455"/>
    <mergeCell ref="D454:E454"/>
    <mergeCell ref="I454:I456"/>
    <mergeCell ref="D456:E456"/>
    <mergeCell ref="D495:E495"/>
    <mergeCell ref="D496:E496"/>
    <mergeCell ref="D501:E501"/>
    <mergeCell ref="D500:E500"/>
    <mergeCell ref="D502:E502"/>
    <mergeCell ref="B489:I489"/>
    <mergeCell ref="B490:B503"/>
    <mergeCell ref="D490:E490"/>
    <mergeCell ref="I490:I493"/>
    <mergeCell ref="D492:E492"/>
    <mergeCell ref="D493:E493"/>
    <mergeCell ref="D494:E494"/>
    <mergeCell ref="I494:I498"/>
    <mergeCell ref="D499:E499"/>
    <mergeCell ref="I499:I503"/>
    <mergeCell ref="D503:E503"/>
    <mergeCell ref="D498:E498"/>
    <mergeCell ref="D497:E497"/>
  </mergeCells>
  <phoneticPr fontId="0" type="noConversion"/>
  <conditionalFormatting sqref="F15">
    <cfRule type="expression" dxfId="9" priority="133">
      <formula>$H$24=1</formula>
    </cfRule>
  </conditionalFormatting>
  <dataValidations count="21">
    <dataValidation type="list" allowBlank="1" showInputMessage="1" showErrorMessage="1" sqref="M38:P38 M69:P69 M104:P104 M142:P142 M175:P175 M206:P206 M338:P338 M241:P241 M429:P429 M276:P276 M303:P303 M366:P366 M394:P394 M458:P458 M490:P490">
      <formula1>AnswerB</formula1>
    </dataValidation>
    <dataValidation type="list" allowBlank="1" showInputMessage="1" showErrorMessage="1" sqref="F44 F399 F405">
      <formula1>AnswerR</formula1>
    </dataValidation>
    <dataValidation type="list" allowBlank="1" showInputMessage="1" showErrorMessage="1" sqref="M18:P18 M55:P55 M83:P83 M125:P125 M157:P157 M190:P190 M319:P319 M224:P224 M412:P412 M259:P259 M288:P288 M353:P353 M380:P380 M444:P444 M473:P473">
      <formula1>AnswerA</formula1>
    </dataValidation>
    <dataValidation type="list" allowBlank="1" showInputMessage="1" showErrorMessage="1" sqref="F18">
      <formula1>AnswerH</formula1>
    </dataValidation>
    <dataValidation type="list" allowBlank="1" showInputMessage="1" showErrorMessage="1" sqref="F24">
      <formula1>AnswerI</formula1>
    </dataValidation>
    <dataValidation type="list" allowBlank="1" showInputMessage="1" showErrorMessage="1" sqref="F50 F83 F104 F157 F439 F190 F494 F370 F375">
      <formula1>AnswerK</formula1>
    </dataValidation>
    <dataValidation type="list" allowBlank="1" showInputMessage="1" showErrorMessage="1" sqref="F31">
      <formula1>AnswerJ</formula1>
    </dataValidation>
    <dataValidation type="list" allowBlank="1" showInputMessage="1" showErrorMessage="1" sqref="F91">
      <formula1>AnswerL</formula1>
    </dataValidation>
    <dataValidation type="list" allowBlank="1" showInputMessage="1" showErrorMessage="1" sqref="F98">
      <formula1>AnswerM</formula1>
    </dataValidation>
    <dataValidation type="list" allowBlank="1" showInputMessage="1" showErrorMessage="1" sqref="F110 F116">
      <formula1>AnswerN</formula1>
    </dataValidation>
    <dataValidation type="list" allowBlank="1" showInputMessage="1" showErrorMessage="1" sqref="F55 F69 F73 F77 F125 F131 F142 F146 F151 F168 F195 F200 F206 F217 F224 F230 F234 F241 F246 F252 F259 F266 F271 F276 F279 F283 F288 F293 F298 F303 F307 F312 F319 F325 F331 F412 F417 F424 F444 F454 F473 F490">
      <formula1>AnswerO</formula1>
    </dataValidation>
    <dataValidation type="list" allowBlank="1" showInputMessage="1" showErrorMessage="1" sqref="F59">
      <formula1>AnswerP</formula1>
    </dataValidation>
    <dataValidation type="list" allowBlank="1" showInputMessage="1" showErrorMessage="1" sqref="F63 F484">
      <formula1>AnswerQ</formula1>
    </dataValidation>
    <dataValidation type="list" allowBlank="1" showInputMessage="1" showErrorMessage="1" sqref="F137 F162 F175 F179 F185 F338 F343 F348 F353 F357 F361 F366 F389 F394 F380 F384">
      <formula1>AnswerR</formula1>
    </dataValidation>
    <dataValidation type="list" allowBlank="1" showInputMessage="1" showErrorMessage="1" sqref="F211">
      <formula1>AnswerS</formula1>
    </dataValidation>
    <dataValidation type="list" allowBlank="1" showInputMessage="1" showErrorMessage="1" sqref="F429">
      <formula1>AnswerT</formula1>
    </dataValidation>
    <dataValidation type="list" allowBlank="1" showInputMessage="1" showErrorMessage="1" sqref="F433">
      <formula1>AnswerU</formula1>
    </dataValidation>
    <dataValidation type="list" allowBlank="1" showInputMessage="1" showErrorMessage="1" sqref="F448 F458 F462 F467">
      <formula1>AnswerV</formula1>
    </dataValidation>
    <dataValidation type="list" allowBlank="1" showInputMessage="1" showErrorMessage="1" sqref="F478">
      <formula1>AnswerW</formula1>
    </dataValidation>
    <dataValidation type="list" allowBlank="1" showInputMessage="1" showErrorMessage="1" sqref="F499">
      <formula1>AnswerX</formula1>
    </dataValidation>
    <dataValidation type="list" allowBlank="1" showInputMessage="1" showErrorMessage="1" sqref="F38">
      <formula1>AnswerY</formula1>
    </dataValidation>
  </dataValidations>
  <pageMargins left="0.75" right="0.75" top="1" bottom="1" header="0.5" footer="0.5"/>
  <pageSetup paperSize="9" scale="10" firstPageNumber="0" fitToWidth="0" fitToHeight="0" orientation="portrait" horizontalDpi="300" verticalDpi="300" r:id="rId2"/>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Y129"/>
  <sheetViews>
    <sheetView topLeftCell="A69" zoomScale="101" workbookViewId="0">
      <selection activeCell="C82" sqref="C82"/>
    </sheetView>
  </sheetViews>
  <sheetFormatPr defaultColWidth="8.85546875" defaultRowHeight="12.75" x14ac:dyDescent="0.2"/>
  <cols>
    <col min="1" max="1" width="14.28515625" customWidth="1"/>
    <col min="2" max="2" width="23.85546875" customWidth="1"/>
    <col min="3" max="3" width="9.140625" customWidth="1"/>
    <col min="4" max="6" width="6.7109375" customWidth="1"/>
    <col min="7" max="7" width="15" hidden="1" customWidth="1"/>
    <col min="8" max="8" width="9.140625" customWidth="1"/>
    <col min="9" max="10" width="15" bestFit="1" customWidth="1"/>
    <col min="11" max="11" width="7.28515625" customWidth="1"/>
    <col min="12" max="14" width="15" bestFit="1" customWidth="1"/>
    <col min="20" max="20" width="12" customWidth="1"/>
    <col min="21" max="21" width="20.28515625" bestFit="1" customWidth="1"/>
    <col min="22" max="22" width="10.140625" bestFit="1" customWidth="1"/>
    <col min="23" max="23" width="10.42578125" bestFit="1" customWidth="1"/>
    <col min="24" max="24" width="9.28515625" bestFit="1" customWidth="1"/>
  </cols>
  <sheetData>
    <row r="1" spans="1:25" ht="25.5" customHeight="1" x14ac:dyDescent="0.2">
      <c r="A1" s="387" t="str">
        <f>CONCATENATE("SAMM Assessment Scorecard: ",C6," For ",C5)</f>
        <v xml:space="preserve">SAMM Assessment Scorecard:  For </v>
      </c>
      <c r="B1" s="387"/>
      <c r="C1" s="387"/>
      <c r="D1" s="388"/>
      <c r="E1" s="388"/>
      <c r="F1" s="388"/>
      <c r="G1" s="389"/>
      <c r="H1" s="389"/>
      <c r="I1" s="389"/>
      <c r="J1" s="389"/>
      <c r="K1" s="1"/>
      <c r="L1" s="1"/>
      <c r="M1" s="1"/>
      <c r="N1" s="1"/>
    </row>
    <row r="2" spans="1:25" ht="12.75" customHeight="1" thickBot="1" x14ac:dyDescent="0.25">
      <c r="A2" s="2"/>
      <c r="B2" s="2"/>
      <c r="C2" s="2"/>
      <c r="D2" s="2"/>
      <c r="E2" s="2"/>
      <c r="F2" s="2"/>
      <c r="G2" s="2"/>
      <c r="H2" s="2"/>
      <c r="I2" s="2"/>
      <c r="J2" s="2"/>
      <c r="K2" s="1"/>
      <c r="L2" s="1"/>
      <c r="M2" s="1"/>
      <c r="N2" s="1"/>
    </row>
    <row r="3" spans="1:25" ht="54" customHeight="1" thickBot="1" x14ac:dyDescent="0.25">
      <c r="A3" s="393" t="s">
        <v>161</v>
      </c>
      <c r="B3" s="394"/>
      <c r="C3" s="394"/>
      <c r="D3" s="394"/>
      <c r="E3" s="394"/>
      <c r="F3" s="394"/>
      <c r="G3" s="394"/>
      <c r="H3" s="394"/>
      <c r="I3" s="394"/>
      <c r="J3" s="394"/>
      <c r="K3" s="395"/>
      <c r="L3" s="1"/>
      <c r="M3" s="1"/>
      <c r="N3" s="1"/>
    </row>
    <row r="4" spans="1:25" ht="12.75" customHeight="1" x14ac:dyDescent="0.2">
      <c r="A4" s="4"/>
      <c r="B4" s="4"/>
      <c r="C4" s="4"/>
      <c r="D4" s="4"/>
      <c r="E4" s="4"/>
      <c r="F4" s="4"/>
      <c r="G4" s="4"/>
      <c r="H4" s="4"/>
      <c r="I4" s="4"/>
      <c r="J4" s="4"/>
      <c r="K4" s="1"/>
      <c r="L4" s="1"/>
      <c r="M4" s="1"/>
      <c r="N4" s="1"/>
    </row>
    <row r="5" spans="1:25" ht="12.75" customHeight="1" x14ac:dyDescent="0.2">
      <c r="A5" s="390" t="str">
        <f>Interview!B10</f>
        <v>Organization:</v>
      </c>
      <c r="B5" s="391"/>
      <c r="C5" s="391" t="str">
        <f>IF(ISBLANK(Interview!E10),"",Interview!E10)</f>
        <v/>
      </c>
      <c r="D5" s="391"/>
      <c r="E5" s="391"/>
      <c r="F5" s="391"/>
      <c r="G5" s="1"/>
      <c r="H5" s="1"/>
      <c r="I5" s="1"/>
      <c r="J5" s="1"/>
      <c r="K5" s="1"/>
      <c r="L5" s="1"/>
      <c r="M5" s="1"/>
      <c r="N5" s="1"/>
    </row>
    <row r="6" spans="1:25" ht="12.75" customHeight="1" x14ac:dyDescent="0.2">
      <c r="A6" s="390" t="str">
        <f>Interview!B11</f>
        <v>Project:</v>
      </c>
      <c r="B6" s="391"/>
      <c r="C6" s="391" t="str">
        <f>IF(ISBLANK(Interview!E11),"",Interview!E11)</f>
        <v/>
      </c>
      <c r="D6" s="391"/>
      <c r="E6" s="391"/>
      <c r="F6" s="391"/>
      <c r="G6" s="1"/>
      <c r="H6" s="1"/>
      <c r="I6" s="1"/>
      <c r="J6" s="1"/>
      <c r="K6" s="1"/>
      <c r="L6" s="1"/>
      <c r="M6" s="1"/>
      <c r="N6" s="1"/>
    </row>
    <row r="7" spans="1:25" ht="12.75" customHeight="1" x14ac:dyDescent="0.2">
      <c r="A7" s="390" t="str">
        <f>Interview!B12</f>
        <v>Interview Date:</v>
      </c>
      <c r="B7" s="391"/>
      <c r="C7" s="392" t="str">
        <f>IF(ISBLANK(Interview!E12),"",Interview!E12)</f>
        <v/>
      </c>
      <c r="D7" s="392"/>
      <c r="E7" s="392"/>
      <c r="F7" s="392"/>
      <c r="G7" s="1"/>
      <c r="H7" s="1"/>
      <c r="I7" s="1"/>
      <c r="J7" s="1"/>
      <c r="K7" s="1"/>
      <c r="L7" s="1"/>
      <c r="M7" s="1"/>
      <c r="N7" s="1"/>
    </row>
    <row r="8" spans="1:25" ht="12.75" customHeight="1" x14ac:dyDescent="0.2">
      <c r="A8" s="390" t="str">
        <f>Interview!B13</f>
        <v>Interviewer:</v>
      </c>
      <c r="B8" s="391"/>
      <c r="C8" s="391" t="str">
        <f>IF(ISBLANK(Interview!E13),"",Interview!E13)</f>
        <v/>
      </c>
      <c r="D8" s="391"/>
      <c r="E8" s="391"/>
      <c r="F8" s="391"/>
      <c r="G8" s="1"/>
      <c r="H8" s="1"/>
      <c r="I8" s="1"/>
      <c r="J8" s="1"/>
      <c r="K8" s="1"/>
      <c r="L8" s="1"/>
      <c r="M8" s="1"/>
      <c r="N8" s="1"/>
    </row>
    <row r="9" spans="1:25" ht="12.75" customHeight="1" x14ac:dyDescent="0.2">
      <c r="A9" s="390" t="str">
        <f>Interview!B14</f>
        <v>Persons Interviewed:</v>
      </c>
      <c r="B9" s="391"/>
      <c r="C9" s="396" t="str">
        <f>IF(ISBLANK(Interview!E14),"",Interview!E14)</f>
        <v/>
      </c>
      <c r="D9" s="396"/>
      <c r="E9" s="396"/>
      <c r="F9" s="396"/>
      <c r="G9" s="396"/>
      <c r="H9" s="396"/>
      <c r="I9" s="396"/>
      <c r="J9" s="1"/>
      <c r="K9" s="1"/>
      <c r="L9" s="1"/>
      <c r="M9" s="1"/>
      <c r="N9" s="1"/>
    </row>
    <row r="10" spans="1:25" ht="12.75" customHeight="1" thickBot="1" x14ac:dyDescent="0.25">
      <c r="A10" s="128"/>
      <c r="B10" s="127"/>
      <c r="C10" s="127"/>
      <c r="D10" s="127"/>
      <c r="E10" s="127"/>
      <c r="F10" s="127"/>
      <c r="G10" s="127"/>
      <c r="H10" s="127"/>
      <c r="I10" s="127"/>
      <c r="J10" s="127"/>
      <c r="K10" s="127"/>
      <c r="L10" s="127"/>
      <c r="M10" s="127"/>
      <c r="N10" s="127"/>
    </row>
    <row r="11" spans="1:25" ht="24.95" customHeight="1" thickBot="1" x14ac:dyDescent="0.25">
      <c r="A11" s="381" t="s">
        <v>152</v>
      </c>
      <c r="B11" s="382"/>
      <c r="C11" s="382"/>
      <c r="D11" s="382"/>
      <c r="E11" s="382"/>
      <c r="F11" s="382"/>
      <c r="G11" s="382"/>
      <c r="H11" s="382"/>
      <c r="I11" s="382"/>
      <c r="J11" s="383"/>
      <c r="K11" s="125"/>
      <c r="L11" s="381" t="s">
        <v>152</v>
      </c>
      <c r="M11" s="382"/>
      <c r="N11" s="382"/>
      <c r="O11" s="382"/>
      <c r="P11" s="382"/>
      <c r="Q11" s="382"/>
      <c r="R11" s="383"/>
      <c r="T11" s="384" t="s">
        <v>152</v>
      </c>
      <c r="U11" s="385"/>
      <c r="V11" s="385"/>
      <c r="W11" s="385"/>
      <c r="X11" s="385"/>
      <c r="Y11" s="386"/>
    </row>
    <row r="12" spans="1:25" ht="12.75" customHeight="1" x14ac:dyDescent="0.2">
      <c r="A12" s="2"/>
      <c r="B12" s="2"/>
      <c r="C12" s="2"/>
      <c r="D12" s="378" t="s">
        <v>140</v>
      </c>
      <c r="E12" s="379"/>
      <c r="F12" s="380"/>
      <c r="G12" s="1"/>
      <c r="H12" s="1"/>
      <c r="I12" s="1"/>
      <c r="J12" s="1"/>
      <c r="K12" s="1"/>
      <c r="L12" s="1"/>
      <c r="M12" s="1"/>
      <c r="N12" s="1"/>
      <c r="V12" t="str">
        <f>T13</f>
        <v>Governance</v>
      </c>
      <c r="W12" t="str">
        <f>T16</f>
        <v>Construction</v>
      </c>
      <c r="X12" t="str">
        <f>T19</f>
        <v>Verification</v>
      </c>
      <c r="Y12" t="str">
        <f>T22</f>
        <v>Operations</v>
      </c>
    </row>
    <row r="13" spans="1:25" ht="15" customHeight="1" x14ac:dyDescent="0.2">
      <c r="A13" s="7" t="s">
        <v>4</v>
      </c>
      <c r="B13" s="7" t="s">
        <v>5</v>
      </c>
      <c r="C13" s="7" t="s">
        <v>109</v>
      </c>
      <c r="D13" s="126">
        <v>1</v>
      </c>
      <c r="E13" s="126">
        <v>2</v>
      </c>
      <c r="F13" s="126">
        <v>3</v>
      </c>
      <c r="G13" s="8" t="s">
        <v>9</v>
      </c>
      <c r="H13" s="1"/>
      <c r="I13" s="7" t="s">
        <v>4</v>
      </c>
      <c r="J13" s="7" t="s">
        <v>109</v>
      </c>
      <c r="L13" s="1"/>
      <c r="M13" s="1"/>
      <c r="N13" s="1"/>
      <c r="T13" s="69" t="s">
        <v>24</v>
      </c>
      <c r="U13" s="72" t="s">
        <v>25</v>
      </c>
      <c r="V13" s="99">
        <f>C14</f>
        <v>0</v>
      </c>
      <c r="W13" s="99">
        <v>0</v>
      </c>
      <c r="X13" s="99">
        <v>0</v>
      </c>
      <c r="Y13" s="99">
        <v>0</v>
      </c>
    </row>
    <row r="14" spans="1:25" ht="24.95" customHeight="1" x14ac:dyDescent="0.2">
      <c r="A14" s="69" t="s">
        <v>24</v>
      </c>
      <c r="B14" s="72" t="s">
        <v>25</v>
      </c>
      <c r="C14" s="99">
        <f>Interview!$J$18</f>
        <v>0</v>
      </c>
      <c r="D14" s="99">
        <f>Interview!H18</f>
        <v>0</v>
      </c>
      <c r="E14" s="99">
        <f>Interview!H24</f>
        <v>0</v>
      </c>
      <c r="F14" s="99">
        <f>Interview!H31</f>
        <v>0</v>
      </c>
      <c r="G14" s="6">
        <f t="shared" ref="G14:G25" si="0">(((((IF((C14="0+"),0.5,0)+IF((C14=1),1,0))+IF((C14="1+"),1.5,0))+IF((C14=2),2,0))+IF((C14="2+"),2.5,0))+IF((C14=3),3,0))+IF((C14="3+"),3.5,0)</f>
        <v>0</v>
      </c>
      <c r="H14" s="3"/>
      <c r="I14" s="69" t="s">
        <v>24</v>
      </c>
      <c r="J14" s="99" t="e">
        <f>AVERAGE(C14:C16)</f>
        <v>#REF!</v>
      </c>
      <c r="L14" s="1"/>
      <c r="M14" s="1"/>
      <c r="N14" s="1"/>
      <c r="T14" s="69" t="s">
        <v>24</v>
      </c>
      <c r="U14" s="72" t="s">
        <v>30</v>
      </c>
      <c r="V14" s="99" t="e">
        <f t="shared" ref="V14:V15" si="1">C15</f>
        <v>#REF!</v>
      </c>
      <c r="W14" s="99">
        <v>0</v>
      </c>
      <c r="X14" s="99">
        <v>0</v>
      </c>
      <c r="Y14" s="99">
        <v>0</v>
      </c>
    </row>
    <row r="15" spans="1:25" ht="24.95" customHeight="1" x14ac:dyDescent="0.2">
      <c r="A15" s="69" t="s">
        <v>24</v>
      </c>
      <c r="B15" s="72" t="s">
        <v>30</v>
      </c>
      <c r="C15" s="99" t="e">
        <f>Interview!#REF!</f>
        <v>#REF!</v>
      </c>
      <c r="D15" s="99" t="e">
        <f>Interview!#REF!</f>
        <v>#REF!</v>
      </c>
      <c r="E15" s="99" t="e">
        <f>Interview!#REF!</f>
        <v>#REF!</v>
      </c>
      <c r="F15" s="99" t="e">
        <f>Interview!#REF!</f>
        <v>#REF!</v>
      </c>
      <c r="G15" s="6" t="e">
        <f t="shared" si="0"/>
        <v>#REF!</v>
      </c>
      <c r="H15" s="3"/>
      <c r="I15" s="73" t="s">
        <v>38</v>
      </c>
      <c r="J15" s="99" t="e">
        <f>AVERAGE(C17:C19)</f>
        <v>#REF!</v>
      </c>
      <c r="L15" s="1"/>
      <c r="M15" s="1"/>
      <c r="N15" s="1"/>
      <c r="T15" s="69" t="s">
        <v>24</v>
      </c>
      <c r="U15" s="72" t="s">
        <v>34</v>
      </c>
      <c r="V15" s="99" t="e">
        <f t="shared" si="1"/>
        <v>#REF!</v>
      </c>
      <c r="W15" s="99">
        <v>0</v>
      </c>
      <c r="X15" s="99">
        <v>0</v>
      </c>
      <c r="Y15" s="99">
        <v>0</v>
      </c>
    </row>
    <row r="16" spans="1:25" ht="24.95" customHeight="1" x14ac:dyDescent="0.2">
      <c r="A16" s="69" t="s">
        <v>24</v>
      </c>
      <c r="B16" s="72" t="s">
        <v>34</v>
      </c>
      <c r="C16" s="99" t="e">
        <f>Interview!#REF!</f>
        <v>#REF!</v>
      </c>
      <c r="D16" s="99" t="e">
        <f>Interview!#REF!</f>
        <v>#REF!</v>
      </c>
      <c r="E16" s="99" t="e">
        <f>Interview!#REF!</f>
        <v>#REF!</v>
      </c>
      <c r="F16" s="99" t="e">
        <f>Interview!#REF!</f>
        <v>#REF!</v>
      </c>
      <c r="G16" s="6" t="e">
        <f t="shared" si="0"/>
        <v>#REF!</v>
      </c>
      <c r="H16" s="3"/>
      <c r="I16" s="77" t="s">
        <v>54</v>
      </c>
      <c r="J16" s="99" t="e">
        <f>AVERAGE(C20:C22)</f>
        <v>#REF!</v>
      </c>
      <c r="L16" s="1"/>
      <c r="M16" s="1"/>
      <c r="N16" s="1"/>
      <c r="T16" s="73" t="s">
        <v>38</v>
      </c>
      <c r="U16" s="76" t="s">
        <v>39</v>
      </c>
      <c r="V16" s="99">
        <v>0</v>
      </c>
      <c r="W16" s="99">
        <f>C17</f>
        <v>0</v>
      </c>
      <c r="X16" s="99">
        <v>0</v>
      </c>
      <c r="Y16" s="99">
        <v>0</v>
      </c>
    </row>
    <row r="17" spans="1:25" ht="24.95" customHeight="1" x14ac:dyDescent="0.2">
      <c r="A17" s="73" t="s">
        <v>38</v>
      </c>
      <c r="B17" s="76" t="s">
        <v>39</v>
      </c>
      <c r="C17" s="99">
        <f>Interview!$J$157</f>
        <v>0</v>
      </c>
      <c r="D17" s="99">
        <f>Interview!H157</f>
        <v>0</v>
      </c>
      <c r="E17" s="99">
        <f>Interview!H166</f>
        <v>0</v>
      </c>
      <c r="F17" s="99" t="e">
        <f>Interview!#REF!</f>
        <v>#REF!</v>
      </c>
      <c r="G17" s="6">
        <f t="shared" si="0"/>
        <v>0</v>
      </c>
      <c r="H17" s="3"/>
      <c r="I17" s="81" t="s">
        <v>75</v>
      </c>
      <c r="J17" s="99" t="e">
        <f>AVERAGE(C23:C25)</f>
        <v>#REF!</v>
      </c>
      <c r="L17" s="1"/>
      <c r="M17" s="1"/>
      <c r="N17" s="1"/>
      <c r="T17" s="73" t="s">
        <v>38</v>
      </c>
      <c r="U17" s="76" t="s">
        <v>43</v>
      </c>
      <c r="V17" s="99">
        <v>0</v>
      </c>
      <c r="W17" s="99" t="e">
        <f t="shared" ref="W17:W18" si="2">C18</f>
        <v>#REF!</v>
      </c>
      <c r="X17" s="99">
        <v>0</v>
      </c>
      <c r="Y17" s="99">
        <v>0</v>
      </c>
    </row>
    <row r="18" spans="1:25" ht="24.95" customHeight="1" x14ac:dyDescent="0.2">
      <c r="A18" s="73" t="s">
        <v>38</v>
      </c>
      <c r="B18" s="76" t="s">
        <v>43</v>
      </c>
      <c r="C18" s="99" t="e">
        <f>Interview!#REF!</f>
        <v>#REF!</v>
      </c>
      <c r="D18" s="99" t="e">
        <f>Interview!#REF!</f>
        <v>#REF!</v>
      </c>
      <c r="E18" s="99" t="e">
        <f>Interview!#REF!</f>
        <v>#REF!</v>
      </c>
      <c r="F18" s="99" t="e">
        <f>Interview!#REF!</f>
        <v>#REF!</v>
      </c>
      <c r="G18" s="6" t="e">
        <f t="shared" si="0"/>
        <v>#REF!</v>
      </c>
      <c r="H18" s="3"/>
      <c r="I18" s="1"/>
      <c r="J18" s="1"/>
      <c r="K18" s="1"/>
      <c r="L18" s="1"/>
      <c r="M18" s="1"/>
      <c r="N18" s="1"/>
      <c r="T18" s="73" t="s">
        <v>38</v>
      </c>
      <c r="U18" s="76" t="s">
        <v>50</v>
      </c>
      <c r="V18" s="99">
        <v>0</v>
      </c>
      <c r="W18" s="99" t="e">
        <f t="shared" si="2"/>
        <v>#REF!</v>
      </c>
      <c r="X18" s="99">
        <v>0</v>
      </c>
      <c r="Y18" s="99">
        <v>0</v>
      </c>
    </row>
    <row r="19" spans="1:25" ht="24.95" customHeight="1" x14ac:dyDescent="0.2">
      <c r="A19" s="73" t="s">
        <v>38</v>
      </c>
      <c r="B19" s="76" t="s">
        <v>50</v>
      </c>
      <c r="C19" s="99" t="e">
        <f>Interview!#REF!</f>
        <v>#REF!</v>
      </c>
      <c r="D19" s="99" t="e">
        <f>Interview!#REF!</f>
        <v>#REF!</v>
      </c>
      <c r="E19" s="99" t="e">
        <f>Interview!#REF!</f>
        <v>#REF!</v>
      </c>
      <c r="F19" s="99" t="e">
        <f>Interview!#REF!</f>
        <v>#REF!</v>
      </c>
      <c r="G19" s="6" t="e">
        <f t="shared" si="0"/>
        <v>#REF!</v>
      </c>
      <c r="H19" s="3"/>
      <c r="I19" s="1"/>
      <c r="J19" s="1"/>
      <c r="K19" s="1"/>
      <c r="L19" s="1"/>
      <c r="M19" s="1"/>
      <c r="N19" s="1"/>
      <c r="T19" s="77" t="s">
        <v>54</v>
      </c>
      <c r="U19" s="80" t="s">
        <v>55</v>
      </c>
      <c r="V19" s="99">
        <v>0</v>
      </c>
      <c r="W19" s="99">
        <v>0</v>
      </c>
      <c r="X19" s="99" t="e">
        <f>C20</f>
        <v>#REF!</v>
      </c>
      <c r="Y19" s="99">
        <v>0</v>
      </c>
    </row>
    <row r="20" spans="1:25" ht="24.95" customHeight="1" x14ac:dyDescent="0.2">
      <c r="A20" s="77" t="s">
        <v>54</v>
      </c>
      <c r="B20" s="80" t="s">
        <v>55</v>
      </c>
      <c r="C20" s="99" t="e">
        <f>Interview!#REF!</f>
        <v>#REF!</v>
      </c>
      <c r="D20" s="99" t="e">
        <f>Interview!#REF!</f>
        <v>#REF!</v>
      </c>
      <c r="E20" s="99" t="e">
        <f>Interview!#REF!</f>
        <v>#REF!</v>
      </c>
      <c r="F20" s="99" t="e">
        <f>Interview!#REF!</f>
        <v>#REF!</v>
      </c>
      <c r="G20" s="6" t="e">
        <f t="shared" si="0"/>
        <v>#REF!</v>
      </c>
      <c r="H20" s="3"/>
      <c r="I20" s="1"/>
      <c r="J20" s="1"/>
      <c r="K20" s="1"/>
      <c r="L20" s="1"/>
      <c r="M20" s="1"/>
      <c r="N20" s="1"/>
      <c r="T20" s="77" t="s">
        <v>54</v>
      </c>
      <c r="U20" s="80" t="s">
        <v>83</v>
      </c>
      <c r="V20" s="99">
        <v>0</v>
      </c>
      <c r="W20" s="99">
        <v>0</v>
      </c>
      <c r="X20" s="99" t="e">
        <f t="shared" ref="X20:X21" si="3">C21</f>
        <v>#REF!</v>
      </c>
      <c r="Y20" s="99">
        <v>0</v>
      </c>
    </row>
    <row r="21" spans="1:25" ht="24.95" customHeight="1" x14ac:dyDescent="0.2">
      <c r="A21" s="77" t="s">
        <v>54</v>
      </c>
      <c r="B21" s="80" t="s">
        <v>83</v>
      </c>
      <c r="C21" s="99" t="e">
        <f>Interview!#REF!</f>
        <v>#REF!</v>
      </c>
      <c r="D21" s="99" t="e">
        <f>Interview!#REF!</f>
        <v>#REF!</v>
      </c>
      <c r="E21" s="99" t="e">
        <f>Interview!#REF!</f>
        <v>#REF!</v>
      </c>
      <c r="F21" s="99" t="e">
        <f>Interview!#REF!</f>
        <v>#REF!</v>
      </c>
      <c r="G21" s="6" t="e">
        <f t="shared" si="0"/>
        <v>#REF!</v>
      </c>
      <c r="H21" s="3"/>
      <c r="I21" s="1"/>
      <c r="J21" s="1"/>
      <c r="K21" s="1"/>
      <c r="L21" s="1"/>
      <c r="M21" s="1"/>
      <c r="N21" s="1"/>
      <c r="T21" s="77" t="s">
        <v>54</v>
      </c>
      <c r="U21" s="80" t="s">
        <v>59</v>
      </c>
      <c r="V21" s="99">
        <v>0</v>
      </c>
      <c r="W21" s="99">
        <v>0</v>
      </c>
      <c r="X21" s="99" t="e">
        <f t="shared" si="3"/>
        <v>#REF!</v>
      </c>
      <c r="Y21" s="99">
        <v>0</v>
      </c>
    </row>
    <row r="22" spans="1:25" ht="24.95" customHeight="1" x14ac:dyDescent="0.2">
      <c r="A22" s="77" t="s">
        <v>54</v>
      </c>
      <c r="B22" s="80" t="s">
        <v>59</v>
      </c>
      <c r="C22" s="99" t="e">
        <f>Interview!#REF!</f>
        <v>#REF!</v>
      </c>
      <c r="D22" s="99" t="e">
        <f>Interview!#REF!</f>
        <v>#REF!</v>
      </c>
      <c r="E22" s="99" t="e">
        <f>Interview!#REF!</f>
        <v>#REF!</v>
      </c>
      <c r="F22" s="99" t="e">
        <f>Interview!#REF!</f>
        <v>#REF!</v>
      </c>
      <c r="G22" s="6" t="e">
        <f t="shared" si="0"/>
        <v>#REF!</v>
      </c>
      <c r="H22" s="3"/>
      <c r="I22" s="1"/>
      <c r="J22" s="1"/>
      <c r="K22" s="1"/>
      <c r="L22" s="1"/>
      <c r="M22" s="1"/>
      <c r="N22" s="1"/>
      <c r="T22" s="81" t="s">
        <v>75</v>
      </c>
      <c r="U22" s="83" t="s">
        <v>76</v>
      </c>
      <c r="V22" s="99">
        <v>0</v>
      </c>
      <c r="W22" s="99">
        <v>0</v>
      </c>
      <c r="X22" s="99">
        <v>0</v>
      </c>
      <c r="Y22" s="99" t="e">
        <f>C23</f>
        <v>#REF!</v>
      </c>
    </row>
    <row r="23" spans="1:25" ht="24.95" customHeight="1" x14ac:dyDescent="0.2">
      <c r="A23" s="81" t="s">
        <v>75</v>
      </c>
      <c r="B23" s="83" t="s">
        <v>76</v>
      </c>
      <c r="C23" s="99" t="e">
        <f>Interview!#REF!</f>
        <v>#REF!</v>
      </c>
      <c r="D23" s="99" t="e">
        <f>Interview!#REF!</f>
        <v>#REF!</v>
      </c>
      <c r="E23" s="99" t="e">
        <f>Interview!#REF!</f>
        <v>#REF!</v>
      </c>
      <c r="F23" s="99" t="e">
        <f>Interview!#REF!</f>
        <v>#REF!</v>
      </c>
      <c r="G23" s="6" t="e">
        <f t="shared" si="0"/>
        <v>#REF!</v>
      </c>
      <c r="H23" s="3"/>
      <c r="I23" s="1"/>
      <c r="J23" s="1"/>
      <c r="K23" s="1"/>
      <c r="L23" s="1"/>
      <c r="M23" s="1"/>
      <c r="N23" s="1"/>
      <c r="T23" s="81" t="s">
        <v>75</v>
      </c>
      <c r="U23" s="83" t="s">
        <v>63</v>
      </c>
      <c r="V23" s="99">
        <v>0</v>
      </c>
      <c r="W23" s="99">
        <v>0</v>
      </c>
      <c r="X23" s="99">
        <v>0</v>
      </c>
      <c r="Y23" s="99" t="e">
        <f t="shared" ref="Y23:Y24" si="4">C24</f>
        <v>#REF!</v>
      </c>
    </row>
    <row r="24" spans="1:25" ht="24.95" customHeight="1" x14ac:dyDescent="0.2">
      <c r="A24" s="81" t="s">
        <v>75</v>
      </c>
      <c r="B24" s="83" t="s">
        <v>63</v>
      </c>
      <c r="C24" s="99" t="e">
        <f>Interview!#REF!</f>
        <v>#REF!</v>
      </c>
      <c r="D24" s="99" t="e">
        <f>Interview!#REF!</f>
        <v>#REF!</v>
      </c>
      <c r="E24" s="99" t="e">
        <f>Interview!#REF!</f>
        <v>#REF!</v>
      </c>
      <c r="F24" s="99" t="e">
        <f>Interview!#REF!</f>
        <v>#REF!</v>
      </c>
      <c r="G24" s="6" t="e">
        <f t="shared" si="0"/>
        <v>#REF!</v>
      </c>
      <c r="H24" s="3"/>
      <c r="I24" s="1"/>
      <c r="J24" s="1"/>
      <c r="K24" s="1"/>
      <c r="L24" s="1"/>
      <c r="M24" s="1"/>
      <c r="N24" s="1"/>
      <c r="T24" s="81" t="s">
        <v>75</v>
      </c>
      <c r="U24" s="83" t="s">
        <v>0</v>
      </c>
      <c r="V24" s="99">
        <v>0</v>
      </c>
      <c r="W24" s="99">
        <v>0</v>
      </c>
      <c r="X24" s="99">
        <v>0</v>
      </c>
      <c r="Y24" s="99" t="e">
        <f t="shared" si="4"/>
        <v>#REF!</v>
      </c>
    </row>
    <row r="25" spans="1:25" ht="24.95" customHeight="1" x14ac:dyDescent="0.2">
      <c r="A25" s="81" t="s">
        <v>75</v>
      </c>
      <c r="B25" s="83" t="s">
        <v>0</v>
      </c>
      <c r="C25" s="99" t="e">
        <f>Interview!#REF!</f>
        <v>#REF!</v>
      </c>
      <c r="D25" s="99" t="e">
        <f>Interview!#REF!</f>
        <v>#REF!</v>
      </c>
      <c r="E25" s="99" t="e">
        <f>Interview!#REF!</f>
        <v>#REF!</v>
      </c>
      <c r="F25" s="99" t="e">
        <f>Interview!#REF!</f>
        <v>#REF!</v>
      </c>
      <c r="G25" s="6" t="e">
        <f t="shared" si="0"/>
        <v>#REF!</v>
      </c>
      <c r="H25" s="3"/>
      <c r="I25" s="1"/>
      <c r="J25" s="1"/>
      <c r="K25" s="1"/>
      <c r="L25" s="1"/>
      <c r="M25" s="1"/>
      <c r="N25" s="1"/>
    </row>
    <row r="26" spans="1:25" ht="12.75" customHeight="1" x14ac:dyDescent="0.2">
      <c r="A26" s="4"/>
      <c r="B26" s="4"/>
      <c r="C26" s="4"/>
      <c r="D26" s="4"/>
      <c r="E26" s="4"/>
      <c r="F26" s="4"/>
      <c r="G26" s="1"/>
      <c r="H26" s="1"/>
      <c r="I26" s="1"/>
      <c r="J26" s="1"/>
      <c r="K26" s="1"/>
      <c r="L26" s="1"/>
      <c r="M26" s="1"/>
      <c r="N26" s="1"/>
    </row>
    <row r="27" spans="1:25" ht="12.75" customHeight="1" thickBot="1" x14ac:dyDescent="0.25">
      <c r="K27" s="228"/>
    </row>
    <row r="28" spans="1:25" ht="24.95" customHeight="1" thickBot="1" x14ac:dyDescent="0.25">
      <c r="A28" s="381" t="s">
        <v>188</v>
      </c>
      <c r="B28" s="382"/>
      <c r="C28" s="382"/>
      <c r="D28" s="382"/>
      <c r="E28" s="382"/>
      <c r="F28" s="382"/>
      <c r="G28" s="382"/>
      <c r="H28" s="382"/>
      <c r="I28" s="382"/>
      <c r="J28" s="383"/>
      <c r="K28" s="228"/>
      <c r="L28" s="381" t="s">
        <v>188</v>
      </c>
      <c r="M28" s="382"/>
      <c r="N28" s="382"/>
      <c r="O28" s="382"/>
      <c r="P28" s="382"/>
      <c r="Q28" s="382"/>
      <c r="R28" s="383"/>
      <c r="T28" s="384" t="s">
        <v>188</v>
      </c>
      <c r="U28" s="385"/>
      <c r="V28" s="385"/>
      <c r="W28" s="385"/>
      <c r="X28" s="385"/>
      <c r="Y28" s="386"/>
    </row>
    <row r="29" spans="1:25" ht="12" customHeight="1" x14ac:dyDescent="0.2">
      <c r="A29" s="2"/>
      <c r="B29" s="2"/>
      <c r="C29" s="2"/>
      <c r="D29" s="378" t="s">
        <v>140</v>
      </c>
      <c r="E29" s="379"/>
      <c r="F29" s="380"/>
      <c r="G29" s="228"/>
      <c r="H29" s="228"/>
      <c r="I29" s="228"/>
      <c r="J29" s="228"/>
      <c r="K29" s="228"/>
      <c r="L29" s="228"/>
      <c r="M29" s="228"/>
      <c r="N29" s="228"/>
      <c r="V29" t="str">
        <f>T30</f>
        <v>Governance</v>
      </c>
      <c r="W29" t="str">
        <f>T33</f>
        <v>Construction</v>
      </c>
      <c r="X29" t="str">
        <f>T36</f>
        <v>Verification</v>
      </c>
      <c r="Y29" t="str">
        <f>T39</f>
        <v>Operations</v>
      </c>
    </row>
    <row r="30" spans="1:25" ht="24.95" customHeight="1" x14ac:dyDescent="0.2">
      <c r="A30" s="7" t="s">
        <v>4</v>
      </c>
      <c r="B30" s="7" t="s">
        <v>5</v>
      </c>
      <c r="C30" s="7" t="s">
        <v>109</v>
      </c>
      <c r="D30" s="126">
        <v>1</v>
      </c>
      <c r="E30" s="126">
        <v>2</v>
      </c>
      <c r="F30" s="126">
        <v>3</v>
      </c>
      <c r="G30" s="8" t="s">
        <v>9</v>
      </c>
      <c r="H30" s="228"/>
      <c r="I30" s="7" t="s">
        <v>4</v>
      </c>
      <c r="J30" s="7" t="s">
        <v>109</v>
      </c>
      <c r="K30" s="228"/>
      <c r="L30" s="228"/>
      <c r="M30" s="228"/>
      <c r="N30" s="228"/>
      <c r="T30" s="69" t="s">
        <v>24</v>
      </c>
      <c r="U30" s="72" t="s">
        <v>25</v>
      </c>
      <c r="V30" s="99">
        <f>C31</f>
        <v>0</v>
      </c>
      <c r="W30" s="99">
        <v>0</v>
      </c>
      <c r="X30" s="99">
        <v>0</v>
      </c>
      <c r="Y30" s="99">
        <v>0</v>
      </c>
    </row>
    <row r="31" spans="1:25" ht="24.95" customHeight="1" x14ac:dyDescent="0.2">
      <c r="A31" s="69" t="s">
        <v>24</v>
      </c>
      <c r="B31" s="72" t="s">
        <v>25</v>
      </c>
      <c r="C31" s="99">
        <f>Roadmap!$M$20</f>
        <v>0</v>
      </c>
      <c r="D31" s="99">
        <f>Roadmap!$L$20</f>
        <v>0</v>
      </c>
      <c r="E31" s="99">
        <f>Roadmap!$L$24</f>
        <v>0</v>
      </c>
      <c r="F31" s="99">
        <f>Roadmap!$L$28</f>
        <v>0</v>
      </c>
      <c r="G31" s="6">
        <f t="shared" ref="G31:G42" si="5">(((((IF((C31="0+"),0.5,0)+IF((C31=1),1,0))+IF((C31="1+"),1.5,0))+IF((C31=2),2,0))+IF((C31="2+"),2.5,0))+IF((C31=3),3,0))+IF((C31="3+"),3.5,0)</f>
        <v>0</v>
      </c>
      <c r="H31" s="3"/>
      <c r="I31" s="69" t="s">
        <v>24</v>
      </c>
      <c r="J31" s="99">
        <f>AVERAGE(C31:C33)</f>
        <v>0</v>
      </c>
      <c r="K31" s="228"/>
      <c r="L31" s="228"/>
      <c r="M31" s="228"/>
      <c r="N31" s="228"/>
      <c r="T31" s="69" t="s">
        <v>24</v>
      </c>
      <c r="U31" s="72" t="s">
        <v>30</v>
      </c>
      <c r="V31" s="99">
        <f t="shared" ref="V31:V32" si="6">C32</f>
        <v>0</v>
      </c>
      <c r="W31" s="99">
        <v>0</v>
      </c>
      <c r="X31" s="99">
        <v>0</v>
      </c>
      <c r="Y31" s="99">
        <v>0</v>
      </c>
    </row>
    <row r="32" spans="1:25" ht="24.95" customHeight="1" x14ac:dyDescent="0.2">
      <c r="A32" s="69" t="s">
        <v>24</v>
      </c>
      <c r="B32" s="72" t="s">
        <v>30</v>
      </c>
      <c r="C32" s="99">
        <f>Roadmap!$M$31</f>
        <v>0</v>
      </c>
      <c r="D32" s="99">
        <f>Roadmap!$L$31</f>
        <v>0</v>
      </c>
      <c r="E32" s="99">
        <f>Roadmap!$L$34</f>
        <v>0</v>
      </c>
      <c r="F32" s="99">
        <f>Roadmap!$L$37</f>
        <v>0</v>
      </c>
      <c r="G32" s="6">
        <f t="shared" si="5"/>
        <v>0</v>
      </c>
      <c r="H32" s="3"/>
      <c r="I32" s="73" t="s">
        <v>38</v>
      </c>
      <c r="J32" s="99">
        <f>AVERAGE(C34:C36)</f>
        <v>0</v>
      </c>
      <c r="K32" s="228"/>
      <c r="L32" s="228"/>
      <c r="M32" s="228"/>
      <c r="N32" s="228"/>
      <c r="T32" s="69" t="s">
        <v>24</v>
      </c>
      <c r="U32" s="72" t="s">
        <v>34</v>
      </c>
      <c r="V32" s="99">
        <f t="shared" si="6"/>
        <v>0</v>
      </c>
      <c r="W32" s="99">
        <v>0</v>
      </c>
      <c r="X32" s="99">
        <v>0</v>
      </c>
      <c r="Y32" s="99">
        <v>0</v>
      </c>
    </row>
    <row r="33" spans="1:25" ht="24.95" customHeight="1" x14ac:dyDescent="0.2">
      <c r="A33" s="69" t="s">
        <v>24</v>
      </c>
      <c r="B33" s="72" t="s">
        <v>34</v>
      </c>
      <c r="C33" s="99">
        <f>Roadmap!$M$40</f>
        <v>0</v>
      </c>
      <c r="D33" s="99">
        <f>Roadmap!$L$40</f>
        <v>0</v>
      </c>
      <c r="E33" s="99">
        <f>Roadmap!$L$43</f>
        <v>0</v>
      </c>
      <c r="F33" s="99">
        <f>Roadmap!$L$46</f>
        <v>0</v>
      </c>
      <c r="G33" s="6">
        <f t="shared" si="5"/>
        <v>0</v>
      </c>
      <c r="H33" s="3"/>
      <c r="I33" s="77" t="s">
        <v>54</v>
      </c>
      <c r="J33" s="99">
        <f>AVERAGE(C37:C39)</f>
        <v>0</v>
      </c>
      <c r="K33" s="228"/>
      <c r="L33" s="228"/>
      <c r="M33" s="228"/>
      <c r="N33" s="228"/>
      <c r="T33" s="73" t="s">
        <v>38</v>
      </c>
      <c r="U33" s="76" t="s">
        <v>39</v>
      </c>
      <c r="V33" s="99">
        <v>0</v>
      </c>
      <c r="W33" s="99">
        <f>C34</f>
        <v>0</v>
      </c>
      <c r="X33" s="99">
        <v>0</v>
      </c>
      <c r="Y33" s="99">
        <v>0</v>
      </c>
    </row>
    <row r="34" spans="1:25" ht="24.95" customHeight="1" x14ac:dyDescent="0.2">
      <c r="A34" s="73" t="s">
        <v>38</v>
      </c>
      <c r="B34" s="76" t="s">
        <v>39</v>
      </c>
      <c r="C34" s="99">
        <f>Roadmap!$M$50</f>
        <v>0</v>
      </c>
      <c r="D34" s="99">
        <f>Roadmap!$L$50</f>
        <v>0</v>
      </c>
      <c r="E34" s="99">
        <f>Roadmap!$L$53</f>
        <v>0</v>
      </c>
      <c r="F34" s="99">
        <f>Roadmap!$L$57</f>
        <v>0</v>
      </c>
      <c r="G34" s="6">
        <f t="shared" si="5"/>
        <v>0</v>
      </c>
      <c r="H34" s="3"/>
      <c r="I34" s="81" t="s">
        <v>75</v>
      </c>
      <c r="J34" s="99">
        <f>AVERAGE(C40:C42)</f>
        <v>0</v>
      </c>
      <c r="K34" s="228"/>
      <c r="L34" s="228"/>
      <c r="M34" s="228"/>
      <c r="N34" s="228"/>
      <c r="T34" s="73" t="s">
        <v>38</v>
      </c>
      <c r="U34" s="76" t="s">
        <v>43</v>
      </c>
      <c r="V34" s="99">
        <v>0</v>
      </c>
      <c r="W34" s="99">
        <f t="shared" ref="W34:W35" si="7">C35</f>
        <v>0</v>
      </c>
      <c r="X34" s="99">
        <v>0</v>
      </c>
      <c r="Y34" s="99">
        <v>0</v>
      </c>
    </row>
    <row r="35" spans="1:25" ht="24.95" customHeight="1" x14ac:dyDescent="0.2">
      <c r="A35" s="73" t="s">
        <v>38</v>
      </c>
      <c r="B35" s="76" t="s">
        <v>43</v>
      </c>
      <c r="C35" s="99">
        <f>Roadmap!$M$60</f>
        <v>0</v>
      </c>
      <c r="D35" s="99">
        <f>Roadmap!$L$60</f>
        <v>0</v>
      </c>
      <c r="E35" s="99">
        <f>Roadmap!$L$63</f>
        <v>0</v>
      </c>
      <c r="F35" s="99">
        <f>Roadmap!$L$66</f>
        <v>0</v>
      </c>
      <c r="G35" s="6">
        <f t="shared" si="5"/>
        <v>0</v>
      </c>
      <c r="H35" s="3"/>
      <c r="I35" s="228"/>
      <c r="J35" s="228"/>
      <c r="K35" s="228"/>
      <c r="L35" s="228"/>
      <c r="M35" s="228"/>
      <c r="N35" s="228"/>
      <c r="T35" s="73" t="s">
        <v>38</v>
      </c>
      <c r="U35" s="76" t="s">
        <v>50</v>
      </c>
      <c r="V35" s="99">
        <v>0</v>
      </c>
      <c r="W35" s="99">
        <f t="shared" si="7"/>
        <v>0</v>
      </c>
      <c r="X35" s="99">
        <v>0</v>
      </c>
      <c r="Y35" s="99">
        <v>0</v>
      </c>
    </row>
    <row r="36" spans="1:25" ht="24.95" customHeight="1" x14ac:dyDescent="0.2">
      <c r="A36" s="73" t="s">
        <v>38</v>
      </c>
      <c r="B36" s="76" t="s">
        <v>50</v>
      </c>
      <c r="C36" s="99">
        <f>Roadmap!$M$69</f>
        <v>0</v>
      </c>
      <c r="D36" s="99">
        <f>Roadmap!$L$69</f>
        <v>0</v>
      </c>
      <c r="E36" s="99">
        <f>Roadmap!$L$72</f>
        <v>0</v>
      </c>
      <c r="F36" s="99">
        <f>Roadmap!$L$75</f>
        <v>0</v>
      </c>
      <c r="G36" s="6">
        <f t="shared" si="5"/>
        <v>0</v>
      </c>
      <c r="H36" s="3"/>
      <c r="I36" s="228"/>
      <c r="J36" s="228"/>
      <c r="K36" s="228"/>
      <c r="L36" s="228"/>
      <c r="M36" s="228"/>
      <c r="N36" s="228"/>
      <c r="T36" s="77" t="s">
        <v>54</v>
      </c>
      <c r="U36" s="80" t="s">
        <v>55</v>
      </c>
      <c r="V36" s="99">
        <v>0</v>
      </c>
      <c r="W36" s="99">
        <v>0</v>
      </c>
      <c r="X36" s="99">
        <f>C37</f>
        <v>0</v>
      </c>
      <c r="Y36" s="99">
        <v>0</v>
      </c>
    </row>
    <row r="37" spans="1:25" ht="24.95" customHeight="1" x14ac:dyDescent="0.2">
      <c r="A37" s="77" t="s">
        <v>54</v>
      </c>
      <c r="B37" s="80" t="s">
        <v>55</v>
      </c>
      <c r="C37" s="99">
        <f>Roadmap!$M$79</f>
        <v>0</v>
      </c>
      <c r="D37" s="99">
        <f>Roadmap!$L$79</f>
        <v>0</v>
      </c>
      <c r="E37" s="99">
        <f>Roadmap!$L$82</f>
        <v>0</v>
      </c>
      <c r="F37" s="99">
        <f>Roadmap!$L$85</f>
        <v>0</v>
      </c>
      <c r="G37" s="6">
        <f t="shared" si="5"/>
        <v>0</v>
      </c>
      <c r="H37" s="3"/>
      <c r="I37" s="228"/>
      <c r="J37" s="228"/>
      <c r="K37" s="228"/>
      <c r="L37" s="228"/>
      <c r="M37" s="228"/>
      <c r="N37" s="228"/>
      <c r="T37" s="77" t="s">
        <v>54</v>
      </c>
      <c r="U37" s="80" t="s">
        <v>83</v>
      </c>
      <c r="V37" s="99">
        <v>0</v>
      </c>
      <c r="W37" s="99">
        <v>0</v>
      </c>
      <c r="X37" s="99">
        <f t="shared" ref="X37:X38" si="8">C38</f>
        <v>0</v>
      </c>
      <c r="Y37" s="99">
        <v>0</v>
      </c>
    </row>
    <row r="38" spans="1:25" ht="24.95" customHeight="1" x14ac:dyDescent="0.2">
      <c r="A38" s="77" t="s">
        <v>54</v>
      </c>
      <c r="B38" s="80" t="s">
        <v>83</v>
      </c>
      <c r="C38" s="99">
        <f>Roadmap!$M$88</f>
        <v>0</v>
      </c>
      <c r="D38" s="99">
        <f>Roadmap!$L$88</f>
        <v>0</v>
      </c>
      <c r="E38" s="99">
        <f>Roadmap!$L$91</f>
        <v>0</v>
      </c>
      <c r="F38" s="99">
        <f>Roadmap!$L$94</f>
        <v>0</v>
      </c>
      <c r="G38" s="6">
        <f t="shared" si="5"/>
        <v>0</v>
      </c>
      <c r="H38" s="3"/>
      <c r="I38" s="228"/>
      <c r="J38" s="228"/>
      <c r="K38" s="228"/>
      <c r="L38" s="228"/>
      <c r="M38" s="228"/>
      <c r="N38" s="228"/>
      <c r="T38" s="77" t="s">
        <v>54</v>
      </c>
      <c r="U38" s="80" t="s">
        <v>59</v>
      </c>
      <c r="V38" s="99">
        <v>0</v>
      </c>
      <c r="W38" s="99">
        <v>0</v>
      </c>
      <c r="X38" s="99">
        <f t="shared" si="8"/>
        <v>0</v>
      </c>
      <c r="Y38" s="99">
        <v>0</v>
      </c>
    </row>
    <row r="39" spans="1:25" ht="24.95" customHeight="1" x14ac:dyDescent="0.2">
      <c r="A39" s="77" t="s">
        <v>54</v>
      </c>
      <c r="B39" s="80" t="s">
        <v>59</v>
      </c>
      <c r="C39" s="99">
        <f>Roadmap!$M$97</f>
        <v>0</v>
      </c>
      <c r="D39" s="99">
        <f>Roadmap!$L$97</f>
        <v>0</v>
      </c>
      <c r="E39" s="99">
        <f>Roadmap!$L$101</f>
        <v>0</v>
      </c>
      <c r="F39" s="99">
        <f>Roadmap!$L$104</f>
        <v>0</v>
      </c>
      <c r="G39" s="6">
        <f t="shared" si="5"/>
        <v>0</v>
      </c>
      <c r="H39" s="3"/>
      <c r="I39" s="228"/>
      <c r="J39" s="228"/>
      <c r="K39" s="228"/>
      <c r="L39" s="228"/>
      <c r="M39" s="228"/>
      <c r="N39" s="228"/>
      <c r="T39" s="81" t="s">
        <v>75</v>
      </c>
      <c r="U39" s="83" t="s">
        <v>76</v>
      </c>
      <c r="V39" s="99">
        <v>0</v>
      </c>
      <c r="W39" s="99">
        <v>0</v>
      </c>
      <c r="X39" s="99">
        <v>0</v>
      </c>
      <c r="Y39" s="99">
        <f>C40</f>
        <v>0</v>
      </c>
    </row>
    <row r="40" spans="1:25" ht="24.95" customHeight="1" x14ac:dyDescent="0.2">
      <c r="A40" s="81" t="s">
        <v>75</v>
      </c>
      <c r="B40" s="83" t="s">
        <v>76</v>
      </c>
      <c r="C40" s="99">
        <f>Roadmap!$M$108</f>
        <v>0</v>
      </c>
      <c r="D40" s="99">
        <f>Roadmap!$L$108</f>
        <v>0</v>
      </c>
      <c r="E40" s="99">
        <f>Roadmap!$L$112</f>
        <v>0</v>
      </c>
      <c r="F40" s="99">
        <f>Roadmap!$L$115</f>
        <v>0</v>
      </c>
      <c r="G40" s="6">
        <f t="shared" si="5"/>
        <v>0</v>
      </c>
      <c r="H40" s="3"/>
      <c r="I40" s="228"/>
      <c r="J40" s="228"/>
      <c r="K40" s="228"/>
      <c r="L40" s="228"/>
      <c r="M40" s="228"/>
      <c r="N40" s="228"/>
      <c r="T40" s="81" t="s">
        <v>75</v>
      </c>
      <c r="U40" s="83" t="s">
        <v>63</v>
      </c>
      <c r="V40" s="99">
        <v>0</v>
      </c>
      <c r="W40" s="99">
        <v>0</v>
      </c>
      <c r="X40" s="99">
        <v>0</v>
      </c>
      <c r="Y40" s="99">
        <f t="shared" ref="Y40:Y41" si="9">C41</f>
        <v>0</v>
      </c>
    </row>
    <row r="41" spans="1:25" ht="24.95" customHeight="1" x14ac:dyDescent="0.2">
      <c r="A41" s="81" t="s">
        <v>75</v>
      </c>
      <c r="B41" s="83" t="s">
        <v>63</v>
      </c>
      <c r="C41" s="99">
        <f>Roadmap!$M$118</f>
        <v>0</v>
      </c>
      <c r="D41" s="99">
        <f>Roadmap!$L$118</f>
        <v>0</v>
      </c>
      <c r="E41" s="99">
        <f>Roadmap!$L$121</f>
        <v>0</v>
      </c>
      <c r="F41" s="99">
        <f>Roadmap!$L$124</f>
        <v>0</v>
      </c>
      <c r="G41" s="6">
        <f t="shared" si="5"/>
        <v>0</v>
      </c>
      <c r="H41" s="3"/>
      <c r="I41" s="228"/>
      <c r="J41" s="228"/>
      <c r="K41" s="228"/>
      <c r="L41" s="228"/>
      <c r="M41" s="228"/>
      <c r="N41" s="228"/>
      <c r="T41" s="81" t="s">
        <v>75</v>
      </c>
      <c r="U41" s="83" t="s">
        <v>0</v>
      </c>
      <c r="V41" s="99">
        <v>0</v>
      </c>
      <c r="W41" s="99">
        <v>0</v>
      </c>
      <c r="X41" s="99">
        <v>0</v>
      </c>
      <c r="Y41" s="99">
        <f t="shared" si="9"/>
        <v>0</v>
      </c>
    </row>
    <row r="42" spans="1:25" ht="24.95" customHeight="1" x14ac:dyDescent="0.2">
      <c r="A42" s="81" t="s">
        <v>75</v>
      </c>
      <c r="B42" s="83" t="s">
        <v>0</v>
      </c>
      <c r="C42" s="99">
        <f>Roadmap!$M$127</f>
        <v>0</v>
      </c>
      <c r="D42" s="99">
        <f>Roadmap!$L$127</f>
        <v>0</v>
      </c>
      <c r="E42" s="99">
        <f>Roadmap!$L$130</f>
        <v>0</v>
      </c>
      <c r="F42" s="99">
        <f>Roadmap!$L$133</f>
        <v>0</v>
      </c>
      <c r="G42" s="6">
        <f t="shared" si="5"/>
        <v>0</v>
      </c>
      <c r="H42" s="3"/>
      <c r="I42" s="228"/>
      <c r="J42" s="228"/>
      <c r="K42" s="228"/>
      <c r="L42" s="228"/>
      <c r="M42" s="228"/>
      <c r="N42" s="228"/>
    </row>
    <row r="43" spans="1:25" ht="12.75" customHeight="1" x14ac:dyDescent="0.2">
      <c r="A43" s="228"/>
      <c r="B43" s="228"/>
      <c r="C43" s="228"/>
      <c r="D43" s="228"/>
      <c r="E43" s="228"/>
      <c r="F43" s="228"/>
      <c r="G43" s="228"/>
      <c r="H43" s="228"/>
      <c r="I43" s="228"/>
      <c r="J43" s="228"/>
      <c r="K43" s="228"/>
      <c r="L43" s="228"/>
      <c r="M43" s="228"/>
      <c r="N43" s="228"/>
    </row>
    <row r="44" spans="1:25" ht="12.75" customHeight="1" thickBot="1" x14ac:dyDescent="0.25">
      <c r="K44" s="1"/>
    </row>
    <row r="45" spans="1:25" ht="24.95" customHeight="1" thickBot="1" x14ac:dyDescent="0.25">
      <c r="A45" s="381" t="s">
        <v>187</v>
      </c>
      <c r="B45" s="382"/>
      <c r="C45" s="382"/>
      <c r="D45" s="382"/>
      <c r="E45" s="382"/>
      <c r="F45" s="382"/>
      <c r="G45" s="382"/>
      <c r="H45" s="382"/>
      <c r="I45" s="382"/>
      <c r="J45" s="383"/>
      <c r="K45" s="1"/>
      <c r="L45" s="381" t="s">
        <v>187</v>
      </c>
      <c r="M45" s="382"/>
      <c r="N45" s="382"/>
      <c r="O45" s="382"/>
      <c r="P45" s="382"/>
      <c r="Q45" s="382"/>
      <c r="R45" s="383"/>
      <c r="T45" s="384" t="s">
        <v>187</v>
      </c>
      <c r="U45" s="385"/>
      <c r="V45" s="385"/>
      <c r="W45" s="385"/>
      <c r="X45" s="385"/>
      <c r="Y45" s="386"/>
    </row>
    <row r="46" spans="1:25" ht="12" customHeight="1" x14ac:dyDescent="0.2">
      <c r="A46" s="2"/>
      <c r="B46" s="2"/>
      <c r="C46" s="2"/>
      <c r="D46" s="378" t="s">
        <v>140</v>
      </c>
      <c r="E46" s="379"/>
      <c r="F46" s="380"/>
      <c r="G46" s="127"/>
      <c r="H46" s="127"/>
      <c r="I46" s="127"/>
      <c r="J46" s="127"/>
      <c r="K46" s="1"/>
      <c r="L46" s="1"/>
      <c r="M46" s="1"/>
      <c r="N46" s="1"/>
      <c r="V46" t="str">
        <f>T47</f>
        <v>Governance</v>
      </c>
      <c r="W46" t="str">
        <f>T50</f>
        <v>Construction</v>
      </c>
      <c r="X46" t="str">
        <f>T53</f>
        <v>Verification</v>
      </c>
      <c r="Y46" t="str">
        <f>T56</f>
        <v>Operations</v>
      </c>
    </row>
    <row r="47" spans="1:25" ht="24.95" customHeight="1" x14ac:dyDescent="0.2">
      <c r="A47" s="7" t="s">
        <v>4</v>
      </c>
      <c r="B47" s="7" t="s">
        <v>5</v>
      </c>
      <c r="C47" s="7" t="s">
        <v>109</v>
      </c>
      <c r="D47" s="126">
        <v>1</v>
      </c>
      <c r="E47" s="126">
        <v>2</v>
      </c>
      <c r="F47" s="126">
        <v>3</v>
      </c>
      <c r="G47" s="8" t="s">
        <v>9</v>
      </c>
      <c r="H47" s="127"/>
      <c r="I47" s="7" t="s">
        <v>4</v>
      </c>
      <c r="J47" s="7" t="s">
        <v>109</v>
      </c>
      <c r="K47" s="1"/>
      <c r="L47" s="1"/>
      <c r="M47" s="1"/>
      <c r="N47" s="1"/>
      <c r="T47" s="69" t="s">
        <v>24</v>
      </c>
      <c r="U47" s="72" t="s">
        <v>25</v>
      </c>
      <c r="V47" s="99">
        <f>C48</f>
        <v>0</v>
      </c>
      <c r="W47" s="99">
        <v>0</v>
      </c>
      <c r="X47" s="99">
        <v>0</v>
      </c>
      <c r="Y47" s="99">
        <v>0</v>
      </c>
    </row>
    <row r="48" spans="1:25" ht="24.95" customHeight="1" x14ac:dyDescent="0.2">
      <c r="A48" s="69" t="s">
        <v>24</v>
      </c>
      <c r="B48" s="72" t="s">
        <v>25</v>
      </c>
      <c r="C48" s="99">
        <f>Roadmap!$Q$20</f>
        <v>0</v>
      </c>
      <c r="D48" s="99">
        <f>Roadmap!$P$20</f>
        <v>0</v>
      </c>
      <c r="E48" s="99">
        <f>Roadmap!$P$24</f>
        <v>0</v>
      </c>
      <c r="F48" s="99">
        <f>Roadmap!$P$28</f>
        <v>0</v>
      </c>
      <c r="G48" s="6">
        <f t="shared" ref="G48:G59" si="10">(((((IF((C48="0+"),0.5,0)+IF((C48=1),1,0))+IF((C48="1+"),1.5,0))+IF((C48=2),2,0))+IF((C48="2+"),2.5,0))+IF((C48=3),3,0))+IF((C48="3+"),3.5,0)</f>
        <v>0</v>
      </c>
      <c r="H48" s="3"/>
      <c r="I48" s="69" t="s">
        <v>24</v>
      </c>
      <c r="J48" s="99">
        <f>AVERAGE(C48:C50)</f>
        <v>0</v>
      </c>
      <c r="K48" s="1"/>
      <c r="L48" s="1"/>
      <c r="M48" s="1"/>
      <c r="N48" s="1"/>
      <c r="T48" s="69" t="s">
        <v>24</v>
      </c>
      <c r="U48" s="72" t="s">
        <v>30</v>
      </c>
      <c r="V48" s="99">
        <f t="shared" ref="V48:V49" si="11">C49</f>
        <v>0</v>
      </c>
      <c r="W48" s="99">
        <v>0</v>
      </c>
      <c r="X48" s="99">
        <v>0</v>
      </c>
      <c r="Y48" s="99">
        <v>0</v>
      </c>
    </row>
    <row r="49" spans="1:25" ht="24.95" customHeight="1" x14ac:dyDescent="0.2">
      <c r="A49" s="69" t="s">
        <v>24</v>
      </c>
      <c r="B49" s="72" t="s">
        <v>30</v>
      </c>
      <c r="C49" s="99">
        <f>Roadmap!$Q$31</f>
        <v>0</v>
      </c>
      <c r="D49" s="99">
        <f>Roadmap!$P$31</f>
        <v>0</v>
      </c>
      <c r="E49" s="99">
        <f>Roadmap!$P$34</f>
        <v>0</v>
      </c>
      <c r="F49" s="99">
        <f>Roadmap!$P$37</f>
        <v>0</v>
      </c>
      <c r="G49" s="6">
        <f t="shared" si="10"/>
        <v>0</v>
      </c>
      <c r="H49" s="3"/>
      <c r="I49" s="73" t="s">
        <v>38</v>
      </c>
      <c r="J49" s="99">
        <f>AVERAGE(C51:C53)</f>
        <v>0</v>
      </c>
      <c r="K49" s="1"/>
      <c r="L49" s="1"/>
      <c r="M49" s="1"/>
      <c r="N49" s="1"/>
      <c r="T49" s="69" t="s">
        <v>24</v>
      </c>
      <c r="U49" s="72" t="s">
        <v>34</v>
      </c>
      <c r="V49" s="99">
        <f t="shared" si="11"/>
        <v>0</v>
      </c>
      <c r="W49" s="99">
        <v>0</v>
      </c>
      <c r="X49" s="99">
        <v>0</v>
      </c>
      <c r="Y49" s="99">
        <v>0</v>
      </c>
    </row>
    <row r="50" spans="1:25" ht="24.95" customHeight="1" x14ac:dyDescent="0.2">
      <c r="A50" s="69" t="s">
        <v>24</v>
      </c>
      <c r="B50" s="72" t="s">
        <v>34</v>
      </c>
      <c r="C50" s="99">
        <f>Roadmap!$Q$40</f>
        <v>0</v>
      </c>
      <c r="D50" s="99">
        <f>Roadmap!$P$40</f>
        <v>0</v>
      </c>
      <c r="E50" s="99">
        <f>Roadmap!$P$43</f>
        <v>0</v>
      </c>
      <c r="F50" s="99">
        <f>Roadmap!$P$46</f>
        <v>0</v>
      </c>
      <c r="G50" s="6">
        <f t="shared" si="10"/>
        <v>0</v>
      </c>
      <c r="H50" s="3"/>
      <c r="I50" s="77" t="s">
        <v>54</v>
      </c>
      <c r="J50" s="99">
        <f>AVERAGE(C54:C56)</f>
        <v>0</v>
      </c>
      <c r="K50" s="1"/>
      <c r="L50" s="1"/>
      <c r="M50" s="1"/>
      <c r="N50" s="1"/>
      <c r="T50" s="73" t="s">
        <v>38</v>
      </c>
      <c r="U50" s="76" t="s">
        <v>39</v>
      </c>
      <c r="V50" s="99">
        <v>0</v>
      </c>
      <c r="W50" s="99">
        <f>C51</f>
        <v>0</v>
      </c>
      <c r="X50" s="99">
        <v>0</v>
      </c>
      <c r="Y50" s="99">
        <v>0</v>
      </c>
    </row>
    <row r="51" spans="1:25" ht="24.95" customHeight="1" x14ac:dyDescent="0.2">
      <c r="A51" s="73" t="s">
        <v>38</v>
      </c>
      <c r="B51" s="76" t="s">
        <v>39</v>
      </c>
      <c r="C51" s="99">
        <f>Roadmap!$Q$50</f>
        <v>0</v>
      </c>
      <c r="D51" s="99">
        <f>Roadmap!$P$50</f>
        <v>0</v>
      </c>
      <c r="E51" s="99">
        <f>Roadmap!$P$53</f>
        <v>0</v>
      </c>
      <c r="F51" s="99">
        <f>Roadmap!$P$57</f>
        <v>0</v>
      </c>
      <c r="G51" s="6">
        <f t="shared" si="10"/>
        <v>0</v>
      </c>
      <c r="H51" s="3"/>
      <c r="I51" s="81" t="s">
        <v>75</v>
      </c>
      <c r="J51" s="99">
        <f>AVERAGE(C57:C59)</f>
        <v>0</v>
      </c>
      <c r="K51" s="1"/>
      <c r="L51" s="1"/>
      <c r="M51" s="1"/>
      <c r="N51" s="1"/>
      <c r="T51" s="73" t="s">
        <v>38</v>
      </c>
      <c r="U51" s="76" t="s">
        <v>43</v>
      </c>
      <c r="V51" s="99">
        <v>0</v>
      </c>
      <c r="W51" s="99">
        <f t="shared" ref="W51:W52" si="12">C52</f>
        <v>0</v>
      </c>
      <c r="X51" s="99">
        <v>0</v>
      </c>
      <c r="Y51" s="99">
        <v>0</v>
      </c>
    </row>
    <row r="52" spans="1:25" ht="24.95" customHeight="1" x14ac:dyDescent="0.2">
      <c r="A52" s="73" t="s">
        <v>38</v>
      </c>
      <c r="B52" s="76" t="s">
        <v>43</v>
      </c>
      <c r="C52" s="99">
        <f>Roadmap!$Q$60</f>
        <v>0</v>
      </c>
      <c r="D52" s="99">
        <f>Roadmap!$P$60</f>
        <v>0</v>
      </c>
      <c r="E52" s="99">
        <f>Roadmap!$P$63</f>
        <v>0</v>
      </c>
      <c r="F52" s="99">
        <f>Roadmap!$P$66</f>
        <v>0</v>
      </c>
      <c r="G52" s="6">
        <f t="shared" si="10"/>
        <v>0</v>
      </c>
      <c r="H52" s="3"/>
      <c r="I52" s="127"/>
      <c r="J52" s="127"/>
      <c r="K52" s="1"/>
      <c r="L52" s="1"/>
      <c r="M52" s="1"/>
      <c r="N52" s="1"/>
      <c r="T52" s="73" t="s">
        <v>38</v>
      </c>
      <c r="U52" s="76" t="s">
        <v>50</v>
      </c>
      <c r="V52" s="99">
        <v>0</v>
      </c>
      <c r="W52" s="99">
        <f t="shared" si="12"/>
        <v>0</v>
      </c>
      <c r="X52" s="99">
        <v>0</v>
      </c>
      <c r="Y52" s="99">
        <v>0</v>
      </c>
    </row>
    <row r="53" spans="1:25" ht="24.95" customHeight="1" x14ac:dyDescent="0.2">
      <c r="A53" s="73" t="s">
        <v>38</v>
      </c>
      <c r="B53" s="76" t="s">
        <v>50</v>
      </c>
      <c r="C53" s="99">
        <f>Roadmap!$Q$69</f>
        <v>0</v>
      </c>
      <c r="D53" s="99">
        <f>Roadmap!$P$69</f>
        <v>0</v>
      </c>
      <c r="E53" s="99">
        <f>Roadmap!$P$72</f>
        <v>0</v>
      </c>
      <c r="F53" s="99">
        <f>Roadmap!$P$75</f>
        <v>0</v>
      </c>
      <c r="G53" s="6">
        <f t="shared" si="10"/>
        <v>0</v>
      </c>
      <c r="H53" s="3"/>
      <c r="I53" s="127"/>
      <c r="J53" s="127"/>
      <c r="K53" s="1"/>
      <c r="L53" s="1"/>
      <c r="M53" s="1"/>
      <c r="N53" s="1"/>
      <c r="T53" s="77" t="s">
        <v>54</v>
      </c>
      <c r="U53" s="80" t="s">
        <v>55</v>
      </c>
      <c r="V53" s="99">
        <v>0</v>
      </c>
      <c r="W53" s="99">
        <v>0</v>
      </c>
      <c r="X53" s="99">
        <f>C54</f>
        <v>0</v>
      </c>
      <c r="Y53" s="99">
        <v>0</v>
      </c>
    </row>
    <row r="54" spans="1:25" ht="24.95" customHeight="1" x14ac:dyDescent="0.2">
      <c r="A54" s="77" t="s">
        <v>54</v>
      </c>
      <c r="B54" s="80" t="s">
        <v>55</v>
      </c>
      <c r="C54" s="99">
        <f>Roadmap!$Q$79</f>
        <v>0</v>
      </c>
      <c r="D54" s="99">
        <f>Roadmap!$P$79</f>
        <v>0</v>
      </c>
      <c r="E54" s="99">
        <f>Roadmap!$P$82</f>
        <v>0</v>
      </c>
      <c r="F54" s="99">
        <f>Roadmap!$P$85</f>
        <v>0</v>
      </c>
      <c r="G54" s="6">
        <f t="shared" si="10"/>
        <v>0</v>
      </c>
      <c r="H54" s="3"/>
      <c r="I54" s="127"/>
      <c r="J54" s="127"/>
      <c r="K54" s="1"/>
      <c r="L54" s="1"/>
      <c r="M54" s="1"/>
      <c r="N54" s="1"/>
      <c r="T54" s="77" t="s">
        <v>54</v>
      </c>
      <c r="U54" s="80" t="s">
        <v>83</v>
      </c>
      <c r="V54" s="99">
        <v>0</v>
      </c>
      <c r="W54" s="99">
        <v>0</v>
      </c>
      <c r="X54" s="99">
        <f t="shared" ref="X54:X55" si="13">C55</f>
        <v>0</v>
      </c>
      <c r="Y54" s="99">
        <v>0</v>
      </c>
    </row>
    <row r="55" spans="1:25" ht="24.95" customHeight="1" x14ac:dyDescent="0.2">
      <c r="A55" s="77" t="s">
        <v>54</v>
      </c>
      <c r="B55" s="80" t="s">
        <v>83</v>
      </c>
      <c r="C55" s="99">
        <f>Roadmap!$Q$88</f>
        <v>0</v>
      </c>
      <c r="D55" s="99">
        <f>Roadmap!$P$88</f>
        <v>0</v>
      </c>
      <c r="E55" s="99">
        <f>Roadmap!$P$91</f>
        <v>0</v>
      </c>
      <c r="F55" s="99">
        <f>Roadmap!$P$94</f>
        <v>0</v>
      </c>
      <c r="G55" s="6">
        <f t="shared" si="10"/>
        <v>0</v>
      </c>
      <c r="H55" s="3"/>
      <c r="I55" s="127"/>
      <c r="J55" s="127"/>
      <c r="K55" s="1"/>
      <c r="L55" s="1"/>
      <c r="M55" s="1"/>
      <c r="N55" s="1"/>
      <c r="T55" s="77" t="s">
        <v>54</v>
      </c>
      <c r="U55" s="80" t="s">
        <v>59</v>
      </c>
      <c r="V55" s="99">
        <v>0</v>
      </c>
      <c r="W55" s="99">
        <v>0</v>
      </c>
      <c r="X55" s="99">
        <f t="shared" si="13"/>
        <v>0</v>
      </c>
      <c r="Y55" s="99">
        <v>0</v>
      </c>
    </row>
    <row r="56" spans="1:25" ht="24.95" customHeight="1" x14ac:dyDescent="0.2">
      <c r="A56" s="77" t="s">
        <v>54</v>
      </c>
      <c r="B56" s="80" t="s">
        <v>59</v>
      </c>
      <c r="C56" s="99">
        <f>Roadmap!$Q$97</f>
        <v>0</v>
      </c>
      <c r="D56" s="99">
        <f>Roadmap!$P$97</f>
        <v>0</v>
      </c>
      <c r="E56" s="99">
        <f>Roadmap!$P$101</f>
        <v>0</v>
      </c>
      <c r="F56" s="99">
        <f>Roadmap!$P$104</f>
        <v>0</v>
      </c>
      <c r="G56" s="6">
        <f t="shared" si="10"/>
        <v>0</v>
      </c>
      <c r="H56" s="3"/>
      <c r="I56" s="127"/>
      <c r="J56" s="127"/>
      <c r="K56" s="1"/>
      <c r="L56" s="1"/>
      <c r="M56" s="1"/>
      <c r="N56" s="1"/>
      <c r="T56" s="81" t="s">
        <v>75</v>
      </c>
      <c r="U56" s="83" t="s">
        <v>76</v>
      </c>
      <c r="V56" s="99">
        <v>0</v>
      </c>
      <c r="W56" s="99">
        <v>0</v>
      </c>
      <c r="X56" s="99">
        <v>0</v>
      </c>
      <c r="Y56" s="99">
        <f>C57</f>
        <v>0</v>
      </c>
    </row>
    <row r="57" spans="1:25" ht="24.95" customHeight="1" x14ac:dyDescent="0.2">
      <c r="A57" s="81" t="s">
        <v>75</v>
      </c>
      <c r="B57" s="83" t="s">
        <v>76</v>
      </c>
      <c r="C57" s="99">
        <f>Roadmap!$Q$108</f>
        <v>0</v>
      </c>
      <c r="D57" s="99">
        <f>Roadmap!$P$108</f>
        <v>0</v>
      </c>
      <c r="E57" s="99">
        <f>Roadmap!$P$112</f>
        <v>0</v>
      </c>
      <c r="F57" s="99">
        <f>Roadmap!$P$115</f>
        <v>0</v>
      </c>
      <c r="G57" s="6">
        <f t="shared" si="10"/>
        <v>0</v>
      </c>
      <c r="H57" s="3"/>
      <c r="I57" s="127"/>
      <c r="J57" s="127"/>
      <c r="K57" s="1"/>
      <c r="L57" s="1"/>
      <c r="M57" s="1"/>
      <c r="N57" s="1"/>
      <c r="T57" s="81" t="s">
        <v>75</v>
      </c>
      <c r="U57" s="83" t="s">
        <v>63</v>
      </c>
      <c r="V57" s="99">
        <v>0</v>
      </c>
      <c r="W57" s="99">
        <v>0</v>
      </c>
      <c r="X57" s="99">
        <v>0</v>
      </c>
      <c r="Y57" s="99">
        <f t="shared" ref="Y57:Y58" si="14">C58</f>
        <v>0</v>
      </c>
    </row>
    <row r="58" spans="1:25" ht="24.95" customHeight="1" x14ac:dyDescent="0.2">
      <c r="A58" s="81" t="s">
        <v>75</v>
      </c>
      <c r="B58" s="83" t="s">
        <v>63</v>
      </c>
      <c r="C58" s="99">
        <f>Roadmap!$Q$118</f>
        <v>0</v>
      </c>
      <c r="D58" s="99">
        <f>Roadmap!$P$118</f>
        <v>0</v>
      </c>
      <c r="E58" s="99">
        <f>Roadmap!$P$121</f>
        <v>0</v>
      </c>
      <c r="F58" s="99">
        <f>Roadmap!$P$124</f>
        <v>0</v>
      </c>
      <c r="G58" s="6">
        <f t="shared" si="10"/>
        <v>0</v>
      </c>
      <c r="H58" s="3"/>
      <c r="I58" s="127"/>
      <c r="J58" s="127"/>
      <c r="K58" s="1"/>
      <c r="L58" s="1"/>
      <c r="M58" s="1"/>
      <c r="N58" s="1"/>
      <c r="T58" s="81" t="s">
        <v>75</v>
      </c>
      <c r="U58" s="83" t="s">
        <v>0</v>
      </c>
      <c r="V58" s="99">
        <v>0</v>
      </c>
      <c r="W58" s="99">
        <v>0</v>
      </c>
      <c r="X58" s="99">
        <v>0</v>
      </c>
      <c r="Y58" s="99">
        <f t="shared" si="14"/>
        <v>0</v>
      </c>
    </row>
    <row r="59" spans="1:25" ht="24.95" customHeight="1" x14ac:dyDescent="0.2">
      <c r="A59" s="81" t="s">
        <v>75</v>
      </c>
      <c r="B59" s="83" t="s">
        <v>0</v>
      </c>
      <c r="C59" s="99">
        <f>Roadmap!$Q$127</f>
        <v>0</v>
      </c>
      <c r="D59" s="99">
        <f>Roadmap!$P$127</f>
        <v>0</v>
      </c>
      <c r="E59" s="99">
        <f>Roadmap!$P$130</f>
        <v>0</v>
      </c>
      <c r="F59" s="99">
        <f>Roadmap!$P$133</f>
        <v>0</v>
      </c>
      <c r="G59" s="6">
        <f t="shared" si="10"/>
        <v>0</v>
      </c>
      <c r="H59" s="3"/>
      <c r="I59" s="127"/>
      <c r="J59" s="127"/>
      <c r="K59" s="1"/>
      <c r="L59" s="1"/>
      <c r="M59" s="1"/>
      <c r="N59" s="1"/>
    </row>
    <row r="60" spans="1:25" ht="12.75" customHeight="1" thickBot="1" x14ac:dyDescent="0.25">
      <c r="K60" s="228"/>
    </row>
    <row r="61" spans="1:25" ht="24.95" customHeight="1" thickBot="1" x14ac:dyDescent="0.25">
      <c r="A61" s="381" t="s">
        <v>186</v>
      </c>
      <c r="B61" s="382"/>
      <c r="C61" s="382"/>
      <c r="D61" s="382"/>
      <c r="E61" s="382"/>
      <c r="F61" s="382"/>
      <c r="G61" s="382"/>
      <c r="H61" s="382"/>
      <c r="I61" s="382"/>
      <c r="J61" s="383"/>
      <c r="K61" s="228"/>
      <c r="L61" s="381" t="s">
        <v>186</v>
      </c>
      <c r="M61" s="382"/>
      <c r="N61" s="382"/>
      <c r="O61" s="382"/>
      <c r="P61" s="382"/>
      <c r="Q61" s="382"/>
      <c r="R61" s="383"/>
      <c r="T61" s="384" t="s">
        <v>186</v>
      </c>
      <c r="U61" s="385"/>
      <c r="V61" s="385"/>
      <c r="W61" s="385"/>
      <c r="X61" s="385"/>
      <c r="Y61" s="386"/>
    </row>
    <row r="62" spans="1:25" ht="12" customHeight="1" x14ac:dyDescent="0.2">
      <c r="A62" s="2"/>
      <c r="B62" s="2"/>
      <c r="C62" s="2"/>
      <c r="D62" s="378" t="s">
        <v>140</v>
      </c>
      <c r="E62" s="379"/>
      <c r="F62" s="380"/>
      <c r="G62" s="228"/>
      <c r="H62" s="228"/>
      <c r="I62" s="228"/>
      <c r="J62" s="228"/>
      <c r="K62" s="228"/>
      <c r="L62" s="228"/>
      <c r="M62" s="228"/>
      <c r="N62" s="228"/>
      <c r="V62" t="str">
        <f>T63</f>
        <v>Governance</v>
      </c>
      <c r="W62" t="str">
        <f>T66</f>
        <v>Construction</v>
      </c>
      <c r="X62" t="str">
        <f>T69</f>
        <v>Verification</v>
      </c>
      <c r="Y62" t="str">
        <f>T72</f>
        <v>Operations</v>
      </c>
    </row>
    <row r="63" spans="1:25" ht="24.95" customHeight="1" x14ac:dyDescent="0.2">
      <c r="A63" s="7" t="s">
        <v>4</v>
      </c>
      <c r="B63" s="7" t="s">
        <v>5</v>
      </c>
      <c r="C63" s="7" t="s">
        <v>109</v>
      </c>
      <c r="D63" s="126">
        <v>1</v>
      </c>
      <c r="E63" s="126">
        <v>2</v>
      </c>
      <c r="F63" s="126">
        <v>3</v>
      </c>
      <c r="G63" s="8" t="s">
        <v>9</v>
      </c>
      <c r="H63" s="228"/>
      <c r="I63" s="7" t="s">
        <v>4</v>
      </c>
      <c r="J63" s="7" t="s">
        <v>109</v>
      </c>
      <c r="K63" s="228"/>
      <c r="L63" s="228"/>
      <c r="M63" s="228"/>
      <c r="N63" s="228"/>
      <c r="T63" s="69" t="s">
        <v>24</v>
      </c>
      <c r="U63" s="72" t="s">
        <v>25</v>
      </c>
      <c r="V63" s="99">
        <f>C64</f>
        <v>0</v>
      </c>
      <c r="W63" s="99">
        <v>0</v>
      </c>
      <c r="X63" s="99">
        <v>0</v>
      </c>
      <c r="Y63" s="99">
        <v>0</v>
      </c>
    </row>
    <row r="64" spans="1:25" ht="24.95" customHeight="1" x14ac:dyDescent="0.2">
      <c r="A64" s="69" t="s">
        <v>24</v>
      </c>
      <c r="B64" s="72" t="s">
        <v>25</v>
      </c>
      <c r="C64" s="99">
        <f>Roadmap!$U$20</f>
        <v>0</v>
      </c>
      <c r="D64" s="99">
        <f>Roadmap!$T$20</f>
        <v>0</v>
      </c>
      <c r="E64" s="99">
        <f>Roadmap!$T$24</f>
        <v>0</v>
      </c>
      <c r="F64" s="99">
        <f>Roadmap!$T$28</f>
        <v>0</v>
      </c>
      <c r="G64" s="6">
        <f t="shared" ref="G64:G75" si="15">(((((IF((C64="0+"),0.5,0)+IF((C64=1),1,0))+IF((C64="1+"),1.5,0))+IF((C64=2),2,0))+IF((C64="2+"),2.5,0))+IF((C64=3),3,0))+IF((C64="3+"),3.5,0)</f>
        <v>0</v>
      </c>
      <c r="H64" s="3"/>
      <c r="I64" s="69" t="s">
        <v>24</v>
      </c>
      <c r="J64" s="99">
        <f>AVERAGE(C64:C66)</f>
        <v>0</v>
      </c>
      <c r="K64" s="228"/>
      <c r="L64" s="228"/>
      <c r="M64" s="228"/>
      <c r="N64" s="228"/>
      <c r="T64" s="69" t="s">
        <v>24</v>
      </c>
      <c r="U64" s="72" t="s">
        <v>30</v>
      </c>
      <c r="V64" s="99">
        <f t="shared" ref="V64:V65" si="16">C65</f>
        <v>0</v>
      </c>
      <c r="W64" s="99">
        <v>0</v>
      </c>
      <c r="X64" s="99">
        <v>0</v>
      </c>
      <c r="Y64" s="99">
        <v>0</v>
      </c>
    </row>
    <row r="65" spans="1:25" ht="24.95" customHeight="1" x14ac:dyDescent="0.2">
      <c r="A65" s="69" t="s">
        <v>24</v>
      </c>
      <c r="B65" s="72" t="s">
        <v>30</v>
      </c>
      <c r="C65" s="99">
        <f>Roadmap!$U$31</f>
        <v>0</v>
      </c>
      <c r="D65" s="99">
        <f>Roadmap!$T$31</f>
        <v>0</v>
      </c>
      <c r="E65" s="99">
        <f>Roadmap!$T$34</f>
        <v>0</v>
      </c>
      <c r="F65" s="99">
        <f>Roadmap!$T$37</f>
        <v>0</v>
      </c>
      <c r="G65" s="6">
        <f t="shared" si="15"/>
        <v>0</v>
      </c>
      <c r="H65" s="3"/>
      <c r="I65" s="73" t="s">
        <v>38</v>
      </c>
      <c r="J65" s="99">
        <f>AVERAGE(C67:C69)</f>
        <v>0</v>
      </c>
      <c r="K65" s="228"/>
      <c r="L65" s="228"/>
      <c r="M65" s="228"/>
      <c r="N65" s="228"/>
      <c r="T65" s="69" t="s">
        <v>24</v>
      </c>
      <c r="U65" s="72" t="s">
        <v>34</v>
      </c>
      <c r="V65" s="99">
        <f t="shared" si="16"/>
        <v>0</v>
      </c>
      <c r="W65" s="99">
        <v>0</v>
      </c>
      <c r="X65" s="99">
        <v>0</v>
      </c>
      <c r="Y65" s="99">
        <v>0</v>
      </c>
    </row>
    <row r="66" spans="1:25" ht="24.95" customHeight="1" x14ac:dyDescent="0.2">
      <c r="A66" s="69" t="s">
        <v>24</v>
      </c>
      <c r="B66" s="72" t="s">
        <v>34</v>
      </c>
      <c r="C66" s="99">
        <f>Roadmap!$U$40</f>
        <v>0</v>
      </c>
      <c r="D66" s="99">
        <f>Roadmap!$T$40</f>
        <v>0</v>
      </c>
      <c r="E66" s="99">
        <f>Roadmap!$T$43</f>
        <v>0</v>
      </c>
      <c r="F66" s="99">
        <f>Roadmap!$T$46</f>
        <v>0</v>
      </c>
      <c r="G66" s="6">
        <f t="shared" si="15"/>
        <v>0</v>
      </c>
      <c r="H66" s="3"/>
      <c r="I66" s="77" t="s">
        <v>54</v>
      </c>
      <c r="J66" s="99">
        <f>AVERAGE(C70:C72)</f>
        <v>0</v>
      </c>
      <c r="K66" s="228"/>
      <c r="L66" s="228"/>
      <c r="M66" s="228"/>
      <c r="N66" s="228"/>
      <c r="T66" s="73" t="s">
        <v>38</v>
      </c>
      <c r="U66" s="76" t="s">
        <v>39</v>
      </c>
      <c r="V66" s="99">
        <v>0</v>
      </c>
      <c r="W66" s="99">
        <f>C67</f>
        <v>0</v>
      </c>
      <c r="X66" s="99">
        <v>0</v>
      </c>
      <c r="Y66" s="99">
        <v>0</v>
      </c>
    </row>
    <row r="67" spans="1:25" ht="24.95" customHeight="1" x14ac:dyDescent="0.2">
      <c r="A67" s="73" t="s">
        <v>38</v>
      </c>
      <c r="B67" s="76" t="s">
        <v>39</v>
      </c>
      <c r="C67" s="99">
        <f>Roadmap!$U$50</f>
        <v>0</v>
      </c>
      <c r="D67" s="99">
        <f>Roadmap!$T$50</f>
        <v>0</v>
      </c>
      <c r="E67" s="99">
        <f>Roadmap!$T$53</f>
        <v>0</v>
      </c>
      <c r="F67" s="99">
        <f>Roadmap!$T$57</f>
        <v>0</v>
      </c>
      <c r="G67" s="6">
        <f t="shared" si="15"/>
        <v>0</v>
      </c>
      <c r="H67" s="3"/>
      <c r="I67" s="81" t="s">
        <v>75</v>
      </c>
      <c r="J67" s="99">
        <f>AVERAGE(C73:C75)</f>
        <v>0</v>
      </c>
      <c r="K67" s="228"/>
      <c r="L67" s="228"/>
      <c r="M67" s="228"/>
      <c r="N67" s="228"/>
      <c r="T67" s="73" t="s">
        <v>38</v>
      </c>
      <c r="U67" s="76" t="s">
        <v>43</v>
      </c>
      <c r="V67" s="99">
        <v>0</v>
      </c>
      <c r="W67" s="99">
        <f t="shared" ref="W67:W68" si="17">C68</f>
        <v>0</v>
      </c>
      <c r="X67" s="99">
        <v>0</v>
      </c>
      <c r="Y67" s="99">
        <v>0</v>
      </c>
    </row>
    <row r="68" spans="1:25" ht="24.95" customHeight="1" x14ac:dyDescent="0.2">
      <c r="A68" s="73" t="s">
        <v>38</v>
      </c>
      <c r="B68" s="76" t="s">
        <v>43</v>
      </c>
      <c r="C68" s="99">
        <f>Roadmap!$U$60</f>
        <v>0</v>
      </c>
      <c r="D68" s="99">
        <f>Roadmap!$T$60</f>
        <v>0</v>
      </c>
      <c r="E68" s="99">
        <f>Roadmap!$T$63</f>
        <v>0</v>
      </c>
      <c r="F68" s="99">
        <f>Roadmap!$T$66</f>
        <v>0</v>
      </c>
      <c r="G68" s="6">
        <f t="shared" si="15"/>
        <v>0</v>
      </c>
      <c r="H68" s="3"/>
      <c r="I68" s="228"/>
      <c r="J68" s="228"/>
      <c r="K68" s="228"/>
      <c r="L68" s="228"/>
      <c r="M68" s="228"/>
      <c r="N68" s="228"/>
      <c r="T68" s="73" t="s">
        <v>38</v>
      </c>
      <c r="U68" s="76" t="s">
        <v>50</v>
      </c>
      <c r="V68" s="99">
        <v>0</v>
      </c>
      <c r="W68" s="99">
        <f t="shared" si="17"/>
        <v>0</v>
      </c>
      <c r="X68" s="99">
        <v>0</v>
      </c>
      <c r="Y68" s="99">
        <v>0</v>
      </c>
    </row>
    <row r="69" spans="1:25" ht="24.95" customHeight="1" x14ac:dyDescent="0.2">
      <c r="A69" s="73" t="s">
        <v>38</v>
      </c>
      <c r="B69" s="76" t="s">
        <v>50</v>
      </c>
      <c r="C69" s="99">
        <f>Roadmap!$U$69</f>
        <v>0</v>
      </c>
      <c r="D69" s="99">
        <f>Roadmap!$T$69</f>
        <v>0</v>
      </c>
      <c r="E69" s="99">
        <f>Roadmap!$T$72</f>
        <v>0</v>
      </c>
      <c r="F69" s="99">
        <f>Roadmap!$T$75</f>
        <v>0</v>
      </c>
      <c r="G69" s="6">
        <f t="shared" si="15"/>
        <v>0</v>
      </c>
      <c r="H69" s="3"/>
      <c r="I69" s="228"/>
      <c r="J69" s="228"/>
      <c r="K69" s="228"/>
      <c r="L69" s="228"/>
      <c r="M69" s="228"/>
      <c r="N69" s="228"/>
      <c r="T69" s="77" t="s">
        <v>54</v>
      </c>
      <c r="U69" s="80" t="s">
        <v>55</v>
      </c>
      <c r="V69" s="99">
        <v>0</v>
      </c>
      <c r="W69" s="99">
        <v>0</v>
      </c>
      <c r="X69" s="99">
        <f>C70</f>
        <v>0</v>
      </c>
      <c r="Y69" s="99">
        <v>0</v>
      </c>
    </row>
    <row r="70" spans="1:25" ht="24.95" customHeight="1" x14ac:dyDescent="0.2">
      <c r="A70" s="77" t="s">
        <v>54</v>
      </c>
      <c r="B70" s="80" t="s">
        <v>55</v>
      </c>
      <c r="C70" s="99">
        <f>Roadmap!$U$79</f>
        <v>0</v>
      </c>
      <c r="D70" s="99">
        <f>Roadmap!$T$79</f>
        <v>0</v>
      </c>
      <c r="E70" s="99">
        <f>Roadmap!$T$82</f>
        <v>0</v>
      </c>
      <c r="F70" s="99">
        <f>Roadmap!$T$85</f>
        <v>0</v>
      </c>
      <c r="G70" s="6">
        <f t="shared" si="15"/>
        <v>0</v>
      </c>
      <c r="H70" s="3"/>
      <c r="I70" s="228"/>
      <c r="J70" s="228"/>
      <c r="K70" s="228"/>
      <c r="L70" s="228"/>
      <c r="M70" s="228"/>
      <c r="N70" s="228"/>
      <c r="T70" s="77" t="s">
        <v>54</v>
      </c>
      <c r="U70" s="80" t="s">
        <v>83</v>
      </c>
      <c r="V70" s="99">
        <v>0</v>
      </c>
      <c r="W70" s="99">
        <v>0</v>
      </c>
      <c r="X70" s="99">
        <f t="shared" ref="X70:X71" si="18">C71</f>
        <v>0</v>
      </c>
      <c r="Y70" s="99">
        <v>0</v>
      </c>
    </row>
    <row r="71" spans="1:25" ht="24.95" customHeight="1" x14ac:dyDescent="0.2">
      <c r="A71" s="77" t="s">
        <v>54</v>
      </c>
      <c r="B71" s="80" t="s">
        <v>83</v>
      </c>
      <c r="C71" s="99">
        <f>Roadmap!$U$88</f>
        <v>0</v>
      </c>
      <c r="D71" s="99">
        <f>Roadmap!$T$88</f>
        <v>0</v>
      </c>
      <c r="E71" s="99">
        <f>Roadmap!$T$91</f>
        <v>0</v>
      </c>
      <c r="F71" s="99">
        <f>Roadmap!$T$94</f>
        <v>0</v>
      </c>
      <c r="G71" s="6">
        <f t="shared" si="15"/>
        <v>0</v>
      </c>
      <c r="H71" s="3"/>
      <c r="I71" s="228"/>
      <c r="J71" s="228"/>
      <c r="K71" s="228"/>
      <c r="L71" s="228"/>
      <c r="M71" s="228"/>
      <c r="N71" s="228"/>
      <c r="T71" s="77" t="s">
        <v>54</v>
      </c>
      <c r="U71" s="80" t="s">
        <v>59</v>
      </c>
      <c r="V71" s="99">
        <v>0</v>
      </c>
      <c r="W71" s="99">
        <v>0</v>
      </c>
      <c r="X71" s="99">
        <f t="shared" si="18"/>
        <v>0</v>
      </c>
      <c r="Y71" s="99">
        <v>0</v>
      </c>
    </row>
    <row r="72" spans="1:25" ht="24.95" customHeight="1" x14ac:dyDescent="0.2">
      <c r="A72" s="77" t="s">
        <v>54</v>
      </c>
      <c r="B72" s="80" t="s">
        <v>59</v>
      </c>
      <c r="C72" s="99">
        <f>Roadmap!$U$97</f>
        <v>0</v>
      </c>
      <c r="D72" s="99">
        <f>Roadmap!$T$97</f>
        <v>0</v>
      </c>
      <c r="E72" s="99">
        <f>Roadmap!$T$101</f>
        <v>0</v>
      </c>
      <c r="F72" s="99">
        <f>Roadmap!$T$104</f>
        <v>0</v>
      </c>
      <c r="G72" s="6">
        <f t="shared" si="15"/>
        <v>0</v>
      </c>
      <c r="H72" s="3"/>
      <c r="I72" s="228"/>
      <c r="J72" s="228"/>
      <c r="K72" s="228"/>
      <c r="L72" s="228"/>
      <c r="M72" s="228"/>
      <c r="N72" s="228"/>
      <c r="T72" s="81" t="s">
        <v>75</v>
      </c>
      <c r="U72" s="83" t="s">
        <v>76</v>
      </c>
      <c r="V72" s="99">
        <v>0</v>
      </c>
      <c r="W72" s="99">
        <v>0</v>
      </c>
      <c r="X72" s="99">
        <v>0</v>
      </c>
      <c r="Y72" s="99">
        <f>C73</f>
        <v>0</v>
      </c>
    </row>
    <row r="73" spans="1:25" ht="24.95" customHeight="1" x14ac:dyDescent="0.2">
      <c r="A73" s="81" t="s">
        <v>75</v>
      </c>
      <c r="B73" s="83" t="s">
        <v>76</v>
      </c>
      <c r="C73" s="99">
        <f>Roadmap!$U$108</f>
        <v>0</v>
      </c>
      <c r="D73" s="99">
        <f>Roadmap!$T$108</f>
        <v>0</v>
      </c>
      <c r="E73" s="99">
        <f>Roadmap!$T$112</f>
        <v>0</v>
      </c>
      <c r="F73" s="99">
        <f>Roadmap!$T$115</f>
        <v>0</v>
      </c>
      <c r="G73" s="6">
        <f t="shared" si="15"/>
        <v>0</v>
      </c>
      <c r="H73" s="3"/>
      <c r="I73" s="228"/>
      <c r="J73" s="228"/>
      <c r="K73" s="228"/>
      <c r="L73" s="228"/>
      <c r="M73" s="228"/>
      <c r="N73" s="228"/>
      <c r="T73" s="81" t="s">
        <v>75</v>
      </c>
      <c r="U73" s="83" t="s">
        <v>63</v>
      </c>
      <c r="V73" s="99">
        <v>0</v>
      </c>
      <c r="W73" s="99">
        <v>0</v>
      </c>
      <c r="X73" s="99">
        <v>0</v>
      </c>
      <c r="Y73" s="99">
        <f t="shared" ref="Y73:Y74" si="19">C74</f>
        <v>0</v>
      </c>
    </row>
    <row r="74" spans="1:25" ht="24.95" customHeight="1" x14ac:dyDescent="0.2">
      <c r="A74" s="81" t="s">
        <v>75</v>
      </c>
      <c r="B74" s="83" t="s">
        <v>63</v>
      </c>
      <c r="C74" s="99">
        <f>Roadmap!$U$118</f>
        <v>0</v>
      </c>
      <c r="D74" s="99">
        <f>Roadmap!$T$118</f>
        <v>0</v>
      </c>
      <c r="E74" s="99">
        <f>Roadmap!$T$121</f>
        <v>0</v>
      </c>
      <c r="F74" s="99">
        <f>Roadmap!$T$124</f>
        <v>0</v>
      </c>
      <c r="G74" s="6">
        <f t="shared" si="15"/>
        <v>0</v>
      </c>
      <c r="H74" s="3"/>
      <c r="I74" s="228"/>
      <c r="J74" s="228"/>
      <c r="K74" s="228"/>
      <c r="L74" s="228"/>
      <c r="M74" s="228"/>
      <c r="N74" s="228"/>
      <c r="T74" s="81" t="s">
        <v>75</v>
      </c>
      <c r="U74" s="83" t="s">
        <v>0</v>
      </c>
      <c r="V74" s="99">
        <v>0</v>
      </c>
      <c r="W74" s="99">
        <v>0</v>
      </c>
      <c r="X74" s="99">
        <v>0</v>
      </c>
      <c r="Y74" s="99">
        <f t="shared" si="19"/>
        <v>0</v>
      </c>
    </row>
    <row r="75" spans="1:25" ht="24.95" customHeight="1" x14ac:dyDescent="0.2">
      <c r="A75" s="81" t="s">
        <v>75</v>
      </c>
      <c r="B75" s="83" t="s">
        <v>0</v>
      </c>
      <c r="C75" s="99">
        <f>Roadmap!$U$127</f>
        <v>0</v>
      </c>
      <c r="D75" s="99">
        <f>Roadmap!$T$127</f>
        <v>0</v>
      </c>
      <c r="E75" s="99">
        <f>Roadmap!$T$130</f>
        <v>0</v>
      </c>
      <c r="F75" s="99">
        <f>Roadmap!$T$133</f>
        <v>0</v>
      </c>
      <c r="G75" s="6">
        <f t="shared" si="15"/>
        <v>0</v>
      </c>
      <c r="H75" s="3"/>
      <c r="I75" s="228"/>
      <c r="J75" s="228"/>
      <c r="K75" s="228"/>
      <c r="L75" s="228"/>
      <c r="M75" s="228"/>
      <c r="N75" s="228"/>
    </row>
    <row r="76" spans="1:25" ht="12.75" customHeight="1" x14ac:dyDescent="0.2">
      <c r="A76" s="228"/>
      <c r="B76" s="228"/>
      <c r="C76" s="228"/>
      <c r="D76" s="228"/>
      <c r="E76" s="228"/>
      <c r="F76" s="228"/>
      <c r="G76" s="228"/>
      <c r="H76" s="228"/>
      <c r="I76" s="228"/>
      <c r="J76" s="228"/>
      <c r="K76" s="228"/>
      <c r="L76" s="228"/>
      <c r="M76" s="228"/>
      <c r="N76" s="228"/>
    </row>
    <row r="77" spans="1:25" ht="12.75" customHeight="1" x14ac:dyDescent="0.2">
      <c r="A77" s="1"/>
      <c r="B77" s="1"/>
      <c r="C77" s="1"/>
      <c r="D77" s="1"/>
      <c r="E77" s="1"/>
      <c r="F77" s="1"/>
      <c r="G77" s="1"/>
      <c r="H77" s="1"/>
      <c r="I77" s="1"/>
      <c r="J77" s="1"/>
      <c r="K77" s="1"/>
      <c r="L77" s="1"/>
      <c r="M77" s="1"/>
      <c r="N77" s="1"/>
    </row>
    <row r="78" spans="1:25" ht="12.75" customHeight="1" thickBot="1" x14ac:dyDescent="0.25">
      <c r="K78" s="228"/>
    </row>
    <row r="79" spans="1:25" ht="24.95" customHeight="1" thickBot="1" x14ac:dyDescent="0.25">
      <c r="A79" s="381" t="s">
        <v>153</v>
      </c>
      <c r="B79" s="382"/>
      <c r="C79" s="382"/>
      <c r="D79" s="382"/>
      <c r="E79" s="382"/>
      <c r="F79" s="382"/>
      <c r="G79" s="382"/>
      <c r="H79" s="382"/>
      <c r="I79" s="382"/>
      <c r="J79" s="383"/>
      <c r="K79" s="228"/>
      <c r="L79" s="381" t="s">
        <v>153</v>
      </c>
      <c r="M79" s="382"/>
      <c r="N79" s="382"/>
      <c r="O79" s="382"/>
      <c r="P79" s="382"/>
      <c r="Q79" s="382"/>
      <c r="R79" s="383"/>
      <c r="T79" s="384" t="s">
        <v>153</v>
      </c>
      <c r="U79" s="385"/>
      <c r="V79" s="385"/>
      <c r="W79" s="385"/>
      <c r="X79" s="385"/>
      <c r="Y79" s="386"/>
    </row>
    <row r="80" spans="1:25" ht="12" customHeight="1" x14ac:dyDescent="0.2">
      <c r="A80" s="2"/>
      <c r="B80" s="2"/>
      <c r="C80" s="2"/>
      <c r="D80" s="378" t="s">
        <v>140</v>
      </c>
      <c r="E80" s="379"/>
      <c r="F80" s="380"/>
      <c r="G80" s="228"/>
      <c r="H80" s="228"/>
      <c r="I80" s="228"/>
      <c r="J80" s="228"/>
      <c r="K80" s="228"/>
      <c r="L80" s="228"/>
      <c r="M80" s="228"/>
      <c r="N80" s="228"/>
      <c r="V80" t="str">
        <f>T81</f>
        <v>Governance</v>
      </c>
      <c r="W80" t="str">
        <f>T84</f>
        <v>Construction</v>
      </c>
      <c r="X80" t="str">
        <f>T87</f>
        <v>Verification</v>
      </c>
      <c r="Y80" t="str">
        <f>T90</f>
        <v>Operations</v>
      </c>
    </row>
    <row r="81" spans="1:25" ht="24.95" customHeight="1" x14ac:dyDescent="0.2">
      <c r="A81" s="7" t="s">
        <v>4</v>
      </c>
      <c r="B81" s="7" t="s">
        <v>5</v>
      </c>
      <c r="C81" s="7" t="s">
        <v>109</v>
      </c>
      <c r="D81" s="126">
        <v>1</v>
      </c>
      <c r="E81" s="126">
        <v>2</v>
      </c>
      <c r="F81" s="126">
        <v>3</v>
      </c>
      <c r="G81" s="8" t="s">
        <v>9</v>
      </c>
      <c r="H81" s="228"/>
      <c r="I81" s="7" t="s">
        <v>4</v>
      </c>
      <c r="J81" s="7" t="s">
        <v>109</v>
      </c>
      <c r="K81" s="228"/>
      <c r="L81" s="228"/>
      <c r="M81" s="228"/>
      <c r="N81" s="228"/>
      <c r="T81" s="69" t="s">
        <v>24</v>
      </c>
      <c r="U81" s="72" t="s">
        <v>25</v>
      </c>
      <c r="V81" s="99">
        <f>C82</f>
        <v>0</v>
      </c>
      <c r="W81" s="99">
        <v>0</v>
      </c>
      <c r="X81" s="99">
        <v>0</v>
      </c>
      <c r="Y81" s="99">
        <v>0</v>
      </c>
    </row>
    <row r="82" spans="1:25" ht="24.95" customHeight="1" x14ac:dyDescent="0.2">
      <c r="A82" s="69" t="s">
        <v>24</v>
      </c>
      <c r="B82" s="72" t="s">
        <v>25</v>
      </c>
      <c r="C82" s="99">
        <f>Roadmap!$Y$20</f>
        <v>0</v>
      </c>
      <c r="D82" s="99">
        <f>Roadmap!$X$20</f>
        <v>0</v>
      </c>
      <c r="E82" s="99">
        <f>Roadmap!$X$24</f>
        <v>0</v>
      </c>
      <c r="F82" s="99">
        <f>Roadmap!$X$28</f>
        <v>0</v>
      </c>
      <c r="G82" s="6">
        <f t="shared" ref="G82:G93" si="20">(((((IF((C82="0+"),0.5,0)+IF((C82=1),1,0))+IF((C82="1+"),1.5,0))+IF((C82=2),2,0))+IF((C82="2+"),2.5,0))+IF((C82=3),3,0))+IF((C82="3+"),3.5,0)</f>
        <v>0</v>
      </c>
      <c r="H82" s="3"/>
      <c r="I82" s="69" t="s">
        <v>24</v>
      </c>
      <c r="J82" s="99">
        <f>AVERAGE(C82:C84)</f>
        <v>0</v>
      </c>
      <c r="K82" s="228"/>
      <c r="L82" s="228"/>
      <c r="M82" s="228"/>
      <c r="N82" s="228"/>
      <c r="T82" s="69" t="s">
        <v>24</v>
      </c>
      <c r="U82" s="72" t="s">
        <v>30</v>
      </c>
      <c r="V82" s="99">
        <f t="shared" ref="V82:V83" si="21">C83</f>
        <v>0</v>
      </c>
      <c r="W82" s="99">
        <v>0</v>
      </c>
      <c r="X82" s="99">
        <v>0</v>
      </c>
      <c r="Y82" s="99">
        <v>0</v>
      </c>
    </row>
    <row r="83" spans="1:25" ht="24.95" customHeight="1" x14ac:dyDescent="0.2">
      <c r="A83" s="69" t="s">
        <v>24</v>
      </c>
      <c r="B83" s="72" t="s">
        <v>30</v>
      </c>
      <c r="C83" s="99">
        <f>Roadmap!$Y$31</f>
        <v>0</v>
      </c>
      <c r="D83" s="99">
        <f>Roadmap!$X$31</f>
        <v>0</v>
      </c>
      <c r="E83" s="99">
        <f>Roadmap!$X$34</f>
        <v>0</v>
      </c>
      <c r="F83" s="99">
        <f>Roadmap!$X$37</f>
        <v>0</v>
      </c>
      <c r="G83" s="6">
        <f t="shared" si="20"/>
        <v>0</v>
      </c>
      <c r="H83" s="3"/>
      <c r="I83" s="73" t="s">
        <v>38</v>
      </c>
      <c r="J83" s="99">
        <f>AVERAGE(C85:C87)</f>
        <v>0</v>
      </c>
      <c r="K83" s="228"/>
      <c r="L83" s="228"/>
      <c r="M83" s="228"/>
      <c r="N83" s="228"/>
      <c r="T83" s="69" t="s">
        <v>24</v>
      </c>
      <c r="U83" s="72" t="s">
        <v>34</v>
      </c>
      <c r="V83" s="99">
        <f t="shared" si="21"/>
        <v>0</v>
      </c>
      <c r="W83" s="99">
        <v>0</v>
      </c>
      <c r="X83" s="99">
        <v>0</v>
      </c>
      <c r="Y83" s="99">
        <v>0</v>
      </c>
    </row>
    <row r="84" spans="1:25" ht="24.95" customHeight="1" x14ac:dyDescent="0.2">
      <c r="A84" s="69" t="s">
        <v>24</v>
      </c>
      <c r="B84" s="72" t="s">
        <v>34</v>
      </c>
      <c r="C84" s="99">
        <f>Roadmap!$Y$40</f>
        <v>0</v>
      </c>
      <c r="D84" s="99">
        <f>Roadmap!$X$40</f>
        <v>0</v>
      </c>
      <c r="E84" s="99">
        <f>Roadmap!$X$43</f>
        <v>0</v>
      </c>
      <c r="F84" s="99">
        <f>Roadmap!$X$46</f>
        <v>0</v>
      </c>
      <c r="G84" s="6">
        <f t="shared" si="20"/>
        <v>0</v>
      </c>
      <c r="H84" s="3"/>
      <c r="I84" s="77" t="s">
        <v>54</v>
      </c>
      <c r="J84" s="99">
        <f>AVERAGE(C88:C90)</f>
        <v>0</v>
      </c>
      <c r="K84" s="228"/>
      <c r="L84" s="228"/>
      <c r="M84" s="228"/>
      <c r="N84" s="228"/>
      <c r="T84" s="73" t="s">
        <v>38</v>
      </c>
      <c r="U84" s="76" t="s">
        <v>39</v>
      </c>
      <c r="V84" s="99">
        <v>0</v>
      </c>
      <c r="W84" s="99">
        <f>C85</f>
        <v>0</v>
      </c>
      <c r="X84" s="99">
        <v>0</v>
      </c>
      <c r="Y84" s="99">
        <v>0</v>
      </c>
    </row>
    <row r="85" spans="1:25" ht="24.95" customHeight="1" x14ac:dyDescent="0.2">
      <c r="A85" s="73" t="s">
        <v>38</v>
      </c>
      <c r="B85" s="76" t="s">
        <v>39</v>
      </c>
      <c r="C85" s="99">
        <f>Roadmap!$Y$50</f>
        <v>0</v>
      </c>
      <c r="D85" s="99">
        <f>Roadmap!$X$50</f>
        <v>0</v>
      </c>
      <c r="E85" s="99">
        <f>Roadmap!$X$53</f>
        <v>0</v>
      </c>
      <c r="F85" s="99">
        <f>Roadmap!$X$57</f>
        <v>0</v>
      </c>
      <c r="G85" s="6">
        <f t="shared" si="20"/>
        <v>0</v>
      </c>
      <c r="H85" s="3"/>
      <c r="I85" s="81" t="s">
        <v>75</v>
      </c>
      <c r="J85" s="99">
        <f>AVERAGE(C91:C93)</f>
        <v>0</v>
      </c>
      <c r="K85" s="228"/>
      <c r="L85" s="228"/>
      <c r="M85" s="228"/>
      <c r="N85" s="228"/>
      <c r="T85" s="73" t="s">
        <v>38</v>
      </c>
      <c r="U85" s="76" t="s">
        <v>43</v>
      </c>
      <c r="V85" s="99">
        <v>0</v>
      </c>
      <c r="W85" s="99">
        <f t="shared" ref="W85:W86" si="22">C86</f>
        <v>0</v>
      </c>
      <c r="X85" s="99">
        <v>0</v>
      </c>
      <c r="Y85" s="99">
        <v>0</v>
      </c>
    </row>
    <row r="86" spans="1:25" ht="24.95" customHeight="1" x14ac:dyDescent="0.2">
      <c r="A86" s="73" t="s">
        <v>38</v>
      </c>
      <c r="B86" s="76" t="s">
        <v>43</v>
      </c>
      <c r="C86" s="99">
        <f>Roadmap!$Y$60</f>
        <v>0</v>
      </c>
      <c r="D86" s="99">
        <f>Roadmap!$X$60</f>
        <v>0</v>
      </c>
      <c r="E86" s="99">
        <f>Roadmap!$X$63</f>
        <v>0</v>
      </c>
      <c r="F86" s="99">
        <f>Roadmap!$X$66</f>
        <v>0</v>
      </c>
      <c r="G86" s="6">
        <f t="shared" si="20"/>
        <v>0</v>
      </c>
      <c r="H86" s="3"/>
      <c r="I86" s="228"/>
      <c r="J86" s="228"/>
      <c r="K86" s="228"/>
      <c r="L86" s="228"/>
      <c r="M86" s="228"/>
      <c r="N86" s="228"/>
      <c r="T86" s="73" t="s">
        <v>38</v>
      </c>
      <c r="U86" s="76" t="s">
        <v>50</v>
      </c>
      <c r="V86" s="99">
        <v>0</v>
      </c>
      <c r="W86" s="99">
        <f t="shared" si="22"/>
        <v>0</v>
      </c>
      <c r="X86" s="99">
        <v>0</v>
      </c>
      <c r="Y86" s="99">
        <v>0</v>
      </c>
    </row>
    <row r="87" spans="1:25" ht="24.95" customHeight="1" x14ac:dyDescent="0.2">
      <c r="A87" s="73" t="s">
        <v>38</v>
      </c>
      <c r="B87" s="76" t="s">
        <v>50</v>
      </c>
      <c r="C87" s="99">
        <f>Roadmap!$Y$69</f>
        <v>0</v>
      </c>
      <c r="D87" s="99">
        <f>Roadmap!$X$69</f>
        <v>0</v>
      </c>
      <c r="E87" s="99">
        <f>Roadmap!$X$72</f>
        <v>0</v>
      </c>
      <c r="F87" s="99">
        <f>Roadmap!$X$75</f>
        <v>0</v>
      </c>
      <c r="G87" s="6">
        <f t="shared" si="20"/>
        <v>0</v>
      </c>
      <c r="H87" s="3"/>
      <c r="I87" s="228"/>
      <c r="J87" s="228"/>
      <c r="K87" s="228"/>
      <c r="L87" s="228"/>
      <c r="M87" s="228"/>
      <c r="N87" s="228"/>
      <c r="T87" s="77" t="s">
        <v>54</v>
      </c>
      <c r="U87" s="80" t="s">
        <v>55</v>
      </c>
      <c r="V87" s="99">
        <v>0</v>
      </c>
      <c r="W87" s="99">
        <v>0</v>
      </c>
      <c r="X87" s="99">
        <f>C88</f>
        <v>0</v>
      </c>
      <c r="Y87" s="99">
        <v>0</v>
      </c>
    </row>
    <row r="88" spans="1:25" ht="24.95" customHeight="1" x14ac:dyDescent="0.2">
      <c r="A88" s="77" t="s">
        <v>54</v>
      </c>
      <c r="B88" s="80" t="s">
        <v>55</v>
      </c>
      <c r="C88" s="99">
        <f>Roadmap!$Y$79</f>
        <v>0</v>
      </c>
      <c r="D88" s="99">
        <f>Roadmap!$X$79</f>
        <v>0</v>
      </c>
      <c r="E88" s="99">
        <f>Roadmap!$X$82</f>
        <v>0</v>
      </c>
      <c r="F88" s="99">
        <f>Roadmap!$X$85</f>
        <v>0</v>
      </c>
      <c r="G88" s="6">
        <f t="shared" si="20"/>
        <v>0</v>
      </c>
      <c r="H88" s="3"/>
      <c r="I88" s="228"/>
      <c r="J88" s="228"/>
      <c r="K88" s="228"/>
      <c r="L88" s="228"/>
      <c r="M88" s="228"/>
      <c r="N88" s="228"/>
      <c r="T88" s="77" t="s">
        <v>54</v>
      </c>
      <c r="U88" s="80" t="s">
        <v>83</v>
      </c>
      <c r="V88" s="99">
        <v>0</v>
      </c>
      <c r="W88" s="99">
        <v>0</v>
      </c>
      <c r="X88" s="99">
        <f t="shared" ref="X88:X89" si="23">C89</f>
        <v>0</v>
      </c>
      <c r="Y88" s="99">
        <v>0</v>
      </c>
    </row>
    <row r="89" spans="1:25" ht="24.95" customHeight="1" x14ac:dyDescent="0.2">
      <c r="A89" s="77" t="s">
        <v>54</v>
      </c>
      <c r="B89" s="80" t="s">
        <v>83</v>
      </c>
      <c r="C89" s="99">
        <f>Roadmap!$Y$88</f>
        <v>0</v>
      </c>
      <c r="D89" s="99">
        <f>Roadmap!$X$88</f>
        <v>0</v>
      </c>
      <c r="E89" s="99">
        <f>Roadmap!$X$91</f>
        <v>0</v>
      </c>
      <c r="F89" s="99">
        <f>Roadmap!$X$94</f>
        <v>0</v>
      </c>
      <c r="G89" s="6">
        <f t="shared" si="20"/>
        <v>0</v>
      </c>
      <c r="H89" s="3"/>
      <c r="I89" s="228"/>
      <c r="J89" s="228"/>
      <c r="K89" s="228"/>
      <c r="L89" s="228"/>
      <c r="M89" s="228"/>
      <c r="N89" s="228"/>
      <c r="T89" s="77" t="s">
        <v>54</v>
      </c>
      <c r="U89" s="80" t="s">
        <v>59</v>
      </c>
      <c r="V89" s="99">
        <v>0</v>
      </c>
      <c r="W89" s="99">
        <v>0</v>
      </c>
      <c r="X89" s="99">
        <f t="shared" si="23"/>
        <v>0</v>
      </c>
      <c r="Y89" s="99">
        <v>0</v>
      </c>
    </row>
    <row r="90" spans="1:25" ht="24.95" customHeight="1" x14ac:dyDescent="0.2">
      <c r="A90" s="77" t="s">
        <v>54</v>
      </c>
      <c r="B90" s="80" t="s">
        <v>59</v>
      </c>
      <c r="C90" s="99">
        <f>Roadmap!$Y$97</f>
        <v>0</v>
      </c>
      <c r="D90" s="99">
        <f>Roadmap!$X$97</f>
        <v>0</v>
      </c>
      <c r="E90" s="99">
        <f>Roadmap!$X$101</f>
        <v>0</v>
      </c>
      <c r="F90" s="99">
        <f>Roadmap!$X$104</f>
        <v>0</v>
      </c>
      <c r="G90" s="6">
        <f t="shared" si="20"/>
        <v>0</v>
      </c>
      <c r="H90" s="3"/>
      <c r="I90" s="228"/>
      <c r="J90" s="228"/>
      <c r="K90" s="228"/>
      <c r="L90" s="228"/>
      <c r="M90" s="228"/>
      <c r="N90" s="228"/>
      <c r="T90" s="81" t="s">
        <v>75</v>
      </c>
      <c r="U90" s="83" t="s">
        <v>76</v>
      </c>
      <c r="V90" s="99">
        <v>0</v>
      </c>
      <c r="W90" s="99">
        <v>0</v>
      </c>
      <c r="X90" s="99">
        <v>0</v>
      </c>
      <c r="Y90" s="99">
        <f>C91</f>
        <v>0</v>
      </c>
    </row>
    <row r="91" spans="1:25" ht="24.95" customHeight="1" x14ac:dyDescent="0.2">
      <c r="A91" s="81" t="s">
        <v>75</v>
      </c>
      <c r="B91" s="83" t="s">
        <v>76</v>
      </c>
      <c r="C91" s="99">
        <f>Roadmap!$Y$108</f>
        <v>0</v>
      </c>
      <c r="D91" s="99">
        <f>Roadmap!$X$108</f>
        <v>0</v>
      </c>
      <c r="E91" s="99">
        <f>Roadmap!$X$112</f>
        <v>0</v>
      </c>
      <c r="F91" s="99">
        <f>Roadmap!$X$115</f>
        <v>0</v>
      </c>
      <c r="G91" s="6">
        <f t="shared" si="20"/>
        <v>0</v>
      </c>
      <c r="H91" s="3"/>
      <c r="I91" s="228"/>
      <c r="J91" s="228"/>
      <c r="K91" s="228"/>
      <c r="L91" s="228"/>
      <c r="M91" s="228"/>
      <c r="N91" s="228"/>
      <c r="T91" s="81" t="s">
        <v>75</v>
      </c>
      <c r="U91" s="83" t="s">
        <v>63</v>
      </c>
      <c r="V91" s="99">
        <v>0</v>
      </c>
      <c r="W91" s="99">
        <v>0</v>
      </c>
      <c r="X91" s="99">
        <v>0</v>
      </c>
      <c r="Y91" s="99">
        <f t="shared" ref="Y91:Y92" si="24">C92</f>
        <v>0</v>
      </c>
    </row>
    <row r="92" spans="1:25" ht="24.95" customHeight="1" x14ac:dyDescent="0.2">
      <c r="A92" s="81" t="s">
        <v>75</v>
      </c>
      <c r="B92" s="83" t="s">
        <v>63</v>
      </c>
      <c r="C92" s="99">
        <f>Roadmap!$Y$118</f>
        <v>0</v>
      </c>
      <c r="D92" s="99">
        <f>Roadmap!$X$118</f>
        <v>0</v>
      </c>
      <c r="E92" s="99">
        <f>Roadmap!$X$121</f>
        <v>0</v>
      </c>
      <c r="F92" s="99">
        <f>Roadmap!$X$124</f>
        <v>0</v>
      </c>
      <c r="G92" s="6">
        <f t="shared" si="20"/>
        <v>0</v>
      </c>
      <c r="H92" s="3"/>
      <c r="I92" s="228"/>
      <c r="J92" s="228"/>
      <c r="K92" s="228"/>
      <c r="L92" s="228"/>
      <c r="M92" s="228"/>
      <c r="N92" s="228"/>
      <c r="T92" s="81" t="s">
        <v>75</v>
      </c>
      <c r="U92" s="83" t="s">
        <v>0</v>
      </c>
      <c r="V92" s="99">
        <v>0</v>
      </c>
      <c r="W92" s="99">
        <v>0</v>
      </c>
      <c r="X92" s="99">
        <v>0</v>
      </c>
      <c r="Y92" s="99">
        <f t="shared" si="24"/>
        <v>0</v>
      </c>
    </row>
    <row r="93" spans="1:25" ht="24.95" customHeight="1" x14ac:dyDescent="0.2">
      <c r="A93" s="81" t="s">
        <v>75</v>
      </c>
      <c r="B93" s="83" t="s">
        <v>0</v>
      </c>
      <c r="C93" s="99">
        <f>Roadmap!$Y$127</f>
        <v>0</v>
      </c>
      <c r="D93" s="99">
        <f>Roadmap!$X$127</f>
        <v>0</v>
      </c>
      <c r="E93" s="99">
        <f>Roadmap!$X$130</f>
        <v>0</v>
      </c>
      <c r="F93" s="99">
        <f>Roadmap!$X$133</f>
        <v>0</v>
      </c>
      <c r="G93" s="6">
        <f t="shared" si="20"/>
        <v>0</v>
      </c>
      <c r="H93" s="3"/>
      <c r="I93" s="228"/>
      <c r="J93" s="228"/>
      <c r="K93" s="228"/>
      <c r="L93" s="228"/>
      <c r="M93" s="228"/>
      <c r="N93" s="228"/>
    </row>
    <row r="94" spans="1:25" ht="12.75" customHeight="1" x14ac:dyDescent="0.2">
      <c r="A94" s="228"/>
      <c r="B94" s="228"/>
      <c r="C94" s="228"/>
      <c r="D94" s="228"/>
      <c r="E94" s="228"/>
      <c r="F94" s="228"/>
      <c r="G94" s="228"/>
      <c r="H94" s="228"/>
      <c r="I94" s="228"/>
      <c r="J94" s="228"/>
      <c r="K94" s="228"/>
      <c r="L94" s="228"/>
      <c r="M94" s="228"/>
      <c r="N94" s="228"/>
    </row>
    <row r="95" spans="1:25" ht="12.75" customHeight="1" x14ac:dyDescent="0.2">
      <c r="A95" s="1"/>
      <c r="B95" s="1"/>
      <c r="C95" s="1"/>
      <c r="D95" s="1"/>
      <c r="E95" s="1"/>
      <c r="F95" s="1"/>
      <c r="G95" s="1"/>
      <c r="H95" s="1"/>
      <c r="I95" s="1"/>
      <c r="J95" s="1"/>
      <c r="K95" s="1"/>
      <c r="L95" s="1"/>
      <c r="M95" s="1"/>
      <c r="N95" s="1"/>
    </row>
    <row r="96" spans="1:25" ht="12.75" customHeight="1" x14ac:dyDescent="0.2">
      <c r="A96" s="1"/>
      <c r="B96" s="1"/>
      <c r="C96" s="1"/>
      <c r="D96" s="1"/>
      <c r="E96" s="1"/>
      <c r="F96" s="1"/>
      <c r="G96" s="1"/>
      <c r="H96" s="1"/>
      <c r="I96" s="1"/>
      <c r="J96" s="1"/>
      <c r="K96" s="1"/>
      <c r="L96" s="1"/>
      <c r="M96" s="1"/>
      <c r="N96" s="1"/>
    </row>
    <row r="97" spans="1:14" ht="12.75" customHeight="1" x14ac:dyDescent="0.2">
      <c r="A97" s="1"/>
      <c r="B97" s="1"/>
      <c r="C97" s="1"/>
      <c r="D97" s="1"/>
      <c r="E97" s="1"/>
      <c r="F97" s="1"/>
      <c r="G97" s="1"/>
      <c r="H97" s="1"/>
      <c r="I97" s="1"/>
      <c r="J97" s="1"/>
      <c r="K97" s="1"/>
      <c r="L97" s="1"/>
      <c r="M97" s="1"/>
      <c r="N97" s="1"/>
    </row>
    <row r="98" spans="1:14" ht="12.75" customHeight="1" x14ac:dyDescent="0.2">
      <c r="A98" s="1"/>
      <c r="B98" s="1"/>
      <c r="C98" s="1"/>
      <c r="D98" s="1"/>
      <c r="E98" s="1"/>
      <c r="F98" s="1"/>
      <c r="G98" s="1"/>
      <c r="H98" s="1"/>
      <c r="I98" s="1"/>
      <c r="J98" s="1"/>
      <c r="K98" s="1"/>
      <c r="L98" s="1"/>
      <c r="M98" s="1"/>
      <c r="N98" s="1"/>
    </row>
    <row r="99" spans="1:14" ht="12.75" customHeight="1" x14ac:dyDescent="0.2">
      <c r="A99" s="1"/>
      <c r="B99" s="1"/>
      <c r="C99" s="1"/>
      <c r="D99" s="1"/>
      <c r="E99" s="1"/>
      <c r="F99" s="1"/>
      <c r="G99" s="1"/>
      <c r="H99" s="1"/>
      <c r="I99" s="1"/>
      <c r="J99" s="1"/>
      <c r="K99" s="1"/>
      <c r="L99" s="1"/>
      <c r="M99" s="1"/>
      <c r="N99" s="1"/>
    </row>
    <row r="100" spans="1:14" ht="12.75" customHeight="1" x14ac:dyDescent="0.2">
      <c r="A100" s="1"/>
      <c r="B100" s="1"/>
      <c r="C100" s="1"/>
      <c r="D100" s="1"/>
      <c r="E100" s="1"/>
      <c r="F100" s="1"/>
      <c r="G100" s="1"/>
      <c r="H100" s="1"/>
      <c r="I100" s="1"/>
      <c r="J100" s="1"/>
      <c r="K100" s="1"/>
      <c r="L100" s="1"/>
      <c r="M100" s="1"/>
      <c r="N100" s="1"/>
    </row>
    <row r="101" spans="1:14" ht="12.75" customHeight="1" x14ac:dyDescent="0.2">
      <c r="A101" s="1"/>
      <c r="B101" s="1"/>
      <c r="C101" s="1"/>
      <c r="D101" s="1"/>
      <c r="E101" s="1"/>
      <c r="F101" s="1"/>
      <c r="G101" s="1"/>
      <c r="H101" s="1"/>
      <c r="I101" s="1"/>
      <c r="J101" s="1"/>
      <c r="K101" s="1"/>
      <c r="L101" s="1"/>
      <c r="M101" s="1"/>
      <c r="N101" s="1"/>
    </row>
    <row r="102" spans="1:14" ht="12.75" customHeight="1" x14ac:dyDescent="0.2">
      <c r="A102" s="1"/>
      <c r="B102" s="1"/>
      <c r="C102" s="1"/>
      <c r="D102" s="1"/>
      <c r="E102" s="1"/>
      <c r="F102" s="1"/>
      <c r="G102" s="1"/>
      <c r="H102" s="1"/>
      <c r="I102" s="1"/>
      <c r="J102" s="1"/>
      <c r="K102" s="1"/>
      <c r="L102" s="1"/>
      <c r="M102" s="1"/>
      <c r="N102" s="1"/>
    </row>
    <row r="103" spans="1:14" ht="12.75" customHeight="1" x14ac:dyDescent="0.2">
      <c r="A103" s="1"/>
      <c r="B103" s="1"/>
      <c r="C103" s="1"/>
      <c r="D103" s="1"/>
      <c r="E103" s="1"/>
      <c r="F103" s="1"/>
      <c r="G103" s="1"/>
      <c r="H103" s="1"/>
      <c r="I103" s="1"/>
      <c r="J103" s="1"/>
      <c r="K103" s="1"/>
      <c r="L103" s="1"/>
      <c r="M103" s="1"/>
      <c r="N103" s="1"/>
    </row>
    <row r="104" spans="1:14" ht="12.75" customHeight="1" x14ac:dyDescent="0.2">
      <c r="A104" s="1"/>
      <c r="B104" s="1"/>
      <c r="C104" s="1"/>
      <c r="D104" s="1"/>
      <c r="E104" s="1"/>
      <c r="F104" s="1"/>
      <c r="G104" s="1"/>
      <c r="H104" s="1"/>
      <c r="I104" s="1"/>
      <c r="J104" s="1"/>
      <c r="K104" s="1"/>
      <c r="L104" s="1"/>
      <c r="M104" s="1"/>
      <c r="N104" s="1"/>
    </row>
    <row r="105" spans="1:14" ht="12.75" customHeight="1" x14ac:dyDescent="0.2">
      <c r="A105" s="1"/>
      <c r="B105" s="1"/>
      <c r="C105" s="1"/>
      <c r="D105" s="1"/>
      <c r="E105" s="1"/>
      <c r="F105" s="1"/>
      <c r="G105" s="1"/>
      <c r="H105" s="1"/>
      <c r="I105" s="1"/>
      <c r="J105" s="1"/>
      <c r="K105" s="1"/>
      <c r="L105" s="1"/>
      <c r="M105" s="1"/>
      <c r="N105" s="1"/>
    </row>
    <row r="106" spans="1:14" ht="12.75" customHeight="1" x14ac:dyDescent="0.2">
      <c r="A106" s="1"/>
      <c r="B106" s="1"/>
      <c r="C106" s="1"/>
      <c r="D106" s="1"/>
      <c r="E106" s="1"/>
      <c r="F106" s="1"/>
      <c r="G106" s="1"/>
      <c r="H106" s="1"/>
      <c r="I106" s="1"/>
      <c r="J106" s="1"/>
      <c r="K106" s="1"/>
      <c r="L106" s="1"/>
      <c r="M106" s="1"/>
      <c r="N106" s="1"/>
    </row>
    <row r="107" spans="1:14" ht="12.75" customHeight="1" x14ac:dyDescent="0.2">
      <c r="A107" s="1"/>
      <c r="B107" s="1"/>
      <c r="C107" s="1"/>
      <c r="D107" s="1"/>
      <c r="E107" s="1"/>
      <c r="F107" s="1"/>
      <c r="G107" s="1"/>
      <c r="H107" s="1"/>
      <c r="I107" s="1"/>
      <c r="J107" s="1"/>
      <c r="K107" s="1"/>
      <c r="L107" s="1"/>
      <c r="M107" s="1"/>
      <c r="N107" s="1"/>
    </row>
    <row r="108" spans="1:14" ht="12.75" customHeight="1" x14ac:dyDescent="0.2">
      <c r="A108" s="1"/>
      <c r="B108" s="1"/>
      <c r="C108" s="1"/>
      <c r="D108" s="1"/>
      <c r="E108" s="1"/>
      <c r="F108" s="1"/>
      <c r="G108" s="1"/>
      <c r="H108" s="1"/>
      <c r="I108" s="1"/>
      <c r="J108" s="1"/>
      <c r="K108" s="1"/>
      <c r="L108" s="1"/>
      <c r="M108" s="1"/>
      <c r="N108" s="1"/>
    </row>
    <row r="109" spans="1:14" ht="12.75" customHeight="1" x14ac:dyDescent="0.2">
      <c r="A109" s="1"/>
      <c r="B109" s="1"/>
      <c r="C109" s="1"/>
      <c r="D109" s="1"/>
      <c r="E109" s="1"/>
      <c r="F109" s="1"/>
      <c r="G109" s="1"/>
      <c r="H109" s="1"/>
      <c r="I109" s="1"/>
      <c r="J109" s="1"/>
      <c r="K109" s="1"/>
      <c r="L109" s="1"/>
      <c r="M109" s="1"/>
      <c r="N109" s="1"/>
    </row>
    <row r="110" spans="1:14" ht="12.75" customHeight="1" x14ac:dyDescent="0.2">
      <c r="A110" s="1"/>
      <c r="B110" s="1"/>
      <c r="C110" s="1"/>
      <c r="D110" s="1"/>
      <c r="E110" s="1"/>
      <c r="F110" s="1"/>
      <c r="G110" s="1"/>
      <c r="H110" s="1"/>
      <c r="I110" s="1"/>
      <c r="J110" s="1"/>
      <c r="K110" s="1"/>
      <c r="L110" s="1"/>
      <c r="M110" s="1"/>
      <c r="N110" s="1"/>
    </row>
    <row r="111" spans="1:14" ht="12.75" customHeight="1" x14ac:dyDescent="0.2">
      <c r="A111" s="1"/>
      <c r="B111" s="1"/>
      <c r="C111" s="1"/>
      <c r="D111" s="1"/>
      <c r="E111" s="1"/>
      <c r="F111" s="1"/>
      <c r="G111" s="1"/>
      <c r="H111" s="1"/>
      <c r="I111" s="1"/>
      <c r="J111" s="1"/>
      <c r="K111" s="1"/>
      <c r="L111" s="1"/>
      <c r="M111" s="1"/>
      <c r="N111" s="1"/>
    </row>
    <row r="112" spans="1:14" ht="12.75" customHeight="1" x14ac:dyDescent="0.2">
      <c r="A112" s="1"/>
      <c r="B112" s="1"/>
      <c r="C112" s="1"/>
      <c r="D112" s="1"/>
      <c r="E112" s="1"/>
      <c r="F112" s="1"/>
      <c r="G112" s="1"/>
      <c r="H112" s="1"/>
      <c r="I112" s="1"/>
      <c r="J112" s="1"/>
      <c r="K112" s="1"/>
      <c r="L112" s="1"/>
      <c r="M112" s="1"/>
      <c r="N112" s="1"/>
    </row>
    <row r="113" spans="1:14" ht="12.75" customHeight="1" x14ac:dyDescent="0.2">
      <c r="A113" s="1"/>
      <c r="B113" s="1"/>
      <c r="C113" s="1"/>
      <c r="D113" s="1"/>
      <c r="E113" s="1"/>
      <c r="F113" s="1"/>
      <c r="G113" s="1"/>
      <c r="H113" s="1"/>
      <c r="I113" s="1"/>
      <c r="J113" s="1"/>
      <c r="K113" s="1"/>
      <c r="L113" s="1"/>
      <c r="M113" s="1"/>
      <c r="N113" s="1"/>
    </row>
    <row r="114" spans="1:14" ht="12.75" customHeight="1" x14ac:dyDescent="0.2">
      <c r="A114" s="1"/>
      <c r="B114" s="1"/>
      <c r="C114" s="1"/>
      <c r="D114" s="1"/>
      <c r="E114" s="1"/>
      <c r="F114" s="1"/>
      <c r="G114" s="1"/>
      <c r="H114" s="1"/>
      <c r="I114" s="1"/>
      <c r="J114" s="1"/>
      <c r="K114" s="1"/>
      <c r="L114" s="1"/>
      <c r="M114" s="1"/>
      <c r="N114" s="1"/>
    </row>
    <row r="115" spans="1:14" ht="12.75" customHeight="1" x14ac:dyDescent="0.2">
      <c r="A115" s="1"/>
      <c r="B115" s="1"/>
      <c r="C115" s="1"/>
      <c r="D115" s="1"/>
      <c r="E115" s="1"/>
      <c r="F115" s="1"/>
      <c r="G115" s="1"/>
      <c r="H115" s="1"/>
      <c r="I115" s="1"/>
      <c r="J115" s="1"/>
      <c r="K115" s="1"/>
      <c r="L115" s="1"/>
      <c r="M115" s="1"/>
      <c r="N115" s="1"/>
    </row>
    <row r="116" spans="1:14" ht="12.75" customHeight="1" x14ac:dyDescent="0.2">
      <c r="A116" s="1"/>
      <c r="B116" s="1"/>
      <c r="C116" s="1"/>
      <c r="D116" s="1"/>
      <c r="E116" s="1"/>
      <c r="F116" s="1"/>
      <c r="G116" s="1"/>
      <c r="H116" s="1"/>
      <c r="I116" s="1"/>
      <c r="J116" s="1"/>
      <c r="K116" s="1"/>
      <c r="L116" s="1"/>
      <c r="M116" s="1"/>
      <c r="N116" s="1"/>
    </row>
    <row r="117" spans="1:14" ht="12.75" customHeight="1" x14ac:dyDescent="0.2">
      <c r="A117" s="1"/>
      <c r="B117" s="1"/>
      <c r="C117" s="1"/>
      <c r="D117" s="1"/>
      <c r="E117" s="1"/>
      <c r="F117" s="1"/>
      <c r="G117" s="1"/>
      <c r="H117" s="1"/>
      <c r="I117" s="1"/>
      <c r="J117" s="1"/>
      <c r="K117" s="1"/>
      <c r="L117" s="1"/>
      <c r="M117" s="1"/>
      <c r="N117" s="1"/>
    </row>
    <row r="118" spans="1:14" ht="12.75" customHeight="1" x14ac:dyDescent="0.2">
      <c r="A118" s="1"/>
      <c r="B118" s="1"/>
      <c r="C118" s="1"/>
      <c r="D118" s="1"/>
      <c r="E118" s="1"/>
      <c r="F118" s="1"/>
      <c r="G118" s="1"/>
      <c r="H118" s="1"/>
      <c r="I118" s="1"/>
      <c r="J118" s="1"/>
      <c r="K118" s="1"/>
      <c r="L118" s="1"/>
      <c r="M118" s="1"/>
      <c r="N118" s="1"/>
    </row>
    <row r="119" spans="1:14" ht="12.75" customHeight="1" x14ac:dyDescent="0.2">
      <c r="A119" s="1"/>
      <c r="B119" s="1"/>
      <c r="C119" s="1"/>
      <c r="D119" s="1"/>
      <c r="E119" s="1"/>
      <c r="F119" s="1"/>
      <c r="G119" s="1"/>
      <c r="H119" s="1"/>
      <c r="I119" s="1"/>
      <c r="J119" s="1"/>
      <c r="K119" s="1"/>
      <c r="L119" s="1"/>
      <c r="M119" s="1"/>
      <c r="N119" s="1"/>
    </row>
    <row r="120" spans="1:14" ht="12.75" customHeight="1" x14ac:dyDescent="0.2">
      <c r="A120" s="1"/>
      <c r="B120" s="1"/>
      <c r="C120" s="1"/>
      <c r="D120" s="1"/>
      <c r="E120" s="1"/>
      <c r="F120" s="1"/>
      <c r="G120" s="1"/>
      <c r="H120" s="1"/>
      <c r="I120" s="1"/>
      <c r="J120" s="1"/>
      <c r="K120" s="1"/>
      <c r="L120" s="1"/>
      <c r="M120" s="1"/>
      <c r="N120" s="1"/>
    </row>
    <row r="121" spans="1:14" ht="12.75" customHeight="1" x14ac:dyDescent="0.2">
      <c r="A121" s="1"/>
      <c r="B121" s="1"/>
      <c r="C121" s="1"/>
      <c r="D121" s="1"/>
      <c r="E121" s="1"/>
      <c r="F121" s="1"/>
      <c r="G121" s="1"/>
      <c r="H121" s="1"/>
      <c r="I121" s="1"/>
      <c r="J121" s="1"/>
      <c r="K121" s="1"/>
      <c r="L121" s="1"/>
      <c r="M121" s="1"/>
      <c r="N121" s="1"/>
    </row>
    <row r="122" spans="1:14" ht="12.75" customHeight="1" x14ac:dyDescent="0.2">
      <c r="A122" s="1"/>
      <c r="B122" s="1"/>
      <c r="C122" s="1"/>
      <c r="D122" s="1"/>
      <c r="E122" s="1"/>
      <c r="F122" s="1"/>
      <c r="G122" s="1"/>
      <c r="H122" s="1"/>
      <c r="I122" s="1"/>
      <c r="J122" s="1"/>
      <c r="K122" s="1"/>
      <c r="L122" s="1"/>
      <c r="M122" s="1"/>
      <c r="N122" s="1"/>
    </row>
    <row r="123" spans="1:14" ht="12.75" customHeight="1" x14ac:dyDescent="0.2">
      <c r="A123" s="1"/>
      <c r="B123" s="1"/>
      <c r="C123" s="1"/>
      <c r="D123" s="1"/>
      <c r="E123" s="1"/>
      <c r="F123" s="1"/>
      <c r="G123" s="1"/>
      <c r="H123" s="1"/>
      <c r="I123" s="1"/>
      <c r="J123" s="1"/>
      <c r="K123" s="1"/>
      <c r="L123" s="1"/>
      <c r="M123" s="1"/>
      <c r="N123" s="1"/>
    </row>
    <row r="124" spans="1:14" ht="12.75" customHeight="1" x14ac:dyDescent="0.2">
      <c r="A124" s="1"/>
      <c r="B124" s="1"/>
      <c r="C124" s="1"/>
      <c r="D124" s="1"/>
      <c r="E124" s="1"/>
      <c r="F124" s="1"/>
      <c r="G124" s="1"/>
      <c r="H124" s="1"/>
      <c r="I124" s="1"/>
      <c r="J124" s="1"/>
      <c r="K124" s="1"/>
      <c r="L124" s="1"/>
      <c r="M124" s="1"/>
      <c r="N124" s="1"/>
    </row>
    <row r="125" spans="1:14" ht="12.75" customHeight="1" x14ac:dyDescent="0.2">
      <c r="A125" s="1"/>
      <c r="B125" s="1"/>
      <c r="C125" s="1"/>
      <c r="D125" s="1"/>
      <c r="E125" s="1"/>
      <c r="F125" s="1"/>
      <c r="G125" s="1"/>
      <c r="H125" s="1"/>
      <c r="I125" s="1"/>
      <c r="J125" s="1"/>
      <c r="K125" s="1"/>
      <c r="L125" s="1"/>
      <c r="M125" s="1"/>
      <c r="N125" s="1"/>
    </row>
    <row r="126" spans="1:14" ht="12.75" customHeight="1" x14ac:dyDescent="0.2">
      <c r="A126" s="1"/>
      <c r="B126" s="1"/>
      <c r="C126" s="1"/>
      <c r="D126" s="1"/>
      <c r="E126" s="1"/>
      <c r="F126" s="1"/>
      <c r="G126" s="1"/>
      <c r="H126" s="1"/>
      <c r="I126" s="1"/>
      <c r="J126" s="1"/>
      <c r="K126" s="1"/>
      <c r="L126" s="1"/>
      <c r="M126" s="1"/>
      <c r="N126" s="1"/>
    </row>
    <row r="127" spans="1:14" ht="12.75" customHeight="1" x14ac:dyDescent="0.2">
      <c r="A127" s="1"/>
      <c r="B127" s="1"/>
      <c r="C127" s="1"/>
      <c r="D127" s="1"/>
      <c r="E127" s="1"/>
      <c r="F127" s="1"/>
      <c r="G127" s="1"/>
      <c r="H127" s="1"/>
      <c r="I127" s="1"/>
      <c r="J127" s="1"/>
      <c r="K127" s="1"/>
      <c r="L127" s="1"/>
      <c r="M127" s="1"/>
      <c r="N127" s="1"/>
    </row>
    <row r="128" spans="1:14" ht="12.75" customHeight="1" x14ac:dyDescent="0.2">
      <c r="A128" s="1"/>
      <c r="B128" s="1"/>
      <c r="C128" s="1"/>
      <c r="D128" s="1"/>
      <c r="E128" s="1"/>
      <c r="F128" s="1"/>
      <c r="G128" s="1"/>
      <c r="H128" s="1"/>
      <c r="I128" s="1"/>
      <c r="J128" s="1"/>
      <c r="K128" s="1"/>
      <c r="L128" s="1"/>
      <c r="M128" s="1"/>
      <c r="N128" s="1"/>
    </row>
    <row r="129" spans="1:14" ht="12.75" customHeight="1" x14ac:dyDescent="0.2">
      <c r="A129" s="1"/>
      <c r="B129" s="1"/>
      <c r="C129" s="1"/>
      <c r="D129" s="1"/>
      <c r="E129" s="1"/>
      <c r="F129" s="1"/>
      <c r="G129" s="1"/>
      <c r="H129" s="1"/>
      <c r="I129" s="1"/>
      <c r="J129" s="1"/>
      <c r="K129" s="1"/>
      <c r="L129" s="1"/>
      <c r="M129" s="1"/>
      <c r="N129" s="1"/>
    </row>
  </sheetData>
  <customSheetViews>
    <customSheetView guid="{9846C184-355C-EA4B-8C35-9561D1AEE31C}" hiddenColumns="1">
      <selection activeCell="J19" sqref="I15:J19"/>
      <pageMargins left="0.75" right="0.75" top="1" bottom="1" header="0.5" footer="0.5"/>
      <pageSetup paperSize="9" scale="10" firstPageNumber="0" fitToWidth="0" fitToHeight="0" orientation="portrait" horizontalDpi="300" verticalDpi="300" r:id="rId1"/>
      <headerFooter alignWithMargins="0"/>
    </customSheetView>
  </customSheetViews>
  <mergeCells count="32">
    <mergeCell ref="A61:J61"/>
    <mergeCell ref="L61:R61"/>
    <mergeCell ref="T61:Y61"/>
    <mergeCell ref="A1:J1"/>
    <mergeCell ref="A9:B9"/>
    <mergeCell ref="A7:B7"/>
    <mergeCell ref="C7:F7"/>
    <mergeCell ref="A8:B8"/>
    <mergeCell ref="C8:F8"/>
    <mergeCell ref="A5:B5"/>
    <mergeCell ref="C5:F5"/>
    <mergeCell ref="A6:B6"/>
    <mergeCell ref="C6:F6"/>
    <mergeCell ref="A3:K3"/>
    <mergeCell ref="C9:I9"/>
    <mergeCell ref="T11:Y11"/>
    <mergeCell ref="T45:Y45"/>
    <mergeCell ref="D46:F46"/>
    <mergeCell ref="L11:R11"/>
    <mergeCell ref="A11:J11"/>
    <mergeCell ref="A45:J45"/>
    <mergeCell ref="L45:R45"/>
    <mergeCell ref="D12:F12"/>
    <mergeCell ref="A28:J28"/>
    <mergeCell ref="L28:R28"/>
    <mergeCell ref="T28:Y28"/>
    <mergeCell ref="D29:F29"/>
    <mergeCell ref="D62:F62"/>
    <mergeCell ref="A79:J79"/>
    <mergeCell ref="L79:R79"/>
    <mergeCell ref="T79:Y79"/>
    <mergeCell ref="D80:F80"/>
  </mergeCells>
  <phoneticPr fontId="0" type="noConversion"/>
  <conditionalFormatting sqref="D14:F16">
    <cfRule type="dataBar" priority="132">
      <dataBar>
        <cfvo type="num" val="0"/>
        <cfvo type="num" val="1"/>
        <color rgb="FF3290C4"/>
      </dataBar>
      <extLst>
        <ext xmlns:x14="http://schemas.microsoft.com/office/spreadsheetml/2009/9/main" uri="{B025F937-C7B1-47D3-B67F-A62EFF666E3E}">
          <x14:id>{79CE7F1A-C8E1-41C8-A0A4-F72252D5AA2B}</x14:id>
        </ext>
      </extLst>
    </cfRule>
  </conditionalFormatting>
  <conditionalFormatting sqref="D17:F19">
    <cfRule type="dataBar" priority="114">
      <dataBar>
        <cfvo type="num" val="0"/>
        <cfvo type="num" val="1"/>
        <color rgb="FFB75727"/>
      </dataBar>
      <extLst>
        <ext xmlns:x14="http://schemas.microsoft.com/office/spreadsheetml/2009/9/main" uri="{B025F937-C7B1-47D3-B67F-A62EFF666E3E}">
          <x14:id>{419B2FB9-07AD-4D2D-B5F0-A6E44F5AEAB5}</x14:id>
        </ext>
      </extLst>
    </cfRule>
  </conditionalFormatting>
  <conditionalFormatting sqref="D20:F22">
    <cfRule type="dataBar" priority="61">
      <dataBar>
        <cfvo type="num" val="0"/>
        <cfvo type="num" val="1"/>
        <color rgb="FF37793E"/>
      </dataBar>
      <extLst>
        <ext xmlns:x14="http://schemas.microsoft.com/office/spreadsheetml/2009/9/main" uri="{B025F937-C7B1-47D3-B67F-A62EFF666E3E}">
          <x14:id>{20C4EB4D-A5AD-5B40-9489-D8791BDABC8F}</x14:id>
        </ext>
      </extLst>
    </cfRule>
  </conditionalFormatting>
  <conditionalFormatting sqref="D23:F25">
    <cfRule type="dataBar" priority="60">
      <dataBar>
        <cfvo type="num" val="0"/>
        <cfvo type="num" val="1"/>
        <color rgb="FF791F17"/>
      </dataBar>
      <extLst>
        <ext xmlns:x14="http://schemas.microsoft.com/office/spreadsheetml/2009/9/main" uri="{B025F937-C7B1-47D3-B67F-A62EFF666E3E}">
          <x14:id>{8322E5C4-46BB-BF4D-9B20-595101F87A3E}</x14:id>
        </ext>
      </extLst>
    </cfRule>
  </conditionalFormatting>
  <conditionalFormatting sqref="J14">
    <cfRule type="dataBar" priority="59">
      <dataBar>
        <cfvo type="num" val="0"/>
        <cfvo type="num" val="3"/>
        <color rgb="FF3290C4"/>
      </dataBar>
      <extLst>
        <ext xmlns:x14="http://schemas.microsoft.com/office/spreadsheetml/2009/9/main" uri="{B025F937-C7B1-47D3-B67F-A62EFF666E3E}">
          <x14:id>{CE1A1EA3-9DDD-9A41-A8BF-B6CBFDEDF38D}</x14:id>
        </ext>
      </extLst>
    </cfRule>
  </conditionalFormatting>
  <conditionalFormatting sqref="J15">
    <cfRule type="dataBar" priority="58">
      <dataBar>
        <cfvo type="num" val="0"/>
        <cfvo type="num" val="3"/>
        <color rgb="FFB75727"/>
      </dataBar>
      <extLst>
        <ext xmlns:x14="http://schemas.microsoft.com/office/spreadsheetml/2009/9/main" uri="{B025F937-C7B1-47D3-B67F-A62EFF666E3E}">
          <x14:id>{6A17C54A-5208-1544-967C-21EA558BB5A2}</x14:id>
        </ext>
      </extLst>
    </cfRule>
  </conditionalFormatting>
  <conditionalFormatting sqref="J16">
    <cfRule type="dataBar" priority="57">
      <dataBar>
        <cfvo type="num" val="0"/>
        <cfvo type="num" val="3"/>
        <color rgb="FF37793E"/>
      </dataBar>
      <extLst>
        <ext xmlns:x14="http://schemas.microsoft.com/office/spreadsheetml/2009/9/main" uri="{B025F937-C7B1-47D3-B67F-A62EFF666E3E}">
          <x14:id>{C8FF7E97-48C1-ED40-96CA-0E0620DAF410}</x14:id>
        </ext>
      </extLst>
    </cfRule>
  </conditionalFormatting>
  <conditionalFormatting sqref="J17">
    <cfRule type="dataBar" priority="56">
      <dataBar>
        <cfvo type="num" val="0"/>
        <cfvo type="num" val="3"/>
        <color rgb="FF791F17"/>
      </dataBar>
      <extLst>
        <ext xmlns:x14="http://schemas.microsoft.com/office/spreadsheetml/2009/9/main" uri="{B025F937-C7B1-47D3-B67F-A62EFF666E3E}">
          <x14:id>{C16D4B20-5426-CD42-9383-E916F6FBDC0F}</x14:id>
        </ext>
      </extLst>
    </cfRule>
  </conditionalFormatting>
  <conditionalFormatting sqref="J51">
    <cfRule type="dataBar" priority="48">
      <dataBar>
        <cfvo type="num" val="0"/>
        <cfvo type="num" val="3"/>
        <color rgb="FF791F17"/>
      </dataBar>
      <extLst>
        <ext xmlns:x14="http://schemas.microsoft.com/office/spreadsheetml/2009/9/main" uri="{B025F937-C7B1-47D3-B67F-A62EFF666E3E}">
          <x14:id>{49C7EFC2-897D-AD47-928F-9B887F9C0BE0}</x14:id>
        </ext>
      </extLst>
    </cfRule>
  </conditionalFormatting>
  <conditionalFormatting sqref="J48">
    <cfRule type="dataBar" priority="51">
      <dataBar>
        <cfvo type="num" val="0"/>
        <cfvo type="num" val="3"/>
        <color rgb="FF3290C4"/>
      </dataBar>
      <extLst>
        <ext xmlns:x14="http://schemas.microsoft.com/office/spreadsheetml/2009/9/main" uri="{B025F937-C7B1-47D3-B67F-A62EFF666E3E}">
          <x14:id>{BE0ADACB-7C07-E946-A03C-353C0840FCB2}</x14:id>
        </ext>
      </extLst>
    </cfRule>
  </conditionalFormatting>
  <conditionalFormatting sqref="J49">
    <cfRule type="dataBar" priority="50">
      <dataBar>
        <cfvo type="num" val="0"/>
        <cfvo type="num" val="3"/>
        <color rgb="FFB75727"/>
      </dataBar>
      <extLst>
        <ext xmlns:x14="http://schemas.microsoft.com/office/spreadsheetml/2009/9/main" uri="{B025F937-C7B1-47D3-B67F-A62EFF666E3E}">
          <x14:id>{FF526879-68DB-8547-A969-530B664BD833}</x14:id>
        </ext>
      </extLst>
    </cfRule>
  </conditionalFormatting>
  <conditionalFormatting sqref="J50">
    <cfRule type="dataBar" priority="49">
      <dataBar>
        <cfvo type="num" val="0"/>
        <cfvo type="num" val="3"/>
        <color rgb="FF37793E"/>
      </dataBar>
      <extLst>
        <ext xmlns:x14="http://schemas.microsoft.com/office/spreadsheetml/2009/9/main" uri="{B025F937-C7B1-47D3-B67F-A62EFF666E3E}">
          <x14:id>{146CD89A-4B22-DF45-8F72-F26FB226DE6C}</x14:id>
        </ext>
      </extLst>
    </cfRule>
  </conditionalFormatting>
  <conditionalFormatting sqref="J34">
    <cfRule type="dataBar" priority="40">
      <dataBar>
        <cfvo type="num" val="0"/>
        <cfvo type="num" val="3"/>
        <color rgb="FF791F17"/>
      </dataBar>
      <extLst>
        <ext xmlns:x14="http://schemas.microsoft.com/office/spreadsheetml/2009/9/main" uri="{B025F937-C7B1-47D3-B67F-A62EFF666E3E}">
          <x14:id>{26A43B56-10E3-3C4C-9D7A-B0EC25EEEECB}</x14:id>
        </ext>
      </extLst>
    </cfRule>
  </conditionalFormatting>
  <conditionalFormatting sqref="D31:F33">
    <cfRule type="dataBar" priority="47">
      <dataBar>
        <cfvo type="num" val="0"/>
        <cfvo type="num" val="1"/>
        <color rgb="FF3290C4"/>
      </dataBar>
      <extLst>
        <ext xmlns:x14="http://schemas.microsoft.com/office/spreadsheetml/2009/9/main" uri="{B025F937-C7B1-47D3-B67F-A62EFF666E3E}">
          <x14:id>{91BC3850-4551-2F44-A4F2-7E6249F059D1}</x14:id>
        </ext>
      </extLst>
    </cfRule>
  </conditionalFormatting>
  <conditionalFormatting sqref="D34:F36">
    <cfRule type="dataBar" priority="46">
      <dataBar>
        <cfvo type="num" val="0"/>
        <cfvo type="num" val="1"/>
        <color rgb="FFB75727"/>
      </dataBar>
      <extLst>
        <ext xmlns:x14="http://schemas.microsoft.com/office/spreadsheetml/2009/9/main" uri="{B025F937-C7B1-47D3-B67F-A62EFF666E3E}">
          <x14:id>{37C0EF5E-1ED2-7F41-BFE4-E23ED6DF6635}</x14:id>
        </ext>
      </extLst>
    </cfRule>
  </conditionalFormatting>
  <conditionalFormatting sqref="D37:F39">
    <cfRule type="dataBar" priority="45">
      <dataBar>
        <cfvo type="num" val="0"/>
        <cfvo type="num" val="1"/>
        <color rgb="FF37793E"/>
      </dataBar>
      <extLst>
        <ext xmlns:x14="http://schemas.microsoft.com/office/spreadsheetml/2009/9/main" uri="{B025F937-C7B1-47D3-B67F-A62EFF666E3E}">
          <x14:id>{4D3ACC44-DB61-0A41-A170-A4F00F044590}</x14:id>
        </ext>
      </extLst>
    </cfRule>
  </conditionalFormatting>
  <conditionalFormatting sqref="D40:F42">
    <cfRule type="dataBar" priority="44">
      <dataBar>
        <cfvo type="num" val="0"/>
        <cfvo type="num" val="1"/>
        <color rgb="FF791F17"/>
      </dataBar>
      <extLst>
        <ext xmlns:x14="http://schemas.microsoft.com/office/spreadsheetml/2009/9/main" uri="{B025F937-C7B1-47D3-B67F-A62EFF666E3E}">
          <x14:id>{15DA227B-D341-5C4A-84B7-67BBA86664F2}</x14:id>
        </ext>
      </extLst>
    </cfRule>
  </conditionalFormatting>
  <conditionalFormatting sqref="J31">
    <cfRule type="dataBar" priority="43">
      <dataBar>
        <cfvo type="num" val="0"/>
        <cfvo type="num" val="3"/>
        <color rgb="FF3290C4"/>
      </dataBar>
      <extLst>
        <ext xmlns:x14="http://schemas.microsoft.com/office/spreadsheetml/2009/9/main" uri="{B025F937-C7B1-47D3-B67F-A62EFF666E3E}">
          <x14:id>{B46B53E8-1689-BF4E-9F53-EE01E112247D}</x14:id>
        </ext>
      </extLst>
    </cfRule>
  </conditionalFormatting>
  <conditionalFormatting sqref="J32">
    <cfRule type="dataBar" priority="42">
      <dataBar>
        <cfvo type="num" val="0"/>
        <cfvo type="num" val="3"/>
        <color rgb="FFB75727"/>
      </dataBar>
      <extLst>
        <ext xmlns:x14="http://schemas.microsoft.com/office/spreadsheetml/2009/9/main" uri="{B025F937-C7B1-47D3-B67F-A62EFF666E3E}">
          <x14:id>{CCFFAC78-55E2-4346-8158-6B8654E01873}</x14:id>
        </ext>
      </extLst>
    </cfRule>
  </conditionalFormatting>
  <conditionalFormatting sqref="J33">
    <cfRule type="dataBar" priority="41">
      <dataBar>
        <cfvo type="num" val="0"/>
        <cfvo type="num" val="3"/>
        <color rgb="FF37793E"/>
      </dataBar>
      <extLst>
        <ext xmlns:x14="http://schemas.microsoft.com/office/spreadsheetml/2009/9/main" uri="{B025F937-C7B1-47D3-B67F-A62EFF666E3E}">
          <x14:id>{B2AFF896-817E-3C4C-BECB-C6BC6EF18309}</x14:id>
        </ext>
      </extLst>
    </cfRule>
  </conditionalFormatting>
  <conditionalFormatting sqref="J85">
    <cfRule type="dataBar" priority="32">
      <dataBar>
        <cfvo type="num" val="0"/>
        <cfvo type="num" val="3"/>
        <color rgb="FF791F17"/>
      </dataBar>
      <extLst>
        <ext xmlns:x14="http://schemas.microsoft.com/office/spreadsheetml/2009/9/main" uri="{B025F937-C7B1-47D3-B67F-A62EFF666E3E}">
          <x14:id>{2B4D80E6-2827-7B43-B423-321E2B7BED75}</x14:id>
        </ext>
      </extLst>
    </cfRule>
  </conditionalFormatting>
  <conditionalFormatting sqref="J82">
    <cfRule type="dataBar" priority="35">
      <dataBar>
        <cfvo type="num" val="0"/>
        <cfvo type="num" val="3"/>
        <color rgb="FF3290C4"/>
      </dataBar>
      <extLst>
        <ext xmlns:x14="http://schemas.microsoft.com/office/spreadsheetml/2009/9/main" uri="{B025F937-C7B1-47D3-B67F-A62EFF666E3E}">
          <x14:id>{1F58EE26-0CAD-9F42-A5DC-0F1E195FCA68}</x14:id>
        </ext>
      </extLst>
    </cfRule>
  </conditionalFormatting>
  <conditionalFormatting sqref="J83">
    <cfRule type="dataBar" priority="34">
      <dataBar>
        <cfvo type="num" val="0"/>
        <cfvo type="num" val="3"/>
        <color rgb="FFB75727"/>
      </dataBar>
      <extLst>
        <ext xmlns:x14="http://schemas.microsoft.com/office/spreadsheetml/2009/9/main" uri="{B025F937-C7B1-47D3-B67F-A62EFF666E3E}">
          <x14:id>{D6B754B3-7739-5042-87FD-5AB2A3CB91EA}</x14:id>
        </ext>
      </extLst>
    </cfRule>
  </conditionalFormatting>
  <conditionalFormatting sqref="J84">
    <cfRule type="dataBar" priority="33">
      <dataBar>
        <cfvo type="num" val="0"/>
        <cfvo type="num" val="3"/>
        <color rgb="FF37793E"/>
      </dataBar>
      <extLst>
        <ext xmlns:x14="http://schemas.microsoft.com/office/spreadsheetml/2009/9/main" uri="{B025F937-C7B1-47D3-B67F-A62EFF666E3E}">
          <x14:id>{484082EB-7160-9949-B258-6E42A2F9FF64}</x14:id>
        </ext>
      </extLst>
    </cfRule>
  </conditionalFormatting>
  <conditionalFormatting sqref="J67">
    <cfRule type="dataBar" priority="16">
      <dataBar>
        <cfvo type="num" val="0"/>
        <cfvo type="num" val="3"/>
        <color rgb="FF791F17"/>
      </dataBar>
      <extLst>
        <ext xmlns:x14="http://schemas.microsoft.com/office/spreadsheetml/2009/9/main" uri="{B025F937-C7B1-47D3-B67F-A62EFF666E3E}">
          <x14:id>{A7BB44B0-7AC8-654C-A56C-A8FA04D955E4}</x14:id>
        </ext>
      </extLst>
    </cfRule>
  </conditionalFormatting>
  <conditionalFormatting sqref="J64">
    <cfRule type="dataBar" priority="19">
      <dataBar>
        <cfvo type="num" val="0"/>
        <cfvo type="num" val="3"/>
        <color rgb="FF3290C4"/>
      </dataBar>
      <extLst>
        <ext xmlns:x14="http://schemas.microsoft.com/office/spreadsheetml/2009/9/main" uri="{B025F937-C7B1-47D3-B67F-A62EFF666E3E}">
          <x14:id>{D7C8EE84-9C80-BA4A-A20C-A64BEA687225}</x14:id>
        </ext>
      </extLst>
    </cfRule>
  </conditionalFormatting>
  <conditionalFormatting sqref="J65">
    <cfRule type="dataBar" priority="18">
      <dataBar>
        <cfvo type="num" val="0"/>
        <cfvo type="num" val="3"/>
        <color rgb="FFB75727"/>
      </dataBar>
      <extLst>
        <ext xmlns:x14="http://schemas.microsoft.com/office/spreadsheetml/2009/9/main" uri="{B025F937-C7B1-47D3-B67F-A62EFF666E3E}">
          <x14:id>{A9A878E6-6301-BA43-8E78-90935EF680C8}</x14:id>
        </ext>
      </extLst>
    </cfRule>
  </conditionalFormatting>
  <conditionalFormatting sqref="J66">
    <cfRule type="dataBar" priority="17">
      <dataBar>
        <cfvo type="num" val="0"/>
        <cfvo type="num" val="3"/>
        <color rgb="FF37793E"/>
      </dataBar>
      <extLst>
        <ext xmlns:x14="http://schemas.microsoft.com/office/spreadsheetml/2009/9/main" uri="{B025F937-C7B1-47D3-B67F-A62EFF666E3E}">
          <x14:id>{43FF6B97-F340-5547-93F8-B1550C239EC1}</x14:id>
        </ext>
      </extLst>
    </cfRule>
  </conditionalFormatting>
  <conditionalFormatting sqref="D48:F50">
    <cfRule type="dataBar" priority="15">
      <dataBar>
        <cfvo type="num" val="0"/>
        <cfvo type="num" val="1"/>
        <color rgb="FF3290C4"/>
      </dataBar>
      <extLst>
        <ext xmlns:x14="http://schemas.microsoft.com/office/spreadsheetml/2009/9/main" uri="{B025F937-C7B1-47D3-B67F-A62EFF666E3E}">
          <x14:id>{26F23FBE-6481-DA43-AD0C-FD9B08A423A8}</x14:id>
        </ext>
      </extLst>
    </cfRule>
  </conditionalFormatting>
  <conditionalFormatting sqref="D51:F52">
    <cfRule type="dataBar" priority="14">
      <dataBar>
        <cfvo type="num" val="0"/>
        <cfvo type="num" val="1"/>
        <color rgb="FFB75727"/>
      </dataBar>
      <extLst>
        <ext xmlns:x14="http://schemas.microsoft.com/office/spreadsheetml/2009/9/main" uri="{B025F937-C7B1-47D3-B67F-A62EFF666E3E}">
          <x14:id>{3CCC0EBC-3A07-BB4F-A3D9-007828CA06B7}</x14:id>
        </ext>
      </extLst>
    </cfRule>
  </conditionalFormatting>
  <conditionalFormatting sqref="D54:F56">
    <cfRule type="dataBar" priority="13">
      <dataBar>
        <cfvo type="num" val="0"/>
        <cfvo type="num" val="1"/>
        <color rgb="FF37793E"/>
      </dataBar>
      <extLst>
        <ext xmlns:x14="http://schemas.microsoft.com/office/spreadsheetml/2009/9/main" uri="{B025F937-C7B1-47D3-B67F-A62EFF666E3E}">
          <x14:id>{8ACCA54A-3F12-AF4C-B20B-341DBF81391C}</x14:id>
        </ext>
      </extLst>
    </cfRule>
  </conditionalFormatting>
  <conditionalFormatting sqref="D57:F59">
    <cfRule type="dataBar" priority="12">
      <dataBar>
        <cfvo type="num" val="0"/>
        <cfvo type="num" val="1"/>
        <color rgb="FF791F17"/>
      </dataBar>
      <extLst>
        <ext xmlns:x14="http://schemas.microsoft.com/office/spreadsheetml/2009/9/main" uri="{B025F937-C7B1-47D3-B67F-A62EFF666E3E}">
          <x14:id>{E8D6B021-8732-1F44-B024-DC28DC487292}</x14:id>
        </ext>
      </extLst>
    </cfRule>
  </conditionalFormatting>
  <conditionalFormatting sqref="D64:F66">
    <cfRule type="dataBar" priority="11">
      <dataBar>
        <cfvo type="num" val="0"/>
        <cfvo type="num" val="1"/>
        <color rgb="FF3290C4"/>
      </dataBar>
      <extLst>
        <ext xmlns:x14="http://schemas.microsoft.com/office/spreadsheetml/2009/9/main" uri="{B025F937-C7B1-47D3-B67F-A62EFF666E3E}">
          <x14:id>{C670649F-C7D2-1547-A950-B5255B80249A}</x14:id>
        </ext>
      </extLst>
    </cfRule>
  </conditionalFormatting>
  <conditionalFormatting sqref="D67:F68">
    <cfRule type="dataBar" priority="10">
      <dataBar>
        <cfvo type="num" val="0"/>
        <cfvo type="num" val="1"/>
        <color rgb="FFB75727"/>
      </dataBar>
      <extLst>
        <ext xmlns:x14="http://schemas.microsoft.com/office/spreadsheetml/2009/9/main" uri="{B025F937-C7B1-47D3-B67F-A62EFF666E3E}">
          <x14:id>{6E8480DC-917D-DA4F-A320-C6789D83D913}</x14:id>
        </ext>
      </extLst>
    </cfRule>
  </conditionalFormatting>
  <conditionalFormatting sqref="D70:F72">
    <cfRule type="dataBar" priority="9">
      <dataBar>
        <cfvo type="num" val="0"/>
        <cfvo type="num" val="1"/>
        <color rgb="FF37793E"/>
      </dataBar>
      <extLst>
        <ext xmlns:x14="http://schemas.microsoft.com/office/spreadsheetml/2009/9/main" uri="{B025F937-C7B1-47D3-B67F-A62EFF666E3E}">
          <x14:id>{FCD4110F-51BE-394F-881D-A84C876EC984}</x14:id>
        </ext>
      </extLst>
    </cfRule>
  </conditionalFormatting>
  <conditionalFormatting sqref="D73:F75">
    <cfRule type="dataBar" priority="8">
      <dataBar>
        <cfvo type="num" val="0"/>
        <cfvo type="num" val="1"/>
        <color rgb="FF791F17"/>
      </dataBar>
      <extLst>
        <ext xmlns:x14="http://schemas.microsoft.com/office/spreadsheetml/2009/9/main" uri="{B025F937-C7B1-47D3-B67F-A62EFF666E3E}">
          <x14:id>{8EC22298-E326-7F48-ADBA-AE8C5D93ED6C}</x14:id>
        </ext>
      </extLst>
    </cfRule>
  </conditionalFormatting>
  <conditionalFormatting sqref="D82:F84">
    <cfRule type="dataBar" priority="7">
      <dataBar>
        <cfvo type="num" val="0"/>
        <cfvo type="num" val="1"/>
        <color rgb="FF3290C4"/>
      </dataBar>
      <extLst>
        <ext xmlns:x14="http://schemas.microsoft.com/office/spreadsheetml/2009/9/main" uri="{B025F937-C7B1-47D3-B67F-A62EFF666E3E}">
          <x14:id>{BD443B50-A605-874A-A658-86E75958F1F0}</x14:id>
        </ext>
      </extLst>
    </cfRule>
  </conditionalFormatting>
  <conditionalFormatting sqref="D85:F86">
    <cfRule type="dataBar" priority="6">
      <dataBar>
        <cfvo type="num" val="0"/>
        <cfvo type="num" val="1"/>
        <color rgb="FFB75727"/>
      </dataBar>
      <extLst>
        <ext xmlns:x14="http://schemas.microsoft.com/office/spreadsheetml/2009/9/main" uri="{B025F937-C7B1-47D3-B67F-A62EFF666E3E}">
          <x14:id>{0D42FDA8-E0B7-364E-B4E2-FC06CD813D54}</x14:id>
        </ext>
      </extLst>
    </cfRule>
  </conditionalFormatting>
  <conditionalFormatting sqref="D88:F90">
    <cfRule type="dataBar" priority="5">
      <dataBar>
        <cfvo type="num" val="0"/>
        <cfvo type="num" val="1"/>
        <color rgb="FF37793E"/>
      </dataBar>
      <extLst>
        <ext xmlns:x14="http://schemas.microsoft.com/office/spreadsheetml/2009/9/main" uri="{B025F937-C7B1-47D3-B67F-A62EFF666E3E}">
          <x14:id>{2F90266A-4F8E-9540-AE48-460B06673560}</x14:id>
        </ext>
      </extLst>
    </cfRule>
  </conditionalFormatting>
  <conditionalFormatting sqref="D91:F93">
    <cfRule type="dataBar" priority="4">
      <dataBar>
        <cfvo type="num" val="0"/>
        <cfvo type="num" val="1"/>
        <color rgb="FF791F17"/>
      </dataBar>
      <extLst>
        <ext xmlns:x14="http://schemas.microsoft.com/office/spreadsheetml/2009/9/main" uri="{B025F937-C7B1-47D3-B67F-A62EFF666E3E}">
          <x14:id>{4640FFB8-2AF2-2844-8474-2FB608952A01}</x14:id>
        </ext>
      </extLst>
    </cfRule>
  </conditionalFormatting>
  <conditionalFormatting sqref="D53:F53">
    <cfRule type="dataBar" priority="3">
      <dataBar>
        <cfvo type="num" val="0"/>
        <cfvo type="num" val="1"/>
        <color rgb="FFB75727"/>
      </dataBar>
      <extLst>
        <ext xmlns:x14="http://schemas.microsoft.com/office/spreadsheetml/2009/9/main" uri="{B025F937-C7B1-47D3-B67F-A62EFF666E3E}">
          <x14:id>{0CF5FC3E-BEA6-1E48-AB5B-5AA72A0B6750}</x14:id>
        </ext>
      </extLst>
    </cfRule>
  </conditionalFormatting>
  <conditionalFormatting sqref="D69:F69">
    <cfRule type="dataBar" priority="2">
      <dataBar>
        <cfvo type="num" val="0"/>
        <cfvo type="num" val="1"/>
        <color rgb="FFB75727"/>
      </dataBar>
      <extLst>
        <ext xmlns:x14="http://schemas.microsoft.com/office/spreadsheetml/2009/9/main" uri="{B025F937-C7B1-47D3-B67F-A62EFF666E3E}">
          <x14:id>{6A0357E7-26DC-604E-805A-67A0617B06FF}</x14:id>
        </ext>
      </extLst>
    </cfRule>
  </conditionalFormatting>
  <conditionalFormatting sqref="D87:F87">
    <cfRule type="dataBar" priority="1">
      <dataBar>
        <cfvo type="num" val="0"/>
        <cfvo type="num" val="1"/>
        <color rgb="FFB75727"/>
      </dataBar>
      <extLst>
        <ext xmlns:x14="http://schemas.microsoft.com/office/spreadsheetml/2009/9/main" uri="{B025F937-C7B1-47D3-B67F-A62EFF666E3E}">
          <x14:id>{8D2AE8A9-465D-8F4F-8966-9873357F651B}</x14:id>
        </ext>
      </extLst>
    </cfRule>
  </conditionalFormatting>
  <pageMargins left="0.75" right="0.75" top="1" bottom="1" header="0.5" footer="0.5"/>
  <pageSetup paperSize="9" scale="10" firstPageNumber="0" fitToWidth="0" fitToHeight="0" orientation="portrait" horizontalDpi="300" verticalDpi="300" r:id="rId2"/>
  <headerFooter alignWithMargins="0"/>
  <drawing r:id="rId3"/>
  <extLst>
    <ext xmlns:x14="http://schemas.microsoft.com/office/spreadsheetml/2009/9/main" uri="{78C0D931-6437-407d-A8EE-F0AAD7539E65}">
      <x14:conditionalFormattings>
        <x14:conditionalFormatting xmlns:xm="http://schemas.microsoft.com/office/excel/2006/main">
          <x14:cfRule type="dataBar" id="{79CE7F1A-C8E1-41C8-A0A4-F72252D5AA2B}">
            <x14:dataBar minLength="0" maxLength="100" axisPosition="none">
              <x14:cfvo type="num">
                <xm:f>0</xm:f>
              </x14:cfvo>
              <x14:cfvo type="num">
                <xm:f>1</xm:f>
              </x14:cfvo>
              <x14:negativeFillColor theme="0"/>
            </x14:dataBar>
          </x14:cfRule>
          <xm:sqref>D14:F16</xm:sqref>
        </x14:conditionalFormatting>
        <x14:conditionalFormatting xmlns:xm="http://schemas.microsoft.com/office/excel/2006/main">
          <x14:cfRule type="dataBar" id="{419B2FB9-07AD-4D2D-B5F0-A6E44F5AEAB5}">
            <x14:dataBar minLength="0" maxLength="100" axisPosition="none">
              <x14:cfvo type="num">
                <xm:f>0</xm:f>
              </x14:cfvo>
              <x14:cfvo type="num">
                <xm:f>1</xm:f>
              </x14:cfvo>
              <x14:negativeFillColor theme="0"/>
            </x14:dataBar>
          </x14:cfRule>
          <xm:sqref>D17:F19</xm:sqref>
        </x14:conditionalFormatting>
        <x14:conditionalFormatting xmlns:xm="http://schemas.microsoft.com/office/excel/2006/main">
          <x14:cfRule type="dataBar" id="{20C4EB4D-A5AD-5B40-9489-D8791BDABC8F}">
            <x14:dataBar minLength="0" maxLength="100" axisPosition="none">
              <x14:cfvo type="num">
                <xm:f>0</xm:f>
              </x14:cfvo>
              <x14:cfvo type="num">
                <xm:f>1</xm:f>
              </x14:cfvo>
              <x14:negativeFillColor theme="0"/>
            </x14:dataBar>
          </x14:cfRule>
          <xm:sqref>D20:F22</xm:sqref>
        </x14:conditionalFormatting>
        <x14:conditionalFormatting xmlns:xm="http://schemas.microsoft.com/office/excel/2006/main">
          <x14:cfRule type="dataBar" id="{8322E5C4-46BB-BF4D-9B20-595101F87A3E}">
            <x14:dataBar minLength="0" maxLength="100" axisPosition="none">
              <x14:cfvo type="num">
                <xm:f>0</xm:f>
              </x14:cfvo>
              <x14:cfvo type="num">
                <xm:f>1</xm:f>
              </x14:cfvo>
              <x14:negativeFillColor theme="0"/>
            </x14:dataBar>
          </x14:cfRule>
          <xm:sqref>D23:F25</xm:sqref>
        </x14:conditionalFormatting>
        <x14:conditionalFormatting xmlns:xm="http://schemas.microsoft.com/office/excel/2006/main">
          <x14:cfRule type="dataBar" id="{CE1A1EA3-9DDD-9A41-A8BF-B6CBFDEDF38D}">
            <x14:dataBar minLength="0" maxLength="100" axisPosition="none">
              <x14:cfvo type="num">
                <xm:f>0</xm:f>
              </x14:cfvo>
              <x14:cfvo type="num">
                <xm:f>3</xm:f>
              </x14:cfvo>
              <x14:negativeFillColor theme="0"/>
            </x14:dataBar>
          </x14:cfRule>
          <xm:sqref>J14</xm:sqref>
        </x14:conditionalFormatting>
        <x14:conditionalFormatting xmlns:xm="http://schemas.microsoft.com/office/excel/2006/main">
          <x14:cfRule type="dataBar" id="{6A17C54A-5208-1544-967C-21EA558BB5A2}">
            <x14:dataBar minLength="0" maxLength="100" axisPosition="none">
              <x14:cfvo type="num">
                <xm:f>0</xm:f>
              </x14:cfvo>
              <x14:cfvo type="num">
                <xm:f>3</xm:f>
              </x14:cfvo>
              <x14:negativeFillColor theme="0"/>
            </x14:dataBar>
          </x14:cfRule>
          <xm:sqref>J15</xm:sqref>
        </x14:conditionalFormatting>
        <x14:conditionalFormatting xmlns:xm="http://schemas.microsoft.com/office/excel/2006/main">
          <x14:cfRule type="dataBar" id="{C8FF7E97-48C1-ED40-96CA-0E0620DAF410}">
            <x14:dataBar minLength="0" maxLength="100" axisPosition="none">
              <x14:cfvo type="num">
                <xm:f>0</xm:f>
              </x14:cfvo>
              <x14:cfvo type="num">
                <xm:f>3</xm:f>
              </x14:cfvo>
              <x14:negativeFillColor theme="0"/>
            </x14:dataBar>
          </x14:cfRule>
          <xm:sqref>J16</xm:sqref>
        </x14:conditionalFormatting>
        <x14:conditionalFormatting xmlns:xm="http://schemas.microsoft.com/office/excel/2006/main">
          <x14:cfRule type="dataBar" id="{C16D4B20-5426-CD42-9383-E916F6FBDC0F}">
            <x14:dataBar minLength="0" maxLength="100" axisPosition="none">
              <x14:cfvo type="num">
                <xm:f>0</xm:f>
              </x14:cfvo>
              <x14:cfvo type="num">
                <xm:f>3</xm:f>
              </x14:cfvo>
              <x14:negativeFillColor theme="0"/>
            </x14:dataBar>
          </x14:cfRule>
          <xm:sqref>J17</xm:sqref>
        </x14:conditionalFormatting>
        <x14:conditionalFormatting xmlns:xm="http://schemas.microsoft.com/office/excel/2006/main">
          <x14:cfRule type="dataBar" id="{49C7EFC2-897D-AD47-928F-9B887F9C0BE0}">
            <x14:dataBar minLength="0" maxLength="100" axisPosition="none">
              <x14:cfvo type="num">
                <xm:f>0</xm:f>
              </x14:cfvo>
              <x14:cfvo type="num">
                <xm:f>3</xm:f>
              </x14:cfvo>
              <x14:negativeFillColor theme="0"/>
            </x14:dataBar>
          </x14:cfRule>
          <xm:sqref>J51</xm:sqref>
        </x14:conditionalFormatting>
        <x14:conditionalFormatting xmlns:xm="http://schemas.microsoft.com/office/excel/2006/main">
          <x14:cfRule type="dataBar" id="{BE0ADACB-7C07-E946-A03C-353C0840FCB2}">
            <x14:dataBar minLength="0" maxLength="100" axisPosition="none">
              <x14:cfvo type="num">
                <xm:f>0</xm:f>
              </x14:cfvo>
              <x14:cfvo type="num">
                <xm:f>3</xm:f>
              </x14:cfvo>
              <x14:negativeFillColor theme="0"/>
            </x14:dataBar>
          </x14:cfRule>
          <xm:sqref>J48</xm:sqref>
        </x14:conditionalFormatting>
        <x14:conditionalFormatting xmlns:xm="http://schemas.microsoft.com/office/excel/2006/main">
          <x14:cfRule type="dataBar" id="{FF526879-68DB-8547-A969-530B664BD833}">
            <x14:dataBar minLength="0" maxLength="100" axisPosition="none">
              <x14:cfvo type="num">
                <xm:f>0</xm:f>
              </x14:cfvo>
              <x14:cfvo type="num">
                <xm:f>3</xm:f>
              </x14:cfvo>
              <x14:negativeFillColor theme="0"/>
            </x14:dataBar>
          </x14:cfRule>
          <xm:sqref>J49</xm:sqref>
        </x14:conditionalFormatting>
        <x14:conditionalFormatting xmlns:xm="http://schemas.microsoft.com/office/excel/2006/main">
          <x14:cfRule type="dataBar" id="{146CD89A-4B22-DF45-8F72-F26FB226DE6C}">
            <x14:dataBar minLength="0" maxLength="100" axisPosition="none">
              <x14:cfvo type="num">
                <xm:f>0</xm:f>
              </x14:cfvo>
              <x14:cfvo type="num">
                <xm:f>3</xm:f>
              </x14:cfvo>
              <x14:negativeFillColor theme="0"/>
            </x14:dataBar>
          </x14:cfRule>
          <xm:sqref>J50</xm:sqref>
        </x14:conditionalFormatting>
        <x14:conditionalFormatting xmlns:xm="http://schemas.microsoft.com/office/excel/2006/main">
          <x14:cfRule type="dataBar" id="{26A43B56-10E3-3C4C-9D7A-B0EC25EEEECB}">
            <x14:dataBar minLength="0" maxLength="100" axisPosition="none">
              <x14:cfvo type="num">
                <xm:f>0</xm:f>
              </x14:cfvo>
              <x14:cfvo type="num">
                <xm:f>3</xm:f>
              </x14:cfvo>
              <x14:negativeFillColor theme="0"/>
            </x14:dataBar>
          </x14:cfRule>
          <xm:sqref>J34</xm:sqref>
        </x14:conditionalFormatting>
        <x14:conditionalFormatting xmlns:xm="http://schemas.microsoft.com/office/excel/2006/main">
          <x14:cfRule type="dataBar" id="{91BC3850-4551-2F44-A4F2-7E6249F059D1}">
            <x14:dataBar minLength="0" maxLength="100" axisPosition="none">
              <x14:cfvo type="num">
                <xm:f>0</xm:f>
              </x14:cfvo>
              <x14:cfvo type="num">
                <xm:f>1</xm:f>
              </x14:cfvo>
              <x14:negativeFillColor theme="0"/>
            </x14:dataBar>
          </x14:cfRule>
          <xm:sqref>D31:F33</xm:sqref>
        </x14:conditionalFormatting>
        <x14:conditionalFormatting xmlns:xm="http://schemas.microsoft.com/office/excel/2006/main">
          <x14:cfRule type="dataBar" id="{37C0EF5E-1ED2-7F41-BFE4-E23ED6DF6635}">
            <x14:dataBar minLength="0" maxLength="100" axisPosition="none">
              <x14:cfvo type="num">
                <xm:f>0</xm:f>
              </x14:cfvo>
              <x14:cfvo type="num">
                <xm:f>1</xm:f>
              </x14:cfvo>
              <x14:negativeFillColor theme="0"/>
            </x14:dataBar>
          </x14:cfRule>
          <xm:sqref>D34:F36</xm:sqref>
        </x14:conditionalFormatting>
        <x14:conditionalFormatting xmlns:xm="http://schemas.microsoft.com/office/excel/2006/main">
          <x14:cfRule type="dataBar" id="{4D3ACC44-DB61-0A41-A170-A4F00F044590}">
            <x14:dataBar minLength="0" maxLength="100" axisPosition="none">
              <x14:cfvo type="num">
                <xm:f>0</xm:f>
              </x14:cfvo>
              <x14:cfvo type="num">
                <xm:f>1</xm:f>
              </x14:cfvo>
              <x14:negativeFillColor theme="0"/>
            </x14:dataBar>
          </x14:cfRule>
          <xm:sqref>D37:F39</xm:sqref>
        </x14:conditionalFormatting>
        <x14:conditionalFormatting xmlns:xm="http://schemas.microsoft.com/office/excel/2006/main">
          <x14:cfRule type="dataBar" id="{15DA227B-D341-5C4A-84B7-67BBA86664F2}">
            <x14:dataBar minLength="0" maxLength="100" axisPosition="none">
              <x14:cfvo type="num">
                <xm:f>0</xm:f>
              </x14:cfvo>
              <x14:cfvo type="num">
                <xm:f>1</xm:f>
              </x14:cfvo>
              <x14:negativeFillColor theme="0"/>
            </x14:dataBar>
          </x14:cfRule>
          <xm:sqref>D40:F42</xm:sqref>
        </x14:conditionalFormatting>
        <x14:conditionalFormatting xmlns:xm="http://schemas.microsoft.com/office/excel/2006/main">
          <x14:cfRule type="dataBar" id="{B46B53E8-1689-BF4E-9F53-EE01E112247D}">
            <x14:dataBar minLength="0" maxLength="100" axisPosition="none">
              <x14:cfvo type="num">
                <xm:f>0</xm:f>
              </x14:cfvo>
              <x14:cfvo type="num">
                <xm:f>3</xm:f>
              </x14:cfvo>
              <x14:negativeFillColor theme="0"/>
            </x14:dataBar>
          </x14:cfRule>
          <xm:sqref>J31</xm:sqref>
        </x14:conditionalFormatting>
        <x14:conditionalFormatting xmlns:xm="http://schemas.microsoft.com/office/excel/2006/main">
          <x14:cfRule type="dataBar" id="{CCFFAC78-55E2-4346-8158-6B8654E01873}">
            <x14:dataBar minLength="0" maxLength="100" axisPosition="none">
              <x14:cfvo type="num">
                <xm:f>0</xm:f>
              </x14:cfvo>
              <x14:cfvo type="num">
                <xm:f>3</xm:f>
              </x14:cfvo>
              <x14:negativeFillColor theme="0"/>
            </x14:dataBar>
          </x14:cfRule>
          <xm:sqref>J32</xm:sqref>
        </x14:conditionalFormatting>
        <x14:conditionalFormatting xmlns:xm="http://schemas.microsoft.com/office/excel/2006/main">
          <x14:cfRule type="dataBar" id="{B2AFF896-817E-3C4C-BECB-C6BC6EF18309}">
            <x14:dataBar minLength="0" maxLength="100" axisPosition="none">
              <x14:cfvo type="num">
                <xm:f>0</xm:f>
              </x14:cfvo>
              <x14:cfvo type="num">
                <xm:f>3</xm:f>
              </x14:cfvo>
              <x14:negativeFillColor theme="0"/>
            </x14:dataBar>
          </x14:cfRule>
          <xm:sqref>J33</xm:sqref>
        </x14:conditionalFormatting>
        <x14:conditionalFormatting xmlns:xm="http://schemas.microsoft.com/office/excel/2006/main">
          <x14:cfRule type="dataBar" id="{2B4D80E6-2827-7B43-B423-321E2B7BED75}">
            <x14:dataBar minLength="0" maxLength="100" axisPosition="none">
              <x14:cfvo type="num">
                <xm:f>0</xm:f>
              </x14:cfvo>
              <x14:cfvo type="num">
                <xm:f>3</xm:f>
              </x14:cfvo>
              <x14:negativeFillColor theme="0"/>
            </x14:dataBar>
          </x14:cfRule>
          <xm:sqref>J85</xm:sqref>
        </x14:conditionalFormatting>
        <x14:conditionalFormatting xmlns:xm="http://schemas.microsoft.com/office/excel/2006/main">
          <x14:cfRule type="dataBar" id="{1F58EE26-0CAD-9F42-A5DC-0F1E195FCA68}">
            <x14:dataBar minLength="0" maxLength="100" axisPosition="none">
              <x14:cfvo type="num">
                <xm:f>0</xm:f>
              </x14:cfvo>
              <x14:cfvo type="num">
                <xm:f>3</xm:f>
              </x14:cfvo>
              <x14:negativeFillColor theme="0"/>
            </x14:dataBar>
          </x14:cfRule>
          <xm:sqref>J82</xm:sqref>
        </x14:conditionalFormatting>
        <x14:conditionalFormatting xmlns:xm="http://schemas.microsoft.com/office/excel/2006/main">
          <x14:cfRule type="dataBar" id="{D6B754B3-7739-5042-87FD-5AB2A3CB91EA}">
            <x14:dataBar minLength="0" maxLength="100" axisPosition="none">
              <x14:cfvo type="num">
                <xm:f>0</xm:f>
              </x14:cfvo>
              <x14:cfvo type="num">
                <xm:f>3</xm:f>
              </x14:cfvo>
              <x14:negativeFillColor theme="0"/>
            </x14:dataBar>
          </x14:cfRule>
          <xm:sqref>J83</xm:sqref>
        </x14:conditionalFormatting>
        <x14:conditionalFormatting xmlns:xm="http://schemas.microsoft.com/office/excel/2006/main">
          <x14:cfRule type="dataBar" id="{484082EB-7160-9949-B258-6E42A2F9FF64}">
            <x14:dataBar minLength="0" maxLength="100" axisPosition="none">
              <x14:cfvo type="num">
                <xm:f>0</xm:f>
              </x14:cfvo>
              <x14:cfvo type="num">
                <xm:f>3</xm:f>
              </x14:cfvo>
              <x14:negativeFillColor theme="0"/>
            </x14:dataBar>
          </x14:cfRule>
          <xm:sqref>J84</xm:sqref>
        </x14:conditionalFormatting>
        <x14:conditionalFormatting xmlns:xm="http://schemas.microsoft.com/office/excel/2006/main">
          <x14:cfRule type="dataBar" id="{A7BB44B0-7AC8-654C-A56C-A8FA04D955E4}">
            <x14:dataBar minLength="0" maxLength="100" axisPosition="none">
              <x14:cfvo type="num">
                <xm:f>0</xm:f>
              </x14:cfvo>
              <x14:cfvo type="num">
                <xm:f>3</xm:f>
              </x14:cfvo>
              <x14:negativeFillColor theme="0"/>
            </x14:dataBar>
          </x14:cfRule>
          <xm:sqref>J67</xm:sqref>
        </x14:conditionalFormatting>
        <x14:conditionalFormatting xmlns:xm="http://schemas.microsoft.com/office/excel/2006/main">
          <x14:cfRule type="dataBar" id="{D7C8EE84-9C80-BA4A-A20C-A64BEA687225}">
            <x14:dataBar minLength="0" maxLength="100" axisPosition="none">
              <x14:cfvo type="num">
                <xm:f>0</xm:f>
              </x14:cfvo>
              <x14:cfvo type="num">
                <xm:f>3</xm:f>
              </x14:cfvo>
              <x14:negativeFillColor theme="0"/>
            </x14:dataBar>
          </x14:cfRule>
          <xm:sqref>J64</xm:sqref>
        </x14:conditionalFormatting>
        <x14:conditionalFormatting xmlns:xm="http://schemas.microsoft.com/office/excel/2006/main">
          <x14:cfRule type="dataBar" id="{A9A878E6-6301-BA43-8E78-90935EF680C8}">
            <x14:dataBar minLength="0" maxLength="100" axisPosition="none">
              <x14:cfvo type="num">
                <xm:f>0</xm:f>
              </x14:cfvo>
              <x14:cfvo type="num">
                <xm:f>3</xm:f>
              </x14:cfvo>
              <x14:negativeFillColor theme="0"/>
            </x14:dataBar>
          </x14:cfRule>
          <xm:sqref>J65</xm:sqref>
        </x14:conditionalFormatting>
        <x14:conditionalFormatting xmlns:xm="http://schemas.microsoft.com/office/excel/2006/main">
          <x14:cfRule type="dataBar" id="{43FF6B97-F340-5547-93F8-B1550C239EC1}">
            <x14:dataBar minLength="0" maxLength="100" axisPosition="none">
              <x14:cfvo type="num">
                <xm:f>0</xm:f>
              </x14:cfvo>
              <x14:cfvo type="num">
                <xm:f>3</xm:f>
              </x14:cfvo>
              <x14:negativeFillColor theme="0"/>
            </x14:dataBar>
          </x14:cfRule>
          <xm:sqref>J66</xm:sqref>
        </x14:conditionalFormatting>
        <x14:conditionalFormatting xmlns:xm="http://schemas.microsoft.com/office/excel/2006/main">
          <x14:cfRule type="dataBar" id="{26F23FBE-6481-DA43-AD0C-FD9B08A423A8}">
            <x14:dataBar minLength="0" maxLength="100" axisPosition="none">
              <x14:cfvo type="num">
                <xm:f>0</xm:f>
              </x14:cfvo>
              <x14:cfvo type="num">
                <xm:f>1</xm:f>
              </x14:cfvo>
              <x14:negativeFillColor theme="0"/>
            </x14:dataBar>
          </x14:cfRule>
          <xm:sqref>D48:F50</xm:sqref>
        </x14:conditionalFormatting>
        <x14:conditionalFormatting xmlns:xm="http://schemas.microsoft.com/office/excel/2006/main">
          <x14:cfRule type="dataBar" id="{3CCC0EBC-3A07-BB4F-A3D9-007828CA06B7}">
            <x14:dataBar minLength="0" maxLength="100" axisPosition="none">
              <x14:cfvo type="num">
                <xm:f>0</xm:f>
              </x14:cfvo>
              <x14:cfvo type="num">
                <xm:f>1</xm:f>
              </x14:cfvo>
              <x14:negativeFillColor theme="0"/>
            </x14:dataBar>
          </x14:cfRule>
          <xm:sqref>D51:F52</xm:sqref>
        </x14:conditionalFormatting>
        <x14:conditionalFormatting xmlns:xm="http://schemas.microsoft.com/office/excel/2006/main">
          <x14:cfRule type="dataBar" id="{8ACCA54A-3F12-AF4C-B20B-341DBF81391C}">
            <x14:dataBar minLength="0" maxLength="100" axisPosition="none">
              <x14:cfvo type="num">
                <xm:f>0</xm:f>
              </x14:cfvo>
              <x14:cfvo type="num">
                <xm:f>1</xm:f>
              </x14:cfvo>
              <x14:negativeFillColor theme="0"/>
            </x14:dataBar>
          </x14:cfRule>
          <xm:sqref>D54:F56</xm:sqref>
        </x14:conditionalFormatting>
        <x14:conditionalFormatting xmlns:xm="http://schemas.microsoft.com/office/excel/2006/main">
          <x14:cfRule type="dataBar" id="{E8D6B021-8732-1F44-B024-DC28DC487292}">
            <x14:dataBar minLength="0" maxLength="100" axisPosition="none">
              <x14:cfvo type="num">
                <xm:f>0</xm:f>
              </x14:cfvo>
              <x14:cfvo type="num">
                <xm:f>1</xm:f>
              </x14:cfvo>
              <x14:negativeFillColor theme="0"/>
            </x14:dataBar>
          </x14:cfRule>
          <xm:sqref>D57:F59</xm:sqref>
        </x14:conditionalFormatting>
        <x14:conditionalFormatting xmlns:xm="http://schemas.microsoft.com/office/excel/2006/main">
          <x14:cfRule type="dataBar" id="{C670649F-C7D2-1547-A950-B5255B80249A}">
            <x14:dataBar minLength="0" maxLength="100" axisPosition="none">
              <x14:cfvo type="num">
                <xm:f>0</xm:f>
              </x14:cfvo>
              <x14:cfvo type="num">
                <xm:f>1</xm:f>
              </x14:cfvo>
              <x14:negativeFillColor theme="0"/>
            </x14:dataBar>
          </x14:cfRule>
          <xm:sqref>D64:F66</xm:sqref>
        </x14:conditionalFormatting>
        <x14:conditionalFormatting xmlns:xm="http://schemas.microsoft.com/office/excel/2006/main">
          <x14:cfRule type="dataBar" id="{6E8480DC-917D-DA4F-A320-C6789D83D913}">
            <x14:dataBar minLength="0" maxLength="100" axisPosition="none">
              <x14:cfvo type="num">
                <xm:f>0</xm:f>
              </x14:cfvo>
              <x14:cfvo type="num">
                <xm:f>1</xm:f>
              </x14:cfvo>
              <x14:negativeFillColor theme="0"/>
            </x14:dataBar>
          </x14:cfRule>
          <xm:sqref>D67:F68</xm:sqref>
        </x14:conditionalFormatting>
        <x14:conditionalFormatting xmlns:xm="http://schemas.microsoft.com/office/excel/2006/main">
          <x14:cfRule type="dataBar" id="{FCD4110F-51BE-394F-881D-A84C876EC984}">
            <x14:dataBar minLength="0" maxLength="100" axisPosition="none">
              <x14:cfvo type="num">
                <xm:f>0</xm:f>
              </x14:cfvo>
              <x14:cfvo type="num">
                <xm:f>1</xm:f>
              </x14:cfvo>
              <x14:negativeFillColor theme="0"/>
            </x14:dataBar>
          </x14:cfRule>
          <xm:sqref>D70:F72</xm:sqref>
        </x14:conditionalFormatting>
        <x14:conditionalFormatting xmlns:xm="http://schemas.microsoft.com/office/excel/2006/main">
          <x14:cfRule type="dataBar" id="{8EC22298-E326-7F48-ADBA-AE8C5D93ED6C}">
            <x14:dataBar minLength="0" maxLength="100" axisPosition="none">
              <x14:cfvo type="num">
                <xm:f>0</xm:f>
              </x14:cfvo>
              <x14:cfvo type="num">
                <xm:f>1</xm:f>
              </x14:cfvo>
              <x14:negativeFillColor theme="0"/>
            </x14:dataBar>
          </x14:cfRule>
          <xm:sqref>D73:F75</xm:sqref>
        </x14:conditionalFormatting>
        <x14:conditionalFormatting xmlns:xm="http://schemas.microsoft.com/office/excel/2006/main">
          <x14:cfRule type="dataBar" id="{BD443B50-A605-874A-A658-86E75958F1F0}">
            <x14:dataBar minLength="0" maxLength="100" axisPosition="none">
              <x14:cfvo type="num">
                <xm:f>0</xm:f>
              </x14:cfvo>
              <x14:cfvo type="num">
                <xm:f>1</xm:f>
              </x14:cfvo>
              <x14:negativeFillColor theme="0"/>
            </x14:dataBar>
          </x14:cfRule>
          <xm:sqref>D82:F84</xm:sqref>
        </x14:conditionalFormatting>
        <x14:conditionalFormatting xmlns:xm="http://schemas.microsoft.com/office/excel/2006/main">
          <x14:cfRule type="dataBar" id="{0D42FDA8-E0B7-364E-B4E2-FC06CD813D54}">
            <x14:dataBar minLength="0" maxLength="100" axisPosition="none">
              <x14:cfvo type="num">
                <xm:f>0</xm:f>
              </x14:cfvo>
              <x14:cfvo type="num">
                <xm:f>1</xm:f>
              </x14:cfvo>
              <x14:negativeFillColor theme="0"/>
            </x14:dataBar>
          </x14:cfRule>
          <xm:sqref>D85:F86</xm:sqref>
        </x14:conditionalFormatting>
        <x14:conditionalFormatting xmlns:xm="http://schemas.microsoft.com/office/excel/2006/main">
          <x14:cfRule type="dataBar" id="{2F90266A-4F8E-9540-AE48-460B06673560}">
            <x14:dataBar minLength="0" maxLength="100" axisPosition="none">
              <x14:cfvo type="num">
                <xm:f>0</xm:f>
              </x14:cfvo>
              <x14:cfvo type="num">
                <xm:f>1</xm:f>
              </x14:cfvo>
              <x14:negativeFillColor theme="0"/>
            </x14:dataBar>
          </x14:cfRule>
          <xm:sqref>D88:F90</xm:sqref>
        </x14:conditionalFormatting>
        <x14:conditionalFormatting xmlns:xm="http://schemas.microsoft.com/office/excel/2006/main">
          <x14:cfRule type="dataBar" id="{4640FFB8-2AF2-2844-8474-2FB608952A01}">
            <x14:dataBar minLength="0" maxLength="100" axisPosition="none">
              <x14:cfvo type="num">
                <xm:f>0</xm:f>
              </x14:cfvo>
              <x14:cfvo type="num">
                <xm:f>1</xm:f>
              </x14:cfvo>
              <x14:negativeFillColor theme="0"/>
            </x14:dataBar>
          </x14:cfRule>
          <xm:sqref>D91:F93</xm:sqref>
        </x14:conditionalFormatting>
        <x14:conditionalFormatting xmlns:xm="http://schemas.microsoft.com/office/excel/2006/main">
          <x14:cfRule type="dataBar" id="{0CF5FC3E-BEA6-1E48-AB5B-5AA72A0B6750}">
            <x14:dataBar minLength="0" maxLength="100" axisPosition="none">
              <x14:cfvo type="num">
                <xm:f>0</xm:f>
              </x14:cfvo>
              <x14:cfvo type="num">
                <xm:f>1</xm:f>
              </x14:cfvo>
              <x14:negativeFillColor theme="0"/>
            </x14:dataBar>
          </x14:cfRule>
          <xm:sqref>D53:F53</xm:sqref>
        </x14:conditionalFormatting>
        <x14:conditionalFormatting xmlns:xm="http://schemas.microsoft.com/office/excel/2006/main">
          <x14:cfRule type="dataBar" id="{6A0357E7-26DC-604E-805A-67A0617B06FF}">
            <x14:dataBar minLength="0" maxLength="100" axisPosition="none">
              <x14:cfvo type="num">
                <xm:f>0</xm:f>
              </x14:cfvo>
              <x14:cfvo type="num">
                <xm:f>1</xm:f>
              </x14:cfvo>
              <x14:negativeFillColor theme="0"/>
            </x14:dataBar>
          </x14:cfRule>
          <xm:sqref>D69:F69</xm:sqref>
        </x14:conditionalFormatting>
        <x14:conditionalFormatting xmlns:xm="http://schemas.microsoft.com/office/excel/2006/main">
          <x14:cfRule type="dataBar" id="{8D2AE8A9-465D-8F4F-8966-9873357F651B}">
            <x14:dataBar minLength="0" maxLength="100" axisPosition="none">
              <x14:cfvo type="num">
                <xm:f>0</xm:f>
              </x14:cfvo>
              <x14:cfvo type="num">
                <xm:f>1</xm:f>
              </x14:cfvo>
              <x14:negativeFillColor theme="0"/>
            </x14:dataBar>
          </x14:cfRule>
          <xm:sqref>D87:F87</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Y134"/>
  <sheetViews>
    <sheetView topLeftCell="B7" workbookViewId="0">
      <pane xSplit="3" topLeftCell="J1" activePane="topRight" state="frozen"/>
      <selection activeCell="B2" sqref="B2"/>
      <selection pane="topRight" activeCell="O13" sqref="O1:P1048576"/>
    </sheetView>
  </sheetViews>
  <sheetFormatPr defaultColWidth="8.85546875" defaultRowHeight="15" x14ac:dyDescent="0.25"/>
  <cols>
    <col min="1" max="1" width="0" style="24" hidden="1" customWidth="1"/>
    <col min="2" max="2" width="9" bestFit="1" customWidth="1"/>
    <col min="3" max="3" width="12" bestFit="1" customWidth="1"/>
    <col min="4" max="4" width="78.7109375" customWidth="1"/>
    <col min="5" max="5" width="33.7109375" style="29" customWidth="1"/>
    <col min="6" max="6" width="4.85546875" style="24" hidden="1" customWidth="1"/>
    <col min="7" max="7" width="8.7109375" style="24" hidden="1" customWidth="1"/>
    <col min="8" max="8" width="8.7109375" style="122" hidden="1" customWidth="1"/>
    <col min="9" max="9" width="15" style="12" bestFit="1" customWidth="1"/>
    <col min="10" max="10" width="26.85546875" customWidth="1"/>
    <col min="11" max="11" width="8.7109375" style="24" hidden="1" customWidth="1"/>
    <col min="12" max="12" width="8.7109375" style="122" hidden="1" customWidth="1"/>
    <col min="13" max="13" width="12.140625" customWidth="1"/>
    <col min="14" max="14" width="27" customWidth="1"/>
    <col min="15" max="15" width="8.7109375" style="24" hidden="1" customWidth="1"/>
    <col min="16" max="16" width="8.7109375" style="122" hidden="1" customWidth="1"/>
    <col min="17" max="17" width="12.140625" customWidth="1"/>
    <col min="18" max="18" width="26.7109375" customWidth="1"/>
    <col min="19" max="19" width="8.7109375" style="24" hidden="1" customWidth="1"/>
    <col min="20" max="20" width="8.7109375" style="122" hidden="1" customWidth="1"/>
    <col min="21" max="21" width="12.140625" customWidth="1"/>
    <col min="22" max="22" width="27.140625" customWidth="1"/>
    <col min="23" max="23" width="8.7109375" style="24" hidden="1" customWidth="1"/>
    <col min="24" max="24" width="8.7109375" style="122" hidden="1" customWidth="1"/>
    <col min="25" max="25" width="12.140625" customWidth="1"/>
  </cols>
  <sheetData>
    <row r="1" spans="1:25" ht="17.100000000000001" customHeight="1" x14ac:dyDescent="0.25">
      <c r="A1"/>
      <c r="B1" s="350" t="str">
        <f>CONCATENATE("SAMM Assessment Interview: ",D13," For ",D12)</f>
        <v>SAMM Assessment Interview: 0 For 0</v>
      </c>
      <c r="C1" s="350"/>
      <c r="D1" s="350"/>
      <c r="E1" s="350"/>
      <c r="F1" s="350"/>
      <c r="G1" s="350"/>
      <c r="H1" s="350"/>
      <c r="I1" s="10"/>
      <c r="J1" s="127"/>
      <c r="K1" s="127"/>
      <c r="L1" s="127"/>
      <c r="M1" s="127"/>
      <c r="N1" s="127"/>
      <c r="O1" s="127"/>
      <c r="P1" s="127"/>
      <c r="Q1" s="127"/>
      <c r="R1" s="127"/>
      <c r="S1" s="127"/>
      <c r="T1" s="127"/>
      <c r="U1" s="127"/>
      <c r="V1" s="127"/>
      <c r="W1" s="127"/>
      <c r="X1" s="127"/>
      <c r="Y1" s="127"/>
    </row>
    <row r="2" spans="1:25" ht="12.75" customHeight="1" thickBot="1" x14ac:dyDescent="0.3">
      <c r="A2"/>
      <c r="B2" s="127"/>
      <c r="C2" s="127"/>
      <c r="D2" s="127"/>
      <c r="E2" s="25"/>
      <c r="F2" s="20"/>
      <c r="G2" s="20"/>
      <c r="H2" s="111"/>
      <c r="I2" s="10"/>
      <c r="J2" s="127"/>
      <c r="K2" s="20"/>
      <c r="L2" s="111"/>
      <c r="M2" s="127"/>
      <c r="N2" s="127"/>
      <c r="O2" s="20"/>
      <c r="P2" s="111"/>
      <c r="Q2" s="127"/>
      <c r="R2" s="127"/>
      <c r="S2" s="20"/>
      <c r="T2" s="111"/>
      <c r="U2" s="127"/>
      <c r="V2" s="127"/>
      <c r="W2" s="20"/>
      <c r="X2" s="111"/>
      <c r="Y2" s="127"/>
    </row>
    <row r="3" spans="1:25" ht="12.75" customHeight="1" x14ac:dyDescent="0.25">
      <c r="A3"/>
      <c r="B3" s="351" t="s">
        <v>16</v>
      </c>
      <c r="C3" s="352"/>
      <c r="D3" s="353"/>
      <c r="E3"/>
      <c r="F3"/>
      <c r="G3"/>
      <c r="H3"/>
      <c r="I3" s="10"/>
      <c r="J3" s="127"/>
      <c r="K3"/>
      <c r="L3"/>
      <c r="M3" s="127"/>
      <c r="N3" s="127"/>
      <c r="O3"/>
      <c r="P3"/>
      <c r="Q3" s="127"/>
      <c r="R3" s="127"/>
      <c r="S3"/>
      <c r="T3"/>
      <c r="U3" s="127"/>
      <c r="V3" s="127"/>
      <c r="W3"/>
      <c r="X3"/>
      <c r="Y3" s="127"/>
    </row>
    <row r="4" spans="1:25" ht="12.75" customHeight="1" x14ac:dyDescent="0.25">
      <c r="A4"/>
      <c r="B4" s="487" t="s">
        <v>154</v>
      </c>
      <c r="C4" s="488"/>
      <c r="D4" s="489"/>
      <c r="E4"/>
      <c r="F4"/>
      <c r="G4"/>
      <c r="H4"/>
      <c r="I4" s="10"/>
      <c r="J4" s="127"/>
      <c r="K4"/>
      <c r="L4"/>
      <c r="M4" s="127"/>
      <c r="N4" s="127"/>
      <c r="O4"/>
      <c r="P4"/>
      <c r="Q4" s="127"/>
      <c r="R4" s="127"/>
      <c r="S4"/>
      <c r="T4"/>
      <c r="U4" s="127"/>
      <c r="V4" s="127"/>
      <c r="W4"/>
      <c r="X4"/>
      <c r="Y4" s="127"/>
    </row>
    <row r="5" spans="1:25" ht="12.75" customHeight="1" x14ac:dyDescent="0.25">
      <c r="A5"/>
      <c r="B5" s="403" t="s">
        <v>160</v>
      </c>
      <c r="C5" s="404"/>
      <c r="D5" s="405"/>
      <c r="E5"/>
      <c r="F5"/>
      <c r="G5"/>
      <c r="H5"/>
      <c r="I5" s="10"/>
      <c r="J5" s="127"/>
      <c r="K5"/>
      <c r="L5"/>
      <c r="M5" s="127"/>
      <c r="N5" s="127"/>
      <c r="O5"/>
      <c r="P5"/>
      <c r="Q5" s="127"/>
      <c r="R5" s="127"/>
      <c r="S5"/>
      <c r="T5"/>
      <c r="U5" s="127"/>
      <c r="V5" s="127"/>
      <c r="W5"/>
      <c r="X5"/>
      <c r="Y5" s="127"/>
    </row>
    <row r="6" spans="1:25" ht="12.75" customHeight="1" x14ac:dyDescent="0.25">
      <c r="A6"/>
      <c r="B6" s="403" t="s">
        <v>157</v>
      </c>
      <c r="C6" s="404"/>
      <c r="D6" s="405"/>
      <c r="E6"/>
      <c r="F6"/>
      <c r="G6"/>
      <c r="H6"/>
      <c r="I6" s="10"/>
      <c r="J6" s="127"/>
      <c r="K6"/>
      <c r="L6"/>
      <c r="M6" s="127"/>
      <c r="N6" s="127"/>
      <c r="O6"/>
      <c r="P6"/>
      <c r="Q6" s="127"/>
      <c r="R6" s="127"/>
      <c r="S6"/>
      <c r="T6"/>
      <c r="U6" s="127"/>
      <c r="V6" s="127"/>
      <c r="W6"/>
      <c r="X6"/>
      <c r="Y6" s="127"/>
    </row>
    <row r="7" spans="1:25" ht="12.75" customHeight="1" x14ac:dyDescent="0.25">
      <c r="A7"/>
      <c r="B7" s="403" t="s">
        <v>155</v>
      </c>
      <c r="C7" s="404"/>
      <c r="D7" s="405"/>
      <c r="E7"/>
      <c r="F7"/>
      <c r="G7"/>
      <c r="H7"/>
      <c r="I7" s="10"/>
      <c r="J7" s="127"/>
      <c r="K7"/>
      <c r="L7"/>
      <c r="M7" s="127"/>
      <c r="N7" s="127"/>
      <c r="O7"/>
      <c r="P7"/>
      <c r="Q7" s="127"/>
      <c r="R7" s="127"/>
      <c r="S7"/>
      <c r="T7"/>
      <c r="U7" s="127"/>
      <c r="V7" s="127"/>
      <c r="W7"/>
      <c r="X7"/>
      <c r="Y7" s="127"/>
    </row>
    <row r="8" spans="1:25" ht="12.75" customHeight="1" x14ac:dyDescent="0.25">
      <c r="A8"/>
      <c r="B8" s="403" t="s">
        <v>156</v>
      </c>
      <c r="C8" s="404"/>
      <c r="D8" s="405"/>
      <c r="E8"/>
      <c r="F8"/>
      <c r="G8"/>
      <c r="H8"/>
      <c r="I8" s="10"/>
      <c r="J8" s="127"/>
      <c r="K8"/>
      <c r="L8"/>
      <c r="M8" s="127"/>
      <c r="N8" s="127"/>
      <c r="O8"/>
      <c r="P8"/>
      <c r="Q8" s="127"/>
      <c r="R8" s="127"/>
      <c r="S8"/>
      <c r="T8"/>
      <c r="U8" s="127"/>
      <c r="V8" s="127"/>
      <c r="W8"/>
      <c r="X8"/>
      <c r="Y8" s="127"/>
    </row>
    <row r="9" spans="1:25" ht="12.75" customHeight="1" x14ac:dyDescent="0.25">
      <c r="A9"/>
      <c r="B9" s="403" t="s">
        <v>159</v>
      </c>
      <c r="C9" s="404"/>
      <c r="D9" s="405"/>
      <c r="E9"/>
      <c r="F9"/>
      <c r="G9"/>
      <c r="H9"/>
      <c r="I9" s="10"/>
      <c r="J9" s="127"/>
      <c r="K9"/>
      <c r="L9"/>
      <c r="M9" s="127"/>
      <c r="N9" s="127"/>
      <c r="O9"/>
      <c r="P9"/>
      <c r="Q9" s="127"/>
      <c r="R9" s="127"/>
      <c r="S9"/>
      <c r="T9"/>
      <c r="U9" s="127"/>
      <c r="V9" s="127"/>
      <c r="W9"/>
      <c r="X9"/>
      <c r="Y9" s="127"/>
    </row>
    <row r="10" spans="1:25" ht="12.75" customHeight="1" thickBot="1" x14ac:dyDescent="0.3">
      <c r="A10"/>
      <c r="B10" s="490" t="s">
        <v>158</v>
      </c>
      <c r="C10" s="491"/>
      <c r="D10" s="492"/>
      <c r="E10"/>
      <c r="F10"/>
      <c r="G10"/>
      <c r="H10"/>
      <c r="I10" s="10"/>
      <c r="J10" s="127"/>
      <c r="K10"/>
      <c r="L10"/>
      <c r="M10" s="127"/>
      <c r="N10" s="127"/>
      <c r="O10"/>
      <c r="P10"/>
      <c r="Q10" s="127"/>
      <c r="R10" s="127"/>
      <c r="S10"/>
      <c r="T10"/>
      <c r="U10" s="127"/>
      <c r="V10" s="127"/>
      <c r="W10"/>
      <c r="X10"/>
      <c r="Y10" s="127"/>
    </row>
    <row r="11" spans="1:25" ht="12.75" customHeight="1" thickBot="1" x14ac:dyDescent="0.3">
      <c r="A11"/>
      <c r="B11" s="127"/>
      <c r="C11" s="127"/>
      <c r="D11" s="127"/>
      <c r="E11" s="25"/>
      <c r="F11" s="20"/>
      <c r="G11" s="20"/>
      <c r="H11" s="111"/>
      <c r="I11" s="10"/>
      <c r="J11" s="127"/>
      <c r="K11" s="20"/>
      <c r="L11" s="111"/>
      <c r="M11" s="127"/>
      <c r="N11" s="127"/>
      <c r="O11" s="20"/>
      <c r="P11" s="111"/>
      <c r="Q11" s="127"/>
      <c r="R11" s="127"/>
      <c r="S11" s="20"/>
      <c r="T11" s="111"/>
      <c r="U11" s="127"/>
      <c r="V11" s="127"/>
      <c r="W11" s="20"/>
      <c r="X11" s="111"/>
      <c r="Y11" s="127"/>
    </row>
    <row r="12" spans="1:25" x14ac:dyDescent="0.25">
      <c r="A12"/>
      <c r="B12" s="496" t="s">
        <v>20</v>
      </c>
      <c r="C12" s="375"/>
      <c r="D12" s="223">
        <f>Interview!E10</f>
        <v>0</v>
      </c>
      <c r="E12" s="25"/>
      <c r="F12" s="20"/>
      <c r="G12" s="20"/>
      <c r="H12" s="111"/>
      <c r="I12" s="10"/>
      <c r="J12" s="127"/>
      <c r="K12" s="20"/>
      <c r="L12" s="111"/>
      <c r="M12" s="127"/>
      <c r="N12" s="127"/>
      <c r="O12" s="20"/>
      <c r="P12" s="111"/>
      <c r="Q12" s="127"/>
      <c r="R12" s="127"/>
      <c r="S12" s="20"/>
      <c r="T12" s="111"/>
      <c r="U12" s="127"/>
      <c r="V12" s="127"/>
      <c r="W12" s="20"/>
      <c r="X12" s="111"/>
      <c r="Y12" s="127"/>
    </row>
    <row r="13" spans="1:25" x14ac:dyDescent="0.25">
      <c r="A13"/>
      <c r="B13" s="497" t="s">
        <v>21</v>
      </c>
      <c r="C13" s="361"/>
      <c r="D13" s="224">
        <f>Interview!E11</f>
        <v>0</v>
      </c>
      <c r="E13" s="25"/>
      <c r="F13" s="20"/>
      <c r="G13" s="20"/>
      <c r="H13" s="111"/>
      <c r="I13" s="10"/>
      <c r="J13" s="127"/>
      <c r="K13" s="20"/>
      <c r="L13" s="111"/>
      <c r="M13" s="127"/>
      <c r="N13" s="127"/>
      <c r="O13" s="20"/>
      <c r="P13" s="111"/>
      <c r="Q13" s="127"/>
      <c r="R13" s="127"/>
      <c r="S13" s="20"/>
      <c r="T13" s="111"/>
      <c r="U13" s="127"/>
      <c r="V13" s="127"/>
      <c r="W13" s="20"/>
      <c r="X13" s="111"/>
      <c r="Y13" s="127"/>
    </row>
    <row r="14" spans="1:25" x14ac:dyDescent="0.25">
      <c r="A14"/>
      <c r="B14" s="497" t="s">
        <v>22</v>
      </c>
      <c r="C14" s="361"/>
      <c r="D14" s="225">
        <f>Interview!E12</f>
        <v>0</v>
      </c>
      <c r="E14" s="25"/>
      <c r="F14" s="20"/>
      <c r="G14" s="20"/>
      <c r="H14" s="111"/>
      <c r="I14" s="10"/>
      <c r="J14" s="127"/>
      <c r="K14" s="20"/>
      <c r="L14" s="111"/>
      <c r="M14" s="127"/>
      <c r="N14" s="127"/>
      <c r="O14" s="20"/>
      <c r="P14" s="111"/>
      <c r="Q14" s="127"/>
      <c r="R14" s="127"/>
      <c r="S14" s="20"/>
      <c r="T14" s="111"/>
      <c r="U14" s="127"/>
      <c r="V14" s="127"/>
      <c r="W14" s="20"/>
      <c r="X14" s="111"/>
      <c r="Y14" s="127"/>
    </row>
    <row r="15" spans="1:25" x14ac:dyDescent="0.25">
      <c r="A15"/>
      <c r="B15" s="497" t="s">
        <v>23</v>
      </c>
      <c r="C15" s="361"/>
      <c r="D15" s="224">
        <f>Interview!E13</f>
        <v>0</v>
      </c>
      <c r="E15" s="25"/>
      <c r="F15" s="20"/>
      <c r="G15" s="20"/>
      <c r="H15" s="111"/>
      <c r="I15" s="10"/>
      <c r="J15" s="127"/>
      <c r="K15" s="20"/>
      <c r="L15" s="111"/>
      <c r="M15" s="127"/>
      <c r="N15" s="127"/>
      <c r="O15" s="20"/>
      <c r="P15" s="111"/>
      <c r="Q15" s="127"/>
      <c r="R15" s="127"/>
      <c r="S15" s="20"/>
      <c r="T15" s="111"/>
      <c r="U15" s="127"/>
      <c r="V15" s="127"/>
      <c r="W15" s="20"/>
      <c r="X15" s="111"/>
      <c r="Y15" s="127"/>
    </row>
    <row r="16" spans="1:25" ht="15.75" thickBot="1" x14ac:dyDescent="0.3">
      <c r="A16"/>
      <c r="B16" s="498" t="s">
        <v>68</v>
      </c>
      <c r="C16" s="365"/>
      <c r="D16" s="222">
        <f>Interview!E14</f>
        <v>0</v>
      </c>
      <c r="E16" s="25"/>
      <c r="F16" s="20"/>
      <c r="G16" s="20"/>
      <c r="H16" s="111"/>
      <c r="I16" s="10"/>
      <c r="J16" s="127"/>
      <c r="K16" s="20"/>
      <c r="L16" s="111"/>
      <c r="M16" s="127"/>
      <c r="N16" s="127"/>
      <c r="O16" s="20"/>
      <c r="P16" s="111"/>
      <c r="Q16" s="127"/>
      <c r="R16" s="127"/>
      <c r="S16" s="20"/>
      <c r="T16" s="111"/>
      <c r="U16" s="127"/>
      <c r="V16" s="127"/>
      <c r="W16" s="20"/>
      <c r="X16" s="111"/>
      <c r="Y16" s="127"/>
    </row>
    <row r="17" spans="1:25" ht="12.75" customHeight="1" thickBot="1" x14ac:dyDescent="0.3">
      <c r="A17"/>
      <c r="B17" s="127"/>
      <c r="C17" s="127"/>
      <c r="D17" s="127"/>
      <c r="E17" s="25"/>
      <c r="F17" s="20"/>
      <c r="G17" s="20"/>
      <c r="H17" s="111"/>
      <c r="I17" s="10"/>
      <c r="J17" s="127"/>
      <c r="K17" s="20"/>
      <c r="L17" s="111"/>
      <c r="M17" s="127"/>
      <c r="N17" s="127"/>
      <c r="O17" s="20"/>
      <c r="P17" s="111"/>
      <c r="Q17" s="127"/>
      <c r="R17" s="127"/>
      <c r="S17" s="20"/>
      <c r="T17" s="111"/>
      <c r="U17" s="127"/>
      <c r="V17" s="127"/>
      <c r="W17" s="20"/>
      <c r="X17" s="111"/>
      <c r="Y17" s="127"/>
    </row>
    <row r="18" spans="1:25" ht="12.75" customHeight="1" x14ac:dyDescent="0.2">
      <c r="A18"/>
      <c r="B18" s="369" t="s">
        <v>24</v>
      </c>
      <c r="C18" s="369"/>
      <c r="D18" s="369"/>
      <c r="E18" s="369" t="s">
        <v>148</v>
      </c>
      <c r="F18" s="369"/>
      <c r="G18" s="369"/>
      <c r="H18" s="369"/>
      <c r="I18" s="369"/>
      <c r="J18" s="408" t="s">
        <v>147</v>
      </c>
      <c r="K18" s="409"/>
      <c r="L18" s="409"/>
      <c r="M18" s="410"/>
      <c r="N18" s="408" t="s">
        <v>149</v>
      </c>
      <c r="O18" s="409"/>
      <c r="P18" s="409"/>
      <c r="Q18" s="410"/>
      <c r="R18" s="408" t="s">
        <v>150</v>
      </c>
      <c r="S18" s="409"/>
      <c r="T18" s="409"/>
      <c r="U18" s="410"/>
      <c r="V18" s="408" t="s">
        <v>151</v>
      </c>
      <c r="W18" s="409"/>
      <c r="X18" s="409"/>
      <c r="Y18" s="410"/>
    </row>
    <row r="19" spans="1:25" ht="12.75" customHeight="1" x14ac:dyDescent="0.2">
      <c r="B19" s="493" t="s">
        <v>25</v>
      </c>
      <c r="C19" s="494"/>
      <c r="D19" s="495"/>
      <c r="E19" s="186" t="s">
        <v>73</v>
      </c>
      <c r="F19" s="186"/>
      <c r="G19" s="186"/>
      <c r="H19" s="187"/>
      <c r="I19" s="199" t="s">
        <v>71</v>
      </c>
      <c r="J19" s="162" t="s">
        <v>73</v>
      </c>
      <c r="K19" s="70"/>
      <c r="L19" s="112"/>
      <c r="M19" s="163" t="s">
        <v>71</v>
      </c>
      <c r="N19" s="162" t="s">
        <v>73</v>
      </c>
      <c r="O19" s="70"/>
      <c r="P19" s="112"/>
      <c r="Q19" s="163" t="s">
        <v>71</v>
      </c>
      <c r="R19" s="162" t="s">
        <v>73</v>
      </c>
      <c r="S19" s="70"/>
      <c r="T19" s="112"/>
      <c r="U19" s="163" t="s">
        <v>71</v>
      </c>
      <c r="V19" s="162" t="s">
        <v>73</v>
      </c>
      <c r="W19" s="70"/>
      <c r="X19" s="112"/>
      <c r="Y19" s="163" t="s">
        <v>71</v>
      </c>
    </row>
    <row r="20" spans="1:25" ht="12.75" customHeight="1" x14ac:dyDescent="0.2">
      <c r="A20" s="24">
        <v>1</v>
      </c>
      <c r="B20" s="434" t="s">
        <v>27</v>
      </c>
      <c r="C20" s="435" t="str">
        <f>Interview!D18</f>
        <v>Has the organization defined a set of risks by which applications could be prioritized?</v>
      </c>
      <c r="D20" s="436"/>
      <c r="E20" s="143">
        <f>Interview!F18</f>
        <v>0</v>
      </c>
      <c r="F20" s="147">
        <v>1</v>
      </c>
      <c r="G20" s="147">
        <f>IFERROR(VLOOKUP(E20,AnswerATBL,2,FALSE),0)</f>
        <v>0</v>
      </c>
      <c r="H20" s="188">
        <f>IFERROR(AVERAGE(G20,G21,G22),0)</f>
        <v>0</v>
      </c>
      <c r="I20" s="421">
        <f>SUM(H20,H24,H28)</f>
        <v>0</v>
      </c>
      <c r="J20" s="164"/>
      <c r="K20" s="147">
        <f>IFERROR(VLOOKUP(J20,AnswerATBL,2,FALSE),0)</f>
        <v>0</v>
      </c>
      <c r="L20" s="148">
        <f>IFERROR(AVERAGE(K20,K21,K22),0)</f>
        <v>0</v>
      </c>
      <c r="M20" s="411">
        <f>SUM(L20,L24,L28)</f>
        <v>0</v>
      </c>
      <c r="N20" s="164"/>
      <c r="O20" s="147">
        <f>IFERROR(VLOOKUP(N20,AnswerATBL,2,FALSE),0)</f>
        <v>0</v>
      </c>
      <c r="P20" s="148">
        <f>IFERROR(AVERAGE(O20,O21,O22),0)</f>
        <v>0</v>
      </c>
      <c r="Q20" s="411">
        <f>SUM(P20,P24,P28)</f>
        <v>0</v>
      </c>
      <c r="R20" s="164"/>
      <c r="S20" s="147">
        <f>IFERROR(VLOOKUP(R20,AnswerATBL,2,FALSE),0)</f>
        <v>0</v>
      </c>
      <c r="T20" s="148">
        <f>IFERROR(AVERAGE(S20,S21,S22),0)</f>
        <v>0</v>
      </c>
      <c r="U20" s="411">
        <f>SUM(T20,T24,T28)</f>
        <v>0</v>
      </c>
      <c r="V20" s="164"/>
      <c r="W20" s="147">
        <f>IFERROR(VLOOKUP(V20,AnswerATBL,2,FALSE),0)</f>
        <v>0</v>
      </c>
      <c r="X20" s="148">
        <f>IFERROR(AVERAGE(W20,W21,W22),0)</f>
        <v>0</v>
      </c>
      <c r="Y20" s="411">
        <f>SUM(X20,X24,X28)</f>
        <v>0</v>
      </c>
    </row>
    <row r="21" spans="1:25" ht="12.75" customHeight="1" x14ac:dyDescent="0.2">
      <c r="A21" s="24">
        <v>2</v>
      </c>
      <c r="B21" s="428"/>
      <c r="C21" s="423" t="str">
        <f>Interview!D38</f>
        <v>Are you using a set of metrics to measure the effectiveness and efficiency of the application security program across applications?</v>
      </c>
      <c r="D21" s="424"/>
      <c r="E21" s="27">
        <f>Interview!F38</f>
        <v>0</v>
      </c>
      <c r="F21" s="144">
        <v>2</v>
      </c>
      <c r="G21" s="144">
        <f>IFERROR(VLOOKUP(E21,AnswerCTBL,2,FALSE),0)</f>
        <v>0</v>
      </c>
      <c r="H21" s="189"/>
      <c r="I21" s="422"/>
      <c r="J21" s="165"/>
      <c r="K21" s="144">
        <f>IFERROR(VLOOKUP(J21,AnswerCTBL,2,FALSE),0)</f>
        <v>0</v>
      </c>
      <c r="L21" s="146"/>
      <c r="M21" s="412"/>
      <c r="N21" s="165"/>
      <c r="O21" s="144">
        <f>IFERROR(VLOOKUP(N21,AnswerCTBL,2,FALSE),0)</f>
        <v>0</v>
      </c>
      <c r="P21" s="146"/>
      <c r="Q21" s="412"/>
      <c r="R21" s="165"/>
      <c r="S21" s="144">
        <f>IFERROR(VLOOKUP(R21,AnswerCTBL,2,FALSE),0)</f>
        <v>0</v>
      </c>
      <c r="T21" s="146"/>
      <c r="U21" s="412"/>
      <c r="V21" s="165"/>
      <c r="W21" s="144">
        <f>IFERROR(VLOOKUP(V21,AnswerCTBL,2,FALSE),0)</f>
        <v>0</v>
      </c>
      <c r="X21" s="146"/>
      <c r="Y21" s="412"/>
    </row>
    <row r="22" spans="1:25" ht="12.75" customHeight="1" x14ac:dyDescent="0.25">
      <c r="A22" s="24">
        <v>3</v>
      </c>
      <c r="B22" s="429"/>
      <c r="C22" s="425" t="e">
        <f>Interview!#REF!</f>
        <v>#REF!</v>
      </c>
      <c r="D22" s="426"/>
      <c r="E22" s="27" t="e">
        <f>Interview!#REF!</f>
        <v>#REF!</v>
      </c>
      <c r="F22" s="18">
        <v>3</v>
      </c>
      <c r="G22" s="18">
        <f>IFERROR(VLOOKUP(E22,AnswerCTBL,2,FALSE),0)</f>
        <v>0</v>
      </c>
      <c r="H22" s="190"/>
      <c r="I22" s="200"/>
      <c r="J22" s="165"/>
      <c r="K22" s="18">
        <f>IFERROR(VLOOKUP(J22,AnswerCTBL,2,FALSE),0)</f>
        <v>0</v>
      </c>
      <c r="L22" s="101"/>
      <c r="M22" s="412"/>
      <c r="N22" s="165"/>
      <c r="O22" s="18">
        <f>IFERROR(VLOOKUP(N22,AnswerCTBL,2,FALSE),0)</f>
        <v>0</v>
      </c>
      <c r="P22" s="101"/>
      <c r="Q22" s="412"/>
      <c r="R22" s="165"/>
      <c r="S22" s="18">
        <f>IFERROR(VLOOKUP(R22,AnswerCTBL,2,FALSE),0)</f>
        <v>0</v>
      </c>
      <c r="T22" s="101"/>
      <c r="U22" s="412"/>
      <c r="V22" s="165"/>
      <c r="W22" s="18">
        <f>IFERROR(VLOOKUP(V22,AnswerCTBL,2,FALSE),0)</f>
        <v>0</v>
      </c>
      <c r="X22" s="101"/>
      <c r="Y22" s="412"/>
    </row>
    <row r="23" spans="1:25" ht="12.75" customHeight="1" x14ac:dyDescent="0.25">
      <c r="B23" s="414"/>
      <c r="C23" s="415"/>
      <c r="D23" s="415"/>
      <c r="E23" s="415"/>
      <c r="F23" s="415"/>
      <c r="G23" s="415"/>
      <c r="H23" s="416"/>
      <c r="I23" s="200"/>
      <c r="J23" s="166"/>
      <c r="K23" s="157"/>
      <c r="L23" s="157"/>
      <c r="M23" s="167"/>
      <c r="N23" s="166"/>
      <c r="O23" s="157"/>
      <c r="P23" s="157"/>
      <c r="Q23" s="167"/>
      <c r="R23" s="166"/>
      <c r="S23" s="157"/>
      <c r="T23" s="157"/>
      <c r="U23" s="167"/>
      <c r="V23" s="166"/>
      <c r="W23" s="157"/>
      <c r="X23" s="157"/>
      <c r="Y23" s="167"/>
    </row>
    <row r="24" spans="1:25" ht="12.75" customHeight="1" x14ac:dyDescent="0.25">
      <c r="A24" s="24">
        <v>4</v>
      </c>
      <c r="B24" s="427" t="s">
        <v>28</v>
      </c>
      <c r="C24" s="430" t="str">
        <f>Interview!D24</f>
        <v>Do you have a strategic plan for application security that is used to make decisions?</v>
      </c>
      <c r="D24" s="431"/>
      <c r="E24" s="27">
        <f>Interview!F24</f>
        <v>0</v>
      </c>
      <c r="F24" s="144">
        <v>4</v>
      </c>
      <c r="G24" s="144">
        <f>IFERROR(VLOOKUP(E24,AnswerCTBL,2,FALSE),0)</f>
        <v>0</v>
      </c>
      <c r="H24" s="191">
        <f>IFERROR(AVERAGE(G24,G25,G26),0)</f>
        <v>0</v>
      </c>
      <c r="I24" s="200"/>
      <c r="J24" s="164"/>
      <c r="K24" s="144">
        <f>IFERROR(VLOOKUP(J24,AnswerCTBL,2,FALSE),0)</f>
        <v>0</v>
      </c>
      <c r="L24" s="145">
        <f>IFERROR(AVERAGE(K24,K25,K26),0)</f>
        <v>0</v>
      </c>
      <c r="M24" s="168"/>
      <c r="N24" s="164"/>
      <c r="O24" s="144">
        <f>IFERROR(VLOOKUP(N24,AnswerCTBL,2,FALSE),0)</f>
        <v>0</v>
      </c>
      <c r="P24" s="145">
        <f>IFERROR(AVERAGE(O24,O25,O26),0)</f>
        <v>0</v>
      </c>
      <c r="Q24" s="168"/>
      <c r="R24" s="164"/>
      <c r="S24" s="144">
        <f>IFERROR(VLOOKUP(R24,AnswerCTBL,2,FALSE),0)</f>
        <v>0</v>
      </c>
      <c r="T24" s="145">
        <f>IFERROR(AVERAGE(S24,S25,S26),0)</f>
        <v>0</v>
      </c>
      <c r="U24" s="168"/>
      <c r="V24" s="164"/>
      <c r="W24" s="144">
        <f>IFERROR(VLOOKUP(V24,AnswerCTBL,2,FALSE),0)</f>
        <v>0</v>
      </c>
      <c r="X24" s="145">
        <f>IFERROR(AVERAGE(W24,W25,W26),0)</f>
        <v>0</v>
      </c>
      <c r="Y24" s="168"/>
    </row>
    <row r="25" spans="1:25" ht="12.75" customHeight="1" x14ac:dyDescent="0.25">
      <c r="A25" s="24">
        <v>5</v>
      </c>
      <c r="B25" s="428"/>
      <c r="C25" s="423" t="str">
        <f>Interview!D44</f>
        <v>Did you define Key Perfomance Indicators (KPI) from available application security metrics?</v>
      </c>
      <c r="D25" s="424"/>
      <c r="E25" s="27">
        <f>Interview!F44</f>
        <v>0</v>
      </c>
      <c r="F25" s="144">
        <v>5</v>
      </c>
      <c r="G25" s="144">
        <f>IFERROR(VLOOKUP(E25,AnswerCTBL,2,FALSE),0)</f>
        <v>0</v>
      </c>
      <c r="H25" s="189"/>
      <c r="I25" s="200"/>
      <c r="J25" s="165"/>
      <c r="K25" s="144">
        <f>IFERROR(VLOOKUP(J25,AnswerCTBL,2,FALSE),0)</f>
        <v>0</v>
      </c>
      <c r="L25" s="146"/>
      <c r="M25" s="168"/>
      <c r="N25" s="165"/>
      <c r="O25" s="144">
        <f>IFERROR(VLOOKUP(N25,AnswerCTBL,2,FALSE),0)</f>
        <v>0</v>
      </c>
      <c r="P25" s="146"/>
      <c r="Q25" s="168"/>
      <c r="R25" s="165"/>
      <c r="S25" s="144">
        <f>IFERROR(VLOOKUP(R25,AnswerCTBL,2,FALSE),0)</f>
        <v>0</v>
      </c>
      <c r="T25" s="146"/>
      <c r="U25" s="168"/>
      <c r="V25" s="165"/>
      <c r="W25" s="144">
        <f>IFERROR(VLOOKUP(V25,AnswerCTBL,2,FALSE),0)</f>
        <v>0</v>
      </c>
      <c r="X25" s="146"/>
      <c r="Y25" s="168"/>
    </row>
    <row r="26" spans="1:25" ht="12" customHeight="1" x14ac:dyDescent="0.25">
      <c r="A26" s="24">
        <v>6</v>
      </c>
      <c r="B26" s="429"/>
      <c r="C26" s="432" t="e">
        <f>Interview!#REF!</f>
        <v>#REF!</v>
      </c>
      <c r="D26" s="433"/>
      <c r="E26" s="27" t="e">
        <f>Interview!#REF!</f>
        <v>#REF!</v>
      </c>
      <c r="F26" s="18">
        <v>6</v>
      </c>
      <c r="G26" s="18">
        <f>IFERROR(VLOOKUP(E26,AnswerCTBL,2,FALSE),0)</f>
        <v>0</v>
      </c>
      <c r="H26" s="190"/>
      <c r="I26" s="200"/>
      <c r="J26" s="165"/>
      <c r="K26" s="18">
        <f>IFERROR(VLOOKUP(J26,AnswerCTBL,2,FALSE),0)</f>
        <v>0</v>
      </c>
      <c r="L26" s="101"/>
      <c r="M26" s="168"/>
      <c r="N26" s="165"/>
      <c r="O26" s="18">
        <f>IFERROR(VLOOKUP(N26,AnswerCTBL,2,FALSE),0)</f>
        <v>0</v>
      </c>
      <c r="P26" s="101"/>
      <c r="Q26" s="168"/>
      <c r="R26" s="165"/>
      <c r="S26" s="18">
        <f>IFERROR(VLOOKUP(R26,AnswerCTBL,2,FALSE),0)</f>
        <v>0</v>
      </c>
      <c r="T26" s="101"/>
      <c r="U26" s="168"/>
      <c r="V26" s="165"/>
      <c r="W26" s="18">
        <f>IFERROR(VLOOKUP(V26,AnswerCTBL,2,FALSE),0)</f>
        <v>0</v>
      </c>
      <c r="X26" s="101"/>
      <c r="Y26" s="168"/>
    </row>
    <row r="27" spans="1:25" ht="12.75" customHeight="1" x14ac:dyDescent="0.25">
      <c r="B27" s="414"/>
      <c r="C27" s="415"/>
      <c r="D27" s="415"/>
      <c r="E27" s="415"/>
      <c r="F27" s="415"/>
      <c r="G27" s="415"/>
      <c r="H27" s="416"/>
      <c r="I27" s="200"/>
      <c r="J27" s="166"/>
      <c r="K27" s="157"/>
      <c r="L27" s="157"/>
      <c r="M27" s="167"/>
      <c r="N27" s="166"/>
      <c r="O27" s="157"/>
      <c r="P27" s="157"/>
      <c r="Q27" s="167"/>
      <c r="R27" s="166"/>
      <c r="S27" s="157"/>
      <c r="T27" s="157"/>
      <c r="U27" s="167"/>
      <c r="V27" s="166"/>
      <c r="W27" s="157"/>
      <c r="X27" s="157"/>
      <c r="Y27" s="167"/>
    </row>
    <row r="28" spans="1:25" ht="12.75" customHeight="1" x14ac:dyDescent="0.25">
      <c r="A28" s="24">
        <v>7</v>
      </c>
      <c r="B28" s="427" t="s">
        <v>29</v>
      </c>
      <c r="C28" s="430" t="str">
        <f>Interview!D31</f>
        <v>Do you regularly review and update the Strategic Plan for Application Security?</v>
      </c>
      <c r="D28" s="431"/>
      <c r="E28" s="27">
        <f>Interview!F31</f>
        <v>0</v>
      </c>
      <c r="F28" s="144">
        <v>7</v>
      </c>
      <c r="G28" s="144">
        <f>IFERROR(VLOOKUP(E28,AnswerCTBL,2,FALSE),0)</f>
        <v>0</v>
      </c>
      <c r="H28" s="191">
        <f>IFERROR(AVERAGE(G28,G29),0)</f>
        <v>0</v>
      </c>
      <c r="I28" s="200"/>
      <c r="J28" s="164"/>
      <c r="K28" s="144">
        <f>IFERROR(VLOOKUP(J28,AnswerCTBL,2,FALSE),0)</f>
        <v>0</v>
      </c>
      <c r="L28" s="145">
        <f>IFERROR(AVERAGE(K28,K29),0)</f>
        <v>0</v>
      </c>
      <c r="M28" s="168"/>
      <c r="N28" s="164"/>
      <c r="O28" s="144">
        <f>IFERROR(VLOOKUP(N28,AnswerCTBL,2,FALSE),0)</f>
        <v>0</v>
      </c>
      <c r="P28" s="145">
        <f>IFERROR(AVERAGE(O28,O29),0)</f>
        <v>0</v>
      </c>
      <c r="Q28" s="168"/>
      <c r="R28" s="164"/>
      <c r="S28" s="144">
        <f>IFERROR(VLOOKUP(R28,AnswerCTBL,2,FALSE),0)</f>
        <v>0</v>
      </c>
      <c r="T28" s="145">
        <f>IFERROR(AVERAGE(S28,S29),0)</f>
        <v>0</v>
      </c>
      <c r="U28" s="168"/>
      <c r="V28" s="164"/>
      <c r="W28" s="144">
        <f>IFERROR(VLOOKUP(V28,AnswerCTBL,2,FALSE),0)</f>
        <v>0</v>
      </c>
      <c r="X28" s="145">
        <f>IFERROR(AVERAGE(W28,W29),0)</f>
        <v>0</v>
      </c>
      <c r="Y28" s="168"/>
    </row>
    <row r="29" spans="1:25" ht="12.75" customHeight="1" x14ac:dyDescent="0.25">
      <c r="A29" s="24">
        <v>8</v>
      </c>
      <c r="B29" s="429"/>
      <c r="C29" s="425" t="str">
        <f>Interview!D50</f>
        <v>Do you influence the Application Security strategy and roadmap based on application security metrics and KPIs?</v>
      </c>
      <c r="D29" s="426"/>
      <c r="E29" s="27">
        <f>Interview!F50</f>
        <v>0</v>
      </c>
      <c r="F29" s="18">
        <v>8</v>
      </c>
      <c r="G29" s="18">
        <f>IFERROR(VLOOKUP(E29,AnswerDTBL,2,FALSE),0)</f>
        <v>0</v>
      </c>
      <c r="H29" s="190"/>
      <c r="I29" s="200"/>
      <c r="J29" s="165"/>
      <c r="K29" s="18">
        <f>IFERROR(VLOOKUP(J29,AnswerDTBL,2,FALSE),0)</f>
        <v>0</v>
      </c>
      <c r="L29" s="101"/>
      <c r="M29" s="168"/>
      <c r="N29" s="165"/>
      <c r="O29" s="18">
        <f>IFERROR(VLOOKUP(N29,AnswerDTBL,2,FALSE),0)</f>
        <v>0</v>
      </c>
      <c r="P29" s="101"/>
      <c r="Q29" s="168"/>
      <c r="R29" s="165"/>
      <c r="S29" s="18">
        <f>IFERROR(VLOOKUP(R29,AnswerDTBL,2,FALSE),0)</f>
        <v>0</v>
      </c>
      <c r="T29" s="101"/>
      <c r="U29" s="168"/>
      <c r="V29" s="165"/>
      <c r="W29" s="18">
        <f>IFERROR(VLOOKUP(V29,AnswerDTBL,2,FALSE),0)</f>
        <v>0</v>
      </c>
      <c r="X29" s="101"/>
      <c r="Y29" s="168"/>
    </row>
    <row r="30" spans="1:25" ht="12.75" customHeight="1" x14ac:dyDescent="0.2">
      <c r="B30" s="484" t="s">
        <v>30</v>
      </c>
      <c r="C30" s="485"/>
      <c r="D30" s="486"/>
      <c r="E30" s="131" t="s">
        <v>73</v>
      </c>
      <c r="F30" s="132"/>
      <c r="G30" s="132"/>
      <c r="H30" s="133"/>
      <c r="I30" s="201" t="s">
        <v>71</v>
      </c>
      <c r="J30" s="169" t="s">
        <v>73</v>
      </c>
      <c r="K30" s="156"/>
      <c r="L30" s="156"/>
      <c r="M30" s="170" t="s">
        <v>71</v>
      </c>
      <c r="N30" s="169" t="s">
        <v>73</v>
      </c>
      <c r="O30" s="156"/>
      <c r="P30" s="156"/>
      <c r="Q30" s="170" t="s">
        <v>71</v>
      </c>
      <c r="R30" s="169" t="s">
        <v>73</v>
      </c>
      <c r="S30" s="156"/>
      <c r="T30" s="156"/>
      <c r="U30" s="170" t="s">
        <v>71</v>
      </c>
      <c r="V30" s="169" t="s">
        <v>73</v>
      </c>
      <c r="W30" s="156"/>
      <c r="X30" s="156"/>
      <c r="Y30" s="170" t="s">
        <v>71</v>
      </c>
    </row>
    <row r="31" spans="1:25" ht="12.75" customHeight="1" x14ac:dyDescent="0.2">
      <c r="A31" s="24">
        <v>9</v>
      </c>
      <c r="B31" s="427" t="s">
        <v>31</v>
      </c>
      <c r="C31" s="430" t="e">
        <f>Interview!#REF!</f>
        <v>#REF!</v>
      </c>
      <c r="D31" s="431"/>
      <c r="E31" s="27" t="e">
        <f>Interview!#REF!</f>
        <v>#REF!</v>
      </c>
      <c r="F31" s="144">
        <v>9</v>
      </c>
      <c r="G31" s="144">
        <f>IFERROR(VLOOKUP(E31,AnswerCTBL,2,FALSE),0)</f>
        <v>0</v>
      </c>
      <c r="H31" s="192">
        <f>IFERROR(AVERAGE(G31,G32),0)</f>
        <v>0</v>
      </c>
      <c r="I31" s="421">
        <f>SUM(H31,H34,H37)</f>
        <v>0</v>
      </c>
      <c r="J31" s="165"/>
      <c r="K31" s="144">
        <f>IFERROR(VLOOKUP(J31,AnswerCTBL,2,FALSE),0)</f>
        <v>0</v>
      </c>
      <c r="L31" s="130">
        <f>IFERROR(AVERAGE(K31,K32),0)</f>
        <v>0</v>
      </c>
      <c r="M31" s="411">
        <f>SUM(L31,L34,L37)</f>
        <v>0</v>
      </c>
      <c r="N31" s="165"/>
      <c r="O31" s="144">
        <f>IFERROR(VLOOKUP(N31,AnswerCTBL,2,FALSE),0)</f>
        <v>0</v>
      </c>
      <c r="P31" s="130">
        <f>IFERROR(AVERAGE(O31,O32),0)</f>
        <v>0</v>
      </c>
      <c r="Q31" s="411">
        <f>SUM(P31,P34,P37)</f>
        <v>0</v>
      </c>
      <c r="R31" s="165"/>
      <c r="S31" s="144">
        <f>IFERROR(VLOOKUP(R31,AnswerCTBL,2,FALSE),0)</f>
        <v>0</v>
      </c>
      <c r="T31" s="130">
        <f>IFERROR(AVERAGE(S31,S32),0)</f>
        <v>0</v>
      </c>
      <c r="U31" s="411">
        <f>SUM(T31,T34,T37)</f>
        <v>0</v>
      </c>
      <c r="V31" s="165"/>
      <c r="W31" s="144">
        <f>IFERROR(VLOOKUP(V31,AnswerCTBL,2,FALSE),0)</f>
        <v>0</v>
      </c>
      <c r="X31" s="130">
        <f>IFERROR(AVERAGE(W31,W32),0)</f>
        <v>0</v>
      </c>
      <c r="Y31" s="411">
        <f>SUM(X31,X34,X37)</f>
        <v>0</v>
      </c>
    </row>
    <row r="32" spans="1:25" ht="12.75" customHeight="1" x14ac:dyDescent="0.2">
      <c r="A32" s="24">
        <v>10</v>
      </c>
      <c r="B32" s="429"/>
      <c r="C32" s="425" t="e">
        <f>Interview!#REF!</f>
        <v>#REF!</v>
      </c>
      <c r="D32" s="426"/>
      <c r="E32" s="27" t="e">
        <f>Interview!#REF!</f>
        <v>#REF!</v>
      </c>
      <c r="F32" s="18">
        <v>10</v>
      </c>
      <c r="G32" s="18">
        <f>IFERROR(VLOOKUP(E32,AnswerETBL,2,FALSE),0)</f>
        <v>0</v>
      </c>
      <c r="H32" s="118"/>
      <c r="I32" s="422"/>
      <c r="J32" s="165"/>
      <c r="K32" s="18">
        <f>IFERROR(VLOOKUP(J32,AnswerETBL,2,FALSE),0)</f>
        <v>0</v>
      </c>
      <c r="L32" s="118"/>
      <c r="M32" s="413"/>
      <c r="N32" s="165"/>
      <c r="O32" s="18">
        <f>IFERROR(VLOOKUP(N32,AnswerETBL,2,FALSE),0)</f>
        <v>0</v>
      </c>
      <c r="P32" s="118"/>
      <c r="Q32" s="413"/>
      <c r="R32" s="165"/>
      <c r="S32" s="18">
        <f>IFERROR(VLOOKUP(R32,AnswerETBL,2,FALSE),0)</f>
        <v>0</v>
      </c>
      <c r="T32" s="118"/>
      <c r="U32" s="413"/>
      <c r="V32" s="165"/>
      <c r="W32" s="18">
        <f>IFERROR(VLOOKUP(V32,AnswerETBL,2,FALSE),0)</f>
        <v>0</v>
      </c>
      <c r="X32" s="118"/>
      <c r="Y32" s="413"/>
    </row>
    <row r="33" spans="1:25" ht="12.75" customHeight="1" x14ac:dyDescent="0.25">
      <c r="B33" s="414"/>
      <c r="C33" s="415"/>
      <c r="D33" s="415"/>
      <c r="E33" s="415"/>
      <c r="F33" s="415"/>
      <c r="G33" s="415"/>
      <c r="H33" s="416"/>
      <c r="I33" s="200"/>
      <c r="J33" s="166"/>
      <c r="K33" s="157"/>
      <c r="L33" s="157"/>
      <c r="M33" s="167"/>
      <c r="N33" s="166"/>
      <c r="O33" s="157"/>
      <c r="P33" s="157"/>
      <c r="Q33" s="167"/>
      <c r="R33" s="166"/>
      <c r="S33" s="157"/>
      <c r="T33" s="157"/>
      <c r="U33" s="167"/>
      <c r="V33" s="166"/>
      <c r="W33" s="157"/>
      <c r="X33" s="157"/>
      <c r="Y33" s="167"/>
    </row>
    <row r="34" spans="1:25" ht="12.75" customHeight="1" x14ac:dyDescent="0.25">
      <c r="A34" s="24">
        <v>11</v>
      </c>
      <c r="B34" s="427" t="s">
        <v>32</v>
      </c>
      <c r="C34" s="430" t="e">
        <f>Interview!#REF!</f>
        <v>#REF!</v>
      </c>
      <c r="D34" s="431"/>
      <c r="E34" s="27" t="e">
        <f>Interview!#REF!</f>
        <v>#REF!</v>
      </c>
      <c r="F34" s="144">
        <v>11</v>
      </c>
      <c r="G34" s="144">
        <f>IFERROR(VLOOKUP(E34,AnswerFTBL,2,FALSE),0)</f>
        <v>0</v>
      </c>
      <c r="H34" s="189">
        <f>IFERROR(AVERAGE(G34,G35),0)</f>
        <v>0</v>
      </c>
      <c r="I34" s="200"/>
      <c r="J34" s="165"/>
      <c r="K34" s="144">
        <f>IFERROR(VLOOKUP(J34,AnswerFTBL,2,FALSE),0)</f>
        <v>0</v>
      </c>
      <c r="L34" s="146">
        <f>IFERROR(AVERAGE(K34,K35),0)</f>
        <v>0</v>
      </c>
      <c r="M34" s="168"/>
      <c r="N34" s="165"/>
      <c r="O34" s="144">
        <f>IFERROR(VLOOKUP(N34,AnswerFTBL,2,FALSE),0)</f>
        <v>0</v>
      </c>
      <c r="P34" s="146">
        <f>IFERROR(AVERAGE(O34,O35),0)</f>
        <v>0</v>
      </c>
      <c r="Q34" s="168"/>
      <c r="R34" s="165"/>
      <c r="S34" s="144">
        <f>IFERROR(VLOOKUP(R34,AnswerFTBL,2,FALSE),0)</f>
        <v>0</v>
      </c>
      <c r="T34" s="146">
        <f>IFERROR(AVERAGE(S34,S35),0)</f>
        <v>0</v>
      </c>
      <c r="U34" s="168"/>
      <c r="V34" s="165"/>
      <c r="W34" s="144">
        <f>IFERROR(VLOOKUP(V34,AnswerFTBL,2,FALSE),0)</f>
        <v>0</v>
      </c>
      <c r="X34" s="146">
        <f>IFERROR(AVERAGE(W34,W35),0)</f>
        <v>0</v>
      </c>
      <c r="Y34" s="168"/>
    </row>
    <row r="35" spans="1:25" ht="12.75" customHeight="1" x14ac:dyDescent="0.25">
      <c r="A35" s="24">
        <v>12</v>
      </c>
      <c r="B35" s="429"/>
      <c r="C35" s="425" t="e">
        <f>Interview!#REF!</f>
        <v>#REF!</v>
      </c>
      <c r="D35" s="426"/>
      <c r="E35" s="27" t="e">
        <f>Interview!#REF!</f>
        <v>#REF!</v>
      </c>
      <c r="F35" s="18">
        <v>12</v>
      </c>
      <c r="G35" s="18">
        <f>IFERROR(VLOOKUP(E35,AnswerCTBL,2,FALSE),0)</f>
        <v>0</v>
      </c>
      <c r="H35" s="190"/>
      <c r="I35" s="200"/>
      <c r="J35" s="165"/>
      <c r="K35" s="18">
        <f>IFERROR(VLOOKUP(J35,AnswerCTBL,2,FALSE),0)</f>
        <v>0</v>
      </c>
      <c r="L35" s="101"/>
      <c r="M35" s="168"/>
      <c r="N35" s="165"/>
      <c r="O35" s="18">
        <f>IFERROR(VLOOKUP(N35,AnswerCTBL,2,FALSE),0)</f>
        <v>0</v>
      </c>
      <c r="P35" s="101"/>
      <c r="Q35" s="168"/>
      <c r="R35" s="165"/>
      <c r="S35" s="18">
        <f>IFERROR(VLOOKUP(R35,AnswerCTBL,2,FALSE),0)</f>
        <v>0</v>
      </c>
      <c r="T35" s="101"/>
      <c r="U35" s="168"/>
      <c r="V35" s="165"/>
      <c r="W35" s="18">
        <f>IFERROR(VLOOKUP(V35,AnswerCTBL,2,FALSE),0)</f>
        <v>0</v>
      </c>
      <c r="X35" s="101"/>
      <c r="Y35" s="168"/>
    </row>
    <row r="36" spans="1:25" ht="12.75" customHeight="1" x14ac:dyDescent="0.25">
      <c r="B36" s="414"/>
      <c r="C36" s="415"/>
      <c r="D36" s="415"/>
      <c r="E36" s="415"/>
      <c r="F36" s="415"/>
      <c r="G36" s="415"/>
      <c r="H36" s="416"/>
      <c r="I36" s="200"/>
      <c r="J36" s="166"/>
      <c r="K36" s="155"/>
      <c r="L36" s="155"/>
      <c r="M36" s="171"/>
      <c r="N36" s="166"/>
      <c r="O36" s="155"/>
      <c r="P36" s="155"/>
      <c r="Q36" s="171"/>
      <c r="R36" s="166"/>
      <c r="S36" s="155"/>
      <c r="T36" s="155"/>
      <c r="U36" s="171"/>
      <c r="V36" s="166"/>
      <c r="W36" s="155"/>
      <c r="X36" s="155"/>
      <c r="Y36" s="171"/>
    </row>
    <row r="37" spans="1:25" ht="12.75" customHeight="1" x14ac:dyDescent="0.25">
      <c r="A37" s="24">
        <v>13</v>
      </c>
      <c r="B37" s="427" t="s">
        <v>33</v>
      </c>
      <c r="C37" s="430" t="e">
        <f>Interview!#REF!</f>
        <v>#REF!</v>
      </c>
      <c r="D37" s="431"/>
      <c r="E37" s="27" t="e">
        <f>Interview!#REF!</f>
        <v>#REF!</v>
      </c>
      <c r="F37" s="144">
        <v>13</v>
      </c>
      <c r="G37" s="144">
        <f>IFERROR(VLOOKUP(E37,AnswerCTBL,2,FALSE),0)</f>
        <v>0</v>
      </c>
      <c r="H37" s="189">
        <f>IFERROR(AVERAGE(G37,G38),0)</f>
        <v>0</v>
      </c>
      <c r="I37" s="200"/>
      <c r="J37" s="164"/>
      <c r="K37" s="144">
        <f>IFERROR(VLOOKUP(J37,AnswerCTBL,2,FALSE),0)</f>
        <v>0</v>
      </c>
      <c r="L37" s="146">
        <f>IFERROR(AVERAGE(K37,K38),0)</f>
        <v>0</v>
      </c>
      <c r="M37" s="168"/>
      <c r="N37" s="164"/>
      <c r="O37" s="144">
        <f>IFERROR(VLOOKUP(N37,AnswerCTBL,2,FALSE),0)</f>
        <v>0</v>
      </c>
      <c r="P37" s="146">
        <f>IFERROR(AVERAGE(O37,O38),0)</f>
        <v>0</v>
      </c>
      <c r="Q37" s="168"/>
      <c r="R37" s="164"/>
      <c r="S37" s="144">
        <f>IFERROR(VLOOKUP(R37,AnswerCTBL,2,FALSE),0)</f>
        <v>0</v>
      </c>
      <c r="T37" s="146">
        <f>IFERROR(AVERAGE(S37,S38),0)</f>
        <v>0</v>
      </c>
      <c r="U37" s="168"/>
      <c r="V37" s="164"/>
      <c r="W37" s="144">
        <f>IFERROR(VLOOKUP(V37,AnswerCTBL,2,FALSE),0)</f>
        <v>0</v>
      </c>
      <c r="X37" s="146">
        <f>IFERROR(AVERAGE(W37,W38),0)</f>
        <v>0</v>
      </c>
      <c r="Y37" s="168"/>
    </row>
    <row r="38" spans="1:25" ht="12.75" customHeight="1" x14ac:dyDescent="0.25">
      <c r="A38" s="24">
        <v>14</v>
      </c>
      <c r="B38" s="429"/>
      <c r="C38" s="425" t="e">
        <f>Interview!#REF!</f>
        <v>#REF!</v>
      </c>
      <c r="D38" s="426"/>
      <c r="E38" s="27" t="e">
        <f>Interview!#REF!</f>
        <v>#REF!</v>
      </c>
      <c r="F38" s="18">
        <v>14</v>
      </c>
      <c r="G38" s="18">
        <f>IFERROR(VLOOKUP(E38,AnswerGTBL,2,FALSE),0)</f>
        <v>0</v>
      </c>
      <c r="H38" s="190"/>
      <c r="I38" s="200"/>
      <c r="J38" s="165"/>
      <c r="K38" s="18">
        <f>IFERROR(VLOOKUP(J38,AnswerGTBL,2,FALSE),0)</f>
        <v>0</v>
      </c>
      <c r="L38" s="101"/>
      <c r="M38" s="168"/>
      <c r="N38" s="165"/>
      <c r="O38" s="18">
        <f>IFERROR(VLOOKUP(N38,AnswerGTBL,2,FALSE),0)</f>
        <v>0</v>
      </c>
      <c r="P38" s="101"/>
      <c r="Q38" s="168"/>
      <c r="R38" s="165"/>
      <c r="S38" s="18">
        <f>IFERROR(VLOOKUP(R38,AnswerGTBL,2,FALSE),0)</f>
        <v>0</v>
      </c>
      <c r="T38" s="101"/>
      <c r="U38" s="168"/>
      <c r="V38" s="165"/>
      <c r="W38" s="18">
        <f>IFERROR(VLOOKUP(V38,AnswerGTBL,2,FALSE),0)</f>
        <v>0</v>
      </c>
      <c r="X38" s="101"/>
      <c r="Y38" s="168"/>
    </row>
    <row r="39" spans="1:25" ht="12.75" customHeight="1" x14ac:dyDescent="0.2">
      <c r="B39" s="484" t="s">
        <v>34</v>
      </c>
      <c r="C39" s="485"/>
      <c r="D39" s="486"/>
      <c r="E39" s="131" t="s">
        <v>73</v>
      </c>
      <c r="F39" s="132"/>
      <c r="G39" s="132"/>
      <c r="H39" s="133"/>
      <c r="I39" s="201" t="s">
        <v>71</v>
      </c>
      <c r="J39" s="169" t="s">
        <v>73</v>
      </c>
      <c r="K39" s="156"/>
      <c r="L39" s="156"/>
      <c r="M39" s="170" t="s">
        <v>71</v>
      </c>
      <c r="N39" s="169" t="s">
        <v>73</v>
      </c>
      <c r="O39" s="156"/>
      <c r="P39" s="156"/>
      <c r="Q39" s="170" t="s">
        <v>71</v>
      </c>
      <c r="R39" s="169" t="s">
        <v>73</v>
      </c>
      <c r="S39" s="156"/>
      <c r="T39" s="156"/>
      <c r="U39" s="170" t="s">
        <v>71</v>
      </c>
      <c r="V39" s="169"/>
      <c r="W39" s="156"/>
      <c r="X39" s="156"/>
      <c r="Y39" s="170" t="s">
        <v>71</v>
      </c>
    </row>
    <row r="40" spans="1:25" ht="12.75" customHeight="1" x14ac:dyDescent="0.2">
      <c r="A40" s="24">
        <v>15</v>
      </c>
      <c r="B40" s="427" t="s">
        <v>35</v>
      </c>
      <c r="C40" s="430" t="e">
        <f>Interview!#REF!</f>
        <v>#REF!</v>
      </c>
      <c r="D40" s="431"/>
      <c r="E40" s="27" t="e">
        <f>Interview!#REF!</f>
        <v>#REF!</v>
      </c>
      <c r="F40" s="144">
        <v>15</v>
      </c>
      <c r="G40" s="144">
        <f>IFERROR(VLOOKUP(E40,AnswerDTBL,2,FALSE),0)</f>
        <v>0</v>
      </c>
      <c r="H40" s="189">
        <f>IFERROR(AVERAGE(G40,G41),0)</f>
        <v>0</v>
      </c>
      <c r="I40" s="421">
        <f>SUM(H40,H43,H46)</f>
        <v>0</v>
      </c>
      <c r="J40" s="165"/>
      <c r="K40" s="144">
        <f>IFERROR(VLOOKUP(J40,AnswerDTBL,2,FALSE),0)</f>
        <v>0</v>
      </c>
      <c r="L40" s="146">
        <f>IFERROR(AVERAGE(K40,K41),0)</f>
        <v>0</v>
      </c>
      <c r="M40" s="411">
        <f>SUM(L40,L43,L46)</f>
        <v>0</v>
      </c>
      <c r="N40" s="165"/>
      <c r="O40" s="144">
        <f>IFERROR(VLOOKUP(N40,AnswerDTBL,2,FALSE),0)</f>
        <v>0</v>
      </c>
      <c r="P40" s="146">
        <f>IFERROR(AVERAGE(O40,O41),0)</f>
        <v>0</v>
      </c>
      <c r="Q40" s="411">
        <f>SUM(P40,P43,P46)</f>
        <v>0</v>
      </c>
      <c r="R40" s="165"/>
      <c r="S40" s="144">
        <f>IFERROR(VLOOKUP(R40,AnswerDTBL,2,FALSE),0)</f>
        <v>0</v>
      </c>
      <c r="T40" s="146">
        <f>IFERROR(AVERAGE(S40,S41),0)</f>
        <v>0</v>
      </c>
      <c r="U40" s="411">
        <f>SUM(T40,T43,T46)</f>
        <v>0</v>
      </c>
      <c r="V40" s="165"/>
      <c r="W40" s="144">
        <f>IFERROR(VLOOKUP(V40,AnswerDTBL,2,FALSE),0)</f>
        <v>0</v>
      </c>
      <c r="X40" s="146">
        <f>IFERROR(AVERAGE(W40,W41),0)</f>
        <v>0</v>
      </c>
      <c r="Y40" s="411">
        <f>SUM(X40,X43,X46)</f>
        <v>0</v>
      </c>
    </row>
    <row r="41" spans="1:25" ht="12.75" customHeight="1" x14ac:dyDescent="0.2">
      <c r="A41" s="24">
        <v>16</v>
      </c>
      <c r="B41" s="429"/>
      <c r="C41" s="425" t="e">
        <f>Interview!#REF!</f>
        <v>#REF!</v>
      </c>
      <c r="D41" s="426"/>
      <c r="E41" s="27" t="e">
        <f>Interview!#REF!</f>
        <v>#REF!</v>
      </c>
      <c r="F41" s="18">
        <v>16</v>
      </c>
      <c r="G41" s="18">
        <f>IFERROR(VLOOKUP(E41,AnswerCTBL,2,FALSE),0)</f>
        <v>0</v>
      </c>
      <c r="H41" s="190"/>
      <c r="I41" s="422"/>
      <c r="J41" s="165"/>
      <c r="K41" s="18">
        <f>IFERROR(VLOOKUP(J41,AnswerCTBL,2,FALSE),0)</f>
        <v>0</v>
      </c>
      <c r="L41" s="101"/>
      <c r="M41" s="413"/>
      <c r="N41" s="165"/>
      <c r="O41" s="18">
        <f>IFERROR(VLOOKUP(N41,AnswerCTBL,2,FALSE),0)</f>
        <v>0</v>
      </c>
      <c r="P41" s="101"/>
      <c r="Q41" s="413"/>
      <c r="R41" s="165"/>
      <c r="S41" s="18">
        <f>IFERROR(VLOOKUP(R41,AnswerCTBL,2,FALSE),0)</f>
        <v>0</v>
      </c>
      <c r="T41" s="101"/>
      <c r="U41" s="413"/>
      <c r="V41" s="165"/>
      <c r="W41" s="18">
        <f>IFERROR(VLOOKUP(V41,AnswerCTBL,2,FALSE),0)</f>
        <v>0</v>
      </c>
      <c r="X41" s="101"/>
      <c r="Y41" s="413"/>
    </row>
    <row r="42" spans="1:25" ht="12.75" customHeight="1" x14ac:dyDescent="0.25">
      <c r="B42" s="414"/>
      <c r="C42" s="415"/>
      <c r="D42" s="415"/>
      <c r="E42" s="415"/>
      <c r="F42" s="415"/>
      <c r="G42" s="415"/>
      <c r="H42" s="416"/>
      <c r="I42" s="200"/>
      <c r="J42" s="166"/>
      <c r="K42" s="155"/>
      <c r="L42" s="155"/>
      <c r="M42" s="171"/>
      <c r="N42" s="166"/>
      <c r="O42" s="155"/>
      <c r="P42" s="155"/>
      <c r="Q42" s="171"/>
      <c r="R42" s="166"/>
      <c r="S42" s="155"/>
      <c r="T42" s="155"/>
      <c r="U42" s="171"/>
      <c r="V42" s="166"/>
      <c r="W42" s="155"/>
      <c r="X42" s="155"/>
      <c r="Y42" s="171"/>
    </row>
    <row r="43" spans="1:25" ht="12.75" customHeight="1" x14ac:dyDescent="0.25">
      <c r="A43" s="24">
        <v>17</v>
      </c>
      <c r="B43" s="427" t="s">
        <v>36</v>
      </c>
      <c r="C43" s="430" t="e">
        <f>Interview!#REF!</f>
        <v>#REF!</v>
      </c>
      <c r="D43" s="431"/>
      <c r="E43" s="27" t="e">
        <f>Interview!#REF!</f>
        <v>#REF!</v>
      </c>
      <c r="F43" s="144">
        <v>17</v>
      </c>
      <c r="G43" s="144">
        <f>IFERROR(VLOOKUP(E43,AnswerCTBL,2,FALSE),0)</f>
        <v>0</v>
      </c>
      <c r="H43" s="189">
        <f>IFERROR(AVERAGE(G43,G44),0)</f>
        <v>0</v>
      </c>
      <c r="I43" s="200"/>
      <c r="J43" s="164"/>
      <c r="K43" s="144">
        <f>IFERROR(VLOOKUP(J43,AnswerCTBL,2,FALSE),0)</f>
        <v>0</v>
      </c>
      <c r="L43" s="146">
        <f>IFERROR(AVERAGE(K43,K44),0)</f>
        <v>0</v>
      </c>
      <c r="M43" s="168"/>
      <c r="N43" s="164"/>
      <c r="O43" s="144">
        <f>IFERROR(VLOOKUP(N43,AnswerCTBL,2,FALSE),0)</f>
        <v>0</v>
      </c>
      <c r="P43" s="146">
        <f>IFERROR(AVERAGE(O43,O44),0)</f>
        <v>0</v>
      </c>
      <c r="Q43" s="168"/>
      <c r="R43" s="164"/>
      <c r="S43" s="144">
        <f>IFERROR(VLOOKUP(R43,AnswerCTBL,2,FALSE),0)</f>
        <v>0</v>
      </c>
      <c r="T43" s="146">
        <f>IFERROR(AVERAGE(S43,S44),0)</f>
        <v>0</v>
      </c>
      <c r="U43" s="168"/>
      <c r="V43" s="164"/>
      <c r="W43" s="144">
        <f>IFERROR(VLOOKUP(V43,AnswerCTBL,2,FALSE),0)</f>
        <v>0</v>
      </c>
      <c r="X43" s="146">
        <f>IFERROR(AVERAGE(W43,W44),0)</f>
        <v>0</v>
      </c>
      <c r="Y43" s="168"/>
    </row>
    <row r="44" spans="1:25" ht="12.75" customHeight="1" x14ac:dyDescent="0.25">
      <c r="A44" s="24">
        <v>18</v>
      </c>
      <c r="B44" s="429"/>
      <c r="C44" s="425" t="e">
        <f>Interview!#REF!</f>
        <v>#REF!</v>
      </c>
      <c r="D44" s="426"/>
      <c r="E44" s="27" t="e">
        <f>Interview!#REF!</f>
        <v>#REF!</v>
      </c>
      <c r="F44" s="18">
        <v>18</v>
      </c>
      <c r="G44" s="18">
        <f>IFERROR(VLOOKUP(E44,AnswerCTBL,2,FALSE),0)</f>
        <v>0</v>
      </c>
      <c r="H44" s="190"/>
      <c r="I44" s="200"/>
      <c r="J44" s="165"/>
      <c r="K44" s="18">
        <f>IFERROR(VLOOKUP(J44,AnswerCTBL,2,FALSE),0)</f>
        <v>0</v>
      </c>
      <c r="L44" s="101"/>
      <c r="M44" s="168"/>
      <c r="N44" s="165"/>
      <c r="O44" s="18">
        <f>IFERROR(VLOOKUP(N44,AnswerCTBL,2,FALSE),0)</f>
        <v>0</v>
      </c>
      <c r="P44" s="101"/>
      <c r="Q44" s="168"/>
      <c r="R44" s="165"/>
      <c r="S44" s="18">
        <f>IFERROR(VLOOKUP(R44,AnswerCTBL,2,FALSE),0)</f>
        <v>0</v>
      </c>
      <c r="T44" s="101"/>
      <c r="U44" s="168"/>
      <c r="V44" s="165"/>
      <c r="W44" s="18">
        <f>IFERROR(VLOOKUP(V44,AnswerCTBL,2,FALSE),0)</f>
        <v>0</v>
      </c>
      <c r="X44" s="101"/>
      <c r="Y44" s="168"/>
    </row>
    <row r="45" spans="1:25" ht="12.75" customHeight="1" x14ac:dyDescent="0.25">
      <c r="B45" s="414"/>
      <c r="C45" s="415"/>
      <c r="D45" s="415"/>
      <c r="E45" s="415"/>
      <c r="F45" s="415"/>
      <c r="G45" s="415"/>
      <c r="H45" s="416"/>
      <c r="I45" s="200"/>
      <c r="J45" s="166"/>
      <c r="K45" s="155"/>
      <c r="L45" s="155"/>
      <c r="M45" s="171"/>
      <c r="N45" s="166"/>
      <c r="O45" s="155"/>
      <c r="P45" s="155"/>
      <c r="Q45" s="171"/>
      <c r="R45" s="166"/>
      <c r="S45" s="155"/>
      <c r="T45" s="155"/>
      <c r="U45" s="171"/>
      <c r="V45" s="166"/>
      <c r="W45" s="155"/>
      <c r="X45" s="155"/>
      <c r="Y45" s="171"/>
    </row>
    <row r="46" spans="1:25" ht="12.75" customHeight="1" x14ac:dyDescent="0.25">
      <c r="A46" s="24">
        <v>19</v>
      </c>
      <c r="B46" s="427" t="s">
        <v>37</v>
      </c>
      <c r="C46" s="430" t="e">
        <f>Interview!#REF!</f>
        <v>#REF!</v>
      </c>
      <c r="D46" s="431"/>
      <c r="E46" s="27" t="e">
        <f>Interview!#REF!</f>
        <v>#REF!</v>
      </c>
      <c r="F46" s="144">
        <v>19</v>
      </c>
      <c r="G46" s="144">
        <f>IFERROR(VLOOKUP(E46,AnswerFTBL,2,FALSE),0)</f>
        <v>0</v>
      </c>
      <c r="H46" s="189">
        <f>IFERROR(AVERAGE(G46,G47),0)</f>
        <v>0</v>
      </c>
      <c r="I46" s="200"/>
      <c r="J46" s="164"/>
      <c r="K46" s="144">
        <f>IFERROR(VLOOKUP(J46,AnswerFTBL,2,FALSE),0)</f>
        <v>0</v>
      </c>
      <c r="L46" s="146">
        <f>IFERROR(AVERAGE(K46,K47),0)</f>
        <v>0</v>
      </c>
      <c r="M46" s="168"/>
      <c r="N46" s="164"/>
      <c r="O46" s="144">
        <f>IFERROR(VLOOKUP(N46,AnswerFTBL,2,FALSE),0)</f>
        <v>0</v>
      </c>
      <c r="P46" s="146">
        <f>IFERROR(AVERAGE(O46,O47),0)</f>
        <v>0</v>
      </c>
      <c r="Q46" s="168"/>
      <c r="R46" s="164"/>
      <c r="S46" s="144">
        <f>IFERROR(VLOOKUP(R46,AnswerFTBL,2,FALSE),0)</f>
        <v>0</v>
      </c>
      <c r="T46" s="146">
        <f>IFERROR(AVERAGE(S46,S47),0)</f>
        <v>0</v>
      </c>
      <c r="U46" s="168"/>
      <c r="V46" s="164"/>
      <c r="W46" s="144">
        <f>IFERROR(VLOOKUP(V46,AnswerFTBL,2,FALSE),0)</f>
        <v>0</v>
      </c>
      <c r="X46" s="146">
        <f>IFERROR(AVERAGE(W46,W47),0)</f>
        <v>0</v>
      </c>
      <c r="Y46" s="168"/>
    </row>
    <row r="47" spans="1:25" ht="12.75" customHeight="1" x14ac:dyDescent="0.25">
      <c r="A47" s="24">
        <v>20</v>
      </c>
      <c r="B47" s="429"/>
      <c r="C47" s="425" t="e">
        <f>Interview!#REF!</f>
        <v>#REF!</v>
      </c>
      <c r="D47" s="426"/>
      <c r="E47" s="28" t="e">
        <f>Interview!#REF!</f>
        <v>#REF!</v>
      </c>
      <c r="F47" s="142">
        <v>20</v>
      </c>
      <c r="G47" s="142">
        <f>IFERROR(VLOOKUP(E47,AnswerDTBL,2,FALSE),0)</f>
        <v>0</v>
      </c>
      <c r="H47" s="193"/>
      <c r="I47" s="202"/>
      <c r="J47" s="165"/>
      <c r="K47" s="18">
        <f>IFERROR(VLOOKUP(J47,AnswerDTBL,2,FALSE),0)</f>
        <v>0</v>
      </c>
      <c r="L47" s="101"/>
      <c r="M47" s="168"/>
      <c r="N47" s="165"/>
      <c r="O47" s="18">
        <f>IFERROR(VLOOKUP(N47,AnswerDTBL,2,FALSE),0)</f>
        <v>0</v>
      </c>
      <c r="P47" s="101"/>
      <c r="Q47" s="168"/>
      <c r="R47" s="165"/>
      <c r="S47" s="18">
        <f>IFERROR(VLOOKUP(R47,AnswerDTBL,2,FALSE),0)</f>
        <v>0</v>
      </c>
      <c r="T47" s="101"/>
      <c r="U47" s="168"/>
      <c r="V47" s="165"/>
      <c r="W47" s="18">
        <f>IFERROR(VLOOKUP(V47,AnswerDTBL,2,FALSE),0)</f>
        <v>0</v>
      </c>
      <c r="X47" s="101"/>
      <c r="Y47" s="168"/>
    </row>
    <row r="48" spans="1:25" ht="12.75" customHeight="1" x14ac:dyDescent="0.2">
      <c r="B48" s="377" t="s">
        <v>38</v>
      </c>
      <c r="C48" s="377"/>
      <c r="D48" s="377"/>
      <c r="E48" s="377" t="s">
        <v>148</v>
      </c>
      <c r="F48" s="377"/>
      <c r="G48" s="377"/>
      <c r="H48" s="377"/>
      <c r="I48" s="377"/>
      <c r="J48" s="397" t="s">
        <v>147</v>
      </c>
      <c r="K48" s="377"/>
      <c r="L48" s="377"/>
      <c r="M48" s="398"/>
      <c r="N48" s="397" t="s">
        <v>149</v>
      </c>
      <c r="O48" s="377"/>
      <c r="P48" s="377"/>
      <c r="Q48" s="398"/>
      <c r="R48" s="397" t="s">
        <v>150</v>
      </c>
      <c r="S48" s="377"/>
      <c r="T48" s="377"/>
      <c r="U48" s="398"/>
      <c r="V48" s="397" t="s">
        <v>151</v>
      </c>
      <c r="W48" s="377"/>
      <c r="X48" s="377"/>
      <c r="Y48" s="398"/>
    </row>
    <row r="49" spans="1:25" ht="12.75" customHeight="1" x14ac:dyDescent="0.2">
      <c r="B49" s="480" t="s">
        <v>39</v>
      </c>
      <c r="C49" s="481"/>
      <c r="D49" s="482"/>
      <c r="E49" s="74" t="s">
        <v>73</v>
      </c>
      <c r="F49" s="74"/>
      <c r="G49" s="74"/>
      <c r="H49" s="119"/>
      <c r="I49" s="159" t="s">
        <v>71</v>
      </c>
      <c r="J49" s="172" t="s">
        <v>73</v>
      </c>
      <c r="K49" s="74"/>
      <c r="L49" s="119"/>
      <c r="M49" s="173" t="s">
        <v>71</v>
      </c>
      <c r="N49" s="172" t="s">
        <v>73</v>
      </c>
      <c r="O49" s="74"/>
      <c r="P49" s="119"/>
      <c r="Q49" s="173" t="s">
        <v>71</v>
      </c>
      <c r="R49" s="172" t="s">
        <v>73</v>
      </c>
      <c r="S49" s="74"/>
      <c r="T49" s="119"/>
      <c r="U49" s="173" t="s">
        <v>71</v>
      </c>
      <c r="V49" s="172" t="s">
        <v>73</v>
      </c>
      <c r="W49" s="74"/>
      <c r="X49" s="119"/>
      <c r="Y49" s="173" t="s">
        <v>71</v>
      </c>
    </row>
    <row r="50" spans="1:25" ht="12.75" customHeight="1" x14ac:dyDescent="0.2">
      <c r="B50" s="483" t="s">
        <v>40</v>
      </c>
      <c r="C50" s="435" t="str">
        <f>Interview!D157</f>
        <v>Do project teams specify security requirements during development?</v>
      </c>
      <c r="D50" s="436"/>
      <c r="E50" s="143">
        <f>Interview!F157</f>
        <v>0</v>
      </c>
      <c r="F50" s="18">
        <v>1</v>
      </c>
      <c r="G50" s="18">
        <f>IFERROR(VLOOKUP(E50,AnswerCTBL,2,FALSE),0)</f>
        <v>0</v>
      </c>
      <c r="H50" s="154">
        <f>IFERROR(AVERAGE(G50,G51),0)</f>
        <v>0</v>
      </c>
      <c r="I50" s="437">
        <f>SUM(H50,H53,H57)</f>
        <v>0</v>
      </c>
      <c r="J50" s="164"/>
      <c r="K50" s="18">
        <f>IFERROR(VLOOKUP(J50,AnswerCTBL,2,FALSE),0)</f>
        <v>0</v>
      </c>
      <c r="L50" s="101">
        <f>IFERROR(AVERAGE(K50,K51),0)</f>
        <v>0</v>
      </c>
      <c r="M50" s="419">
        <f>SUM(L50,L53,L57)</f>
        <v>0</v>
      </c>
      <c r="N50" s="164"/>
      <c r="O50" s="18">
        <f>IFERROR(VLOOKUP(N50,AnswerCTBL,2,FALSE),0)</f>
        <v>0</v>
      </c>
      <c r="P50" s="101">
        <f>IFERROR(AVERAGE(O50,O51),0)</f>
        <v>0</v>
      </c>
      <c r="Q50" s="419">
        <f>SUM(P50,P53,P57)</f>
        <v>0</v>
      </c>
      <c r="R50" s="164"/>
      <c r="S50" s="18">
        <f>IFERROR(VLOOKUP(R50,AnswerCTBL,2,FALSE),0)</f>
        <v>0</v>
      </c>
      <c r="T50" s="101">
        <f>IFERROR(AVERAGE(S50,S51),0)</f>
        <v>0</v>
      </c>
      <c r="U50" s="419">
        <f>SUM(T50,T53,T57)</f>
        <v>0</v>
      </c>
      <c r="V50" s="164"/>
      <c r="W50" s="18">
        <f>IFERROR(VLOOKUP(V50,AnswerCTBL,2,FALSE),0)</f>
        <v>0</v>
      </c>
      <c r="X50" s="101">
        <f>IFERROR(AVERAGE(W50,W51),0)</f>
        <v>0</v>
      </c>
      <c r="Y50" s="419">
        <f>SUM(X50,X53,X57)</f>
        <v>0</v>
      </c>
    </row>
    <row r="51" spans="1:25" ht="12.75" customHeight="1" x14ac:dyDescent="0.2">
      <c r="B51" s="472"/>
      <c r="C51" s="425" t="e">
        <f>Interview!#REF!</f>
        <v>#REF!</v>
      </c>
      <c r="D51" s="426"/>
      <c r="E51" s="27" t="e">
        <f>Interview!#REF!</f>
        <v>#REF!</v>
      </c>
      <c r="F51" s="18">
        <v>2</v>
      </c>
      <c r="G51" s="18">
        <f>IFERROR(VLOOKUP(E51,AnswerCTBL,2,FALSE),0)</f>
        <v>0</v>
      </c>
      <c r="H51" s="154"/>
      <c r="I51" s="438"/>
      <c r="J51" s="165"/>
      <c r="K51" s="18">
        <f>IFERROR(VLOOKUP(J51,AnswerCTBL,2,FALSE),0)</f>
        <v>0</v>
      </c>
      <c r="L51" s="101"/>
      <c r="M51" s="420"/>
      <c r="N51" s="165"/>
      <c r="O51" s="18">
        <f>IFERROR(VLOOKUP(N51,AnswerCTBL,2,FALSE),0)</f>
        <v>0</v>
      </c>
      <c r="P51" s="101"/>
      <c r="Q51" s="420"/>
      <c r="R51" s="165"/>
      <c r="S51" s="18">
        <f>IFERROR(VLOOKUP(R51,AnswerCTBL,2,FALSE),0)</f>
        <v>0</v>
      </c>
      <c r="T51" s="101"/>
      <c r="U51" s="420"/>
      <c r="V51" s="165"/>
      <c r="W51" s="18">
        <f>IFERROR(VLOOKUP(V51,AnswerCTBL,2,FALSE),0)</f>
        <v>0</v>
      </c>
      <c r="X51" s="101"/>
      <c r="Y51" s="420"/>
    </row>
    <row r="52" spans="1:25" ht="12.75" customHeight="1" x14ac:dyDescent="0.25">
      <c r="A52"/>
      <c r="B52" s="414"/>
      <c r="C52" s="415"/>
      <c r="D52" s="415"/>
      <c r="E52" s="415"/>
      <c r="F52" s="415"/>
      <c r="G52" s="415"/>
      <c r="H52" s="415"/>
      <c r="I52" s="200"/>
      <c r="J52" s="166"/>
      <c r="K52" s="155"/>
      <c r="L52" s="155"/>
      <c r="M52" s="171"/>
      <c r="N52" s="166"/>
      <c r="O52" s="155"/>
      <c r="P52" s="155"/>
      <c r="Q52" s="171"/>
      <c r="R52" s="166"/>
      <c r="S52" s="155"/>
      <c r="T52" s="155"/>
      <c r="U52" s="171"/>
      <c r="V52" s="166"/>
      <c r="W52" s="155"/>
      <c r="X52" s="155"/>
      <c r="Y52" s="171"/>
    </row>
    <row r="53" spans="1:25" ht="12.75" customHeight="1" x14ac:dyDescent="0.25">
      <c r="A53"/>
      <c r="B53" s="470" t="s">
        <v>41</v>
      </c>
      <c r="C53" s="430" t="str">
        <f>Interview!D166</f>
        <v>Development teams have a security champion dedicated to reviewing security requirements and outcomes.</v>
      </c>
      <c r="D53" s="431"/>
      <c r="E53" s="27">
        <f>Interview!F166</f>
        <v>0</v>
      </c>
      <c r="F53" s="18">
        <v>3</v>
      </c>
      <c r="G53" s="18">
        <f>IFERROR(VLOOKUP(E53,AnswerCTBL,2,FALSE),0)</f>
        <v>0</v>
      </c>
      <c r="H53" s="154">
        <f>IFERROR(AVERAGE(G53,G54,G55),0)</f>
        <v>0</v>
      </c>
      <c r="I53" s="200"/>
      <c r="J53" s="164"/>
      <c r="K53" s="18">
        <f>IFERROR(VLOOKUP(J53,AnswerCTBL,2,FALSE),0)</f>
        <v>0</v>
      </c>
      <c r="L53" s="101">
        <f>IFERROR(AVERAGE(K53,K54,K55),0)</f>
        <v>0</v>
      </c>
      <c r="M53" s="168"/>
      <c r="N53" s="164"/>
      <c r="O53" s="18">
        <f>IFERROR(VLOOKUP(N53,AnswerCTBL,2,FALSE),0)</f>
        <v>0</v>
      </c>
      <c r="P53" s="101">
        <f>IFERROR(AVERAGE(O53,O54,O55),0)</f>
        <v>0</v>
      </c>
      <c r="Q53" s="168"/>
      <c r="R53" s="164"/>
      <c r="S53" s="18">
        <f>IFERROR(VLOOKUP(R53,AnswerCTBL,2,FALSE),0)</f>
        <v>0</v>
      </c>
      <c r="T53" s="101">
        <f>IFERROR(AVERAGE(S53,S54,S55),0)</f>
        <v>0</v>
      </c>
      <c r="U53" s="168"/>
      <c r="V53" s="164"/>
      <c r="W53" s="18">
        <f>IFERROR(VLOOKUP(V53,AnswerCTBL,2,FALSE),0)</f>
        <v>0</v>
      </c>
      <c r="X53" s="101">
        <f>IFERROR(AVERAGE(W53,W54,W55),0)</f>
        <v>0</v>
      </c>
      <c r="Y53" s="168"/>
    </row>
    <row r="54" spans="1:25" ht="12.75" customHeight="1" x14ac:dyDescent="0.25">
      <c r="A54"/>
      <c r="B54" s="471"/>
      <c r="C54" s="423" t="str">
        <f>Interview!D169</f>
        <v>An existing security requirements framework is available for project teams.</v>
      </c>
      <c r="D54" s="424"/>
      <c r="E54" s="27">
        <f>Interview!F169</f>
        <v>0</v>
      </c>
      <c r="F54" s="18">
        <v>4</v>
      </c>
      <c r="G54" s="18">
        <f>IFERROR(VLOOKUP(E54,AnswerCTBL,2,FALSE),0)</f>
        <v>0</v>
      </c>
      <c r="H54" s="154"/>
      <c r="I54" s="200"/>
      <c r="J54" s="165"/>
      <c r="K54" s="18">
        <f>IFERROR(VLOOKUP(J54,AnswerCTBL,2,FALSE),0)</f>
        <v>0</v>
      </c>
      <c r="L54" s="101"/>
      <c r="M54" s="168"/>
      <c r="N54" s="165"/>
      <c r="O54" s="18">
        <f>IFERROR(VLOOKUP(N54,AnswerCTBL,2,FALSE),0)</f>
        <v>0</v>
      </c>
      <c r="P54" s="101"/>
      <c r="Q54" s="168"/>
      <c r="R54" s="165"/>
      <c r="S54" s="18">
        <f>IFERROR(VLOOKUP(R54,AnswerCTBL,2,FALSE),0)</f>
        <v>0</v>
      </c>
      <c r="T54" s="101"/>
      <c r="U54" s="168"/>
      <c r="V54" s="165"/>
      <c r="W54" s="18">
        <f>IFERROR(VLOOKUP(V54,AnswerCTBL,2,FALSE),0)</f>
        <v>0</v>
      </c>
      <c r="X54" s="101"/>
      <c r="Y54" s="168"/>
    </row>
    <row r="55" spans="1:25" ht="12.75" customHeight="1" x14ac:dyDescent="0.25">
      <c r="A55"/>
      <c r="B55" s="472"/>
      <c r="C55" s="425">
        <f>Interview!D173</f>
        <v>0</v>
      </c>
      <c r="D55" s="426"/>
      <c r="E55" s="27">
        <f>Interview!F173</f>
        <v>0</v>
      </c>
      <c r="F55" s="18">
        <v>5</v>
      </c>
      <c r="G55" s="18">
        <f>IFERROR(VLOOKUP(E55,AnswerCTBL,2,FALSE),0)</f>
        <v>0</v>
      </c>
      <c r="H55" s="154"/>
      <c r="I55" s="200"/>
      <c r="J55" s="165"/>
      <c r="K55" s="18">
        <f>IFERROR(VLOOKUP(J55,AnswerCTBL,2,FALSE),0)</f>
        <v>0</v>
      </c>
      <c r="L55" s="101"/>
      <c r="M55" s="168"/>
      <c r="N55" s="165"/>
      <c r="O55" s="18">
        <f>IFERROR(VLOOKUP(N55,AnswerCTBL,2,FALSE),0)</f>
        <v>0</v>
      </c>
      <c r="P55" s="101"/>
      <c r="Q55" s="168"/>
      <c r="R55" s="165"/>
      <c r="S55" s="18">
        <f>IFERROR(VLOOKUP(R55,AnswerCTBL,2,FALSE),0)</f>
        <v>0</v>
      </c>
      <c r="T55" s="101"/>
      <c r="U55" s="168"/>
      <c r="V55" s="165"/>
      <c r="W55" s="18">
        <f>IFERROR(VLOOKUP(V55,AnswerCTBL,2,FALSE),0)</f>
        <v>0</v>
      </c>
      <c r="X55" s="101"/>
      <c r="Y55" s="168"/>
    </row>
    <row r="56" spans="1:25" ht="12.75" customHeight="1" x14ac:dyDescent="0.25">
      <c r="A56"/>
      <c r="B56" s="414"/>
      <c r="C56" s="415"/>
      <c r="D56" s="415"/>
      <c r="E56" s="415"/>
      <c r="F56" s="415"/>
      <c r="G56" s="415"/>
      <c r="H56" s="415"/>
      <c r="I56" s="200"/>
      <c r="J56" s="166"/>
      <c r="K56" s="155"/>
      <c r="L56" s="155"/>
      <c r="M56" s="171"/>
      <c r="N56" s="166"/>
      <c r="O56" s="155"/>
      <c r="P56" s="155"/>
      <c r="Q56" s="171"/>
      <c r="R56" s="166"/>
      <c r="S56" s="155"/>
      <c r="T56" s="155"/>
      <c r="U56" s="171"/>
      <c r="V56" s="166"/>
      <c r="W56" s="155"/>
      <c r="X56" s="155"/>
      <c r="Y56" s="171"/>
    </row>
    <row r="57" spans="1:25" ht="12" customHeight="1" x14ac:dyDescent="0.25">
      <c r="A57"/>
      <c r="B57" s="470" t="s">
        <v>42</v>
      </c>
      <c r="C57" s="430" t="e">
        <f>Interview!#REF!</f>
        <v>#REF!</v>
      </c>
      <c r="D57" s="431"/>
      <c r="E57" s="27" t="e">
        <f>Interview!#REF!</f>
        <v>#REF!</v>
      </c>
      <c r="F57" s="18">
        <v>6</v>
      </c>
      <c r="G57" s="18">
        <f>IFERROR(VLOOKUP(E57,AnswerCTBL,2,FALSE),0)</f>
        <v>0</v>
      </c>
      <c r="H57" s="154">
        <f>IFERROR(AVERAGE(G57,G58),0)</f>
        <v>0</v>
      </c>
      <c r="I57" s="200"/>
      <c r="J57" s="164"/>
      <c r="K57" s="18">
        <f>IFERROR(VLOOKUP(J57,AnswerCTBL,2,FALSE),0)</f>
        <v>0</v>
      </c>
      <c r="L57" s="101">
        <f>IFERROR(AVERAGE(K57,K58),0)</f>
        <v>0</v>
      </c>
      <c r="M57" s="168"/>
      <c r="N57" s="164"/>
      <c r="O57" s="18">
        <f>IFERROR(VLOOKUP(N57,AnswerCTBL,2,FALSE),0)</f>
        <v>0</v>
      </c>
      <c r="P57" s="101">
        <f>IFERROR(AVERAGE(O57,O58),0)</f>
        <v>0</v>
      </c>
      <c r="Q57" s="168"/>
      <c r="R57" s="164"/>
      <c r="S57" s="18">
        <f>IFERROR(VLOOKUP(R57,AnswerCTBL,2,FALSE),0)</f>
        <v>0</v>
      </c>
      <c r="T57" s="101">
        <f>IFERROR(AVERAGE(S57,S58),0)</f>
        <v>0</v>
      </c>
      <c r="U57" s="168"/>
      <c r="V57" s="164"/>
      <c r="W57" s="18">
        <f>IFERROR(VLOOKUP(V57,AnswerCTBL,2,FALSE),0)</f>
        <v>0</v>
      </c>
      <c r="X57" s="101">
        <f>IFERROR(AVERAGE(W57,W58),0)</f>
        <v>0</v>
      </c>
      <c r="Y57" s="168"/>
    </row>
    <row r="58" spans="1:25" ht="12.75" customHeight="1" x14ac:dyDescent="0.25">
      <c r="A58"/>
      <c r="B58" s="472"/>
      <c r="C58" s="425" t="e">
        <f>Interview!#REF!</f>
        <v>#REF!</v>
      </c>
      <c r="D58" s="426"/>
      <c r="E58" s="27" t="e">
        <f>Interview!#REF!</f>
        <v>#REF!</v>
      </c>
      <c r="F58" s="18">
        <v>7</v>
      </c>
      <c r="G58" s="18">
        <f>IFERROR(VLOOKUP(E58,AnswerCTBL,2,FALSE),0)</f>
        <v>0</v>
      </c>
      <c r="H58" s="154"/>
      <c r="I58" s="200"/>
      <c r="J58" s="165"/>
      <c r="K58" s="18">
        <f>IFERROR(VLOOKUP(J58,AnswerCTBL,2,FALSE),0)</f>
        <v>0</v>
      </c>
      <c r="L58" s="101"/>
      <c r="M58" s="168"/>
      <c r="N58" s="165"/>
      <c r="O58" s="18">
        <f>IFERROR(VLOOKUP(N58,AnswerCTBL,2,FALSE),0)</f>
        <v>0</v>
      </c>
      <c r="P58" s="101"/>
      <c r="Q58" s="168"/>
      <c r="R58" s="165"/>
      <c r="S58" s="18">
        <f>IFERROR(VLOOKUP(R58,AnswerCTBL,2,FALSE),0)</f>
        <v>0</v>
      </c>
      <c r="T58" s="101"/>
      <c r="U58" s="168"/>
      <c r="V58" s="165"/>
      <c r="W58" s="18">
        <f>IFERROR(VLOOKUP(V58,AnswerCTBL,2,FALSE),0)</f>
        <v>0</v>
      </c>
      <c r="X58" s="101"/>
      <c r="Y58" s="168"/>
    </row>
    <row r="59" spans="1:25" ht="12.75" customHeight="1" x14ac:dyDescent="0.2">
      <c r="A59"/>
      <c r="B59" s="473" t="s">
        <v>43</v>
      </c>
      <c r="C59" s="474"/>
      <c r="D59" s="475"/>
      <c r="E59" s="134" t="s">
        <v>73</v>
      </c>
      <c r="F59" s="134"/>
      <c r="G59" s="134"/>
      <c r="H59" s="197"/>
      <c r="I59" s="203" t="s">
        <v>71</v>
      </c>
      <c r="J59" s="174" t="s">
        <v>73</v>
      </c>
      <c r="K59" s="134"/>
      <c r="L59" s="135"/>
      <c r="M59" s="173" t="s">
        <v>71</v>
      </c>
      <c r="N59" s="174" t="s">
        <v>73</v>
      </c>
      <c r="O59" s="134"/>
      <c r="P59" s="135"/>
      <c r="Q59" s="173" t="s">
        <v>71</v>
      </c>
      <c r="R59" s="174" t="s">
        <v>73</v>
      </c>
      <c r="S59" s="134"/>
      <c r="T59" s="135"/>
      <c r="U59" s="173" t="s">
        <v>71</v>
      </c>
      <c r="V59" s="174" t="s">
        <v>73</v>
      </c>
      <c r="W59" s="134"/>
      <c r="X59" s="135"/>
      <c r="Y59" s="173" t="s">
        <v>71</v>
      </c>
    </row>
    <row r="60" spans="1:25" ht="12.75" customHeight="1" x14ac:dyDescent="0.2">
      <c r="A60"/>
      <c r="B60" s="470" t="s">
        <v>44</v>
      </c>
      <c r="C60" s="430" t="e">
        <f>Interview!#REF!</f>
        <v>#REF!</v>
      </c>
      <c r="D60" s="431"/>
      <c r="E60" s="27" t="e">
        <f>Interview!#REF!</f>
        <v>#REF!</v>
      </c>
      <c r="F60" s="18">
        <v>8</v>
      </c>
      <c r="G60" s="18">
        <f>IFERROR(VLOOKUP(E60,AnswerCTBL,2,FALSE),0)</f>
        <v>0</v>
      </c>
      <c r="H60" s="154">
        <f>IFERROR(AVERAGE(G60,G61),0)</f>
        <v>0</v>
      </c>
      <c r="I60" s="437">
        <f>SUM(H60,H63,H66)</f>
        <v>0</v>
      </c>
      <c r="J60" s="164"/>
      <c r="K60" s="18">
        <f>IFERROR(VLOOKUP(J60,AnswerCTBL,2,FALSE),0)</f>
        <v>0</v>
      </c>
      <c r="L60" s="101">
        <f>IFERROR(AVERAGE(K60,K61),0)</f>
        <v>0</v>
      </c>
      <c r="M60" s="419">
        <f>SUM(L60,L63,L66)</f>
        <v>0</v>
      </c>
      <c r="N60" s="164"/>
      <c r="O60" s="18">
        <f>IFERROR(VLOOKUP(N60,AnswerCTBL,2,FALSE),0)</f>
        <v>0</v>
      </c>
      <c r="P60" s="101">
        <f>IFERROR(AVERAGE(O60,O61),0)</f>
        <v>0</v>
      </c>
      <c r="Q60" s="419">
        <f>SUM(P60,P63,P66)</f>
        <v>0</v>
      </c>
      <c r="R60" s="164"/>
      <c r="S60" s="18">
        <f>IFERROR(VLOOKUP(R60,AnswerCTBL,2,FALSE),0)</f>
        <v>0</v>
      </c>
      <c r="T60" s="101">
        <f>IFERROR(AVERAGE(S60,S61),0)</f>
        <v>0</v>
      </c>
      <c r="U60" s="419">
        <f>SUM(T60,T63,T66)</f>
        <v>0</v>
      </c>
      <c r="V60" s="164"/>
      <c r="W60" s="18">
        <f>IFERROR(VLOOKUP(V60,AnswerCTBL,2,FALSE),0)</f>
        <v>0</v>
      </c>
      <c r="X60" s="101">
        <f>IFERROR(AVERAGE(W60,W61),0)</f>
        <v>0</v>
      </c>
      <c r="Y60" s="419">
        <f>SUM(X60,X63,X66)</f>
        <v>0</v>
      </c>
    </row>
    <row r="61" spans="1:25" ht="12.75" customHeight="1" x14ac:dyDescent="0.2">
      <c r="A61"/>
      <c r="B61" s="472"/>
      <c r="C61" s="425" t="e">
        <f>Interview!#REF!</f>
        <v>#REF!</v>
      </c>
      <c r="D61" s="426"/>
      <c r="E61" s="27" t="e">
        <f>Interview!#REF!</f>
        <v>#REF!</v>
      </c>
      <c r="F61" s="18">
        <v>9</v>
      </c>
      <c r="G61" s="18">
        <f>IFERROR(VLOOKUP(E61,AnswerFTBL,2,FALSE),0)</f>
        <v>0</v>
      </c>
      <c r="H61" s="154"/>
      <c r="I61" s="438"/>
      <c r="J61" s="165"/>
      <c r="K61" s="18">
        <f>IFERROR(VLOOKUP(J61,AnswerFTBL,2,FALSE),0)</f>
        <v>0</v>
      </c>
      <c r="L61" s="101"/>
      <c r="M61" s="420"/>
      <c r="N61" s="165"/>
      <c r="O61" s="18">
        <f>IFERROR(VLOOKUP(N61,AnswerFTBL,2,FALSE),0)</f>
        <v>0</v>
      </c>
      <c r="P61" s="101"/>
      <c r="Q61" s="420"/>
      <c r="R61" s="165"/>
      <c r="S61" s="18">
        <f>IFERROR(VLOOKUP(R61,AnswerFTBL,2,FALSE),0)</f>
        <v>0</v>
      </c>
      <c r="T61" s="101"/>
      <c r="U61" s="420"/>
      <c r="V61" s="165"/>
      <c r="W61" s="18">
        <f>IFERROR(VLOOKUP(V61,AnswerFTBL,2,FALSE),0)</f>
        <v>0</v>
      </c>
      <c r="X61" s="101"/>
      <c r="Y61" s="420"/>
    </row>
    <row r="62" spans="1:25" ht="12.75" customHeight="1" x14ac:dyDescent="0.25">
      <c r="A62"/>
      <c r="B62" s="414"/>
      <c r="C62" s="415"/>
      <c r="D62" s="415"/>
      <c r="E62" s="415"/>
      <c r="F62" s="415"/>
      <c r="G62" s="415"/>
      <c r="H62" s="415"/>
      <c r="I62" s="200"/>
      <c r="J62" s="166"/>
      <c r="K62" s="155"/>
      <c r="L62" s="155"/>
      <c r="M62" s="171"/>
      <c r="N62" s="166"/>
      <c r="O62" s="155"/>
      <c r="P62" s="155"/>
      <c r="Q62" s="171"/>
      <c r="R62" s="166"/>
      <c r="S62" s="155"/>
      <c r="T62" s="155"/>
      <c r="U62" s="171"/>
      <c r="V62" s="166"/>
      <c r="W62" s="155"/>
      <c r="X62" s="155"/>
      <c r="Y62" s="171"/>
    </row>
    <row r="63" spans="1:25" ht="12.75" customHeight="1" x14ac:dyDescent="0.25">
      <c r="A63"/>
      <c r="B63" s="470" t="s">
        <v>47</v>
      </c>
      <c r="C63" s="430" t="e">
        <f>Interview!#REF!</f>
        <v>#REF!</v>
      </c>
      <c r="D63" s="431"/>
      <c r="E63" s="27" t="e">
        <f>Interview!#REF!</f>
        <v>#REF!</v>
      </c>
      <c r="F63" s="18">
        <v>10</v>
      </c>
      <c r="G63" s="18">
        <f>IFERROR(VLOOKUP(E63,AnswerCTBL,2,FALSE),0)</f>
        <v>0</v>
      </c>
      <c r="H63" s="154">
        <f>IFERROR(AVERAGE(G63,G64),0)</f>
        <v>0</v>
      </c>
      <c r="I63" s="200"/>
      <c r="J63" s="164"/>
      <c r="K63" s="18">
        <f>IFERROR(VLOOKUP(J63,AnswerCTBL,2,FALSE),0)</f>
        <v>0</v>
      </c>
      <c r="L63" s="101">
        <f>IFERROR(AVERAGE(K63,K64),0)</f>
        <v>0</v>
      </c>
      <c r="M63" s="168"/>
      <c r="N63" s="164"/>
      <c r="O63" s="18">
        <f>IFERROR(VLOOKUP(N63,AnswerCTBL,2,FALSE),0)</f>
        <v>0</v>
      </c>
      <c r="P63" s="101">
        <f>IFERROR(AVERAGE(O63,O64),0)</f>
        <v>0</v>
      </c>
      <c r="Q63" s="168"/>
      <c r="R63" s="164"/>
      <c r="S63" s="18">
        <f>IFERROR(VLOOKUP(R63,AnswerCTBL,2,FALSE),0)</f>
        <v>0</v>
      </c>
      <c r="T63" s="101">
        <f>IFERROR(AVERAGE(S63,S64),0)</f>
        <v>0</v>
      </c>
      <c r="U63" s="168"/>
      <c r="V63" s="164"/>
      <c r="W63" s="18">
        <f>IFERROR(VLOOKUP(V63,AnswerCTBL,2,FALSE),0)</f>
        <v>0</v>
      </c>
      <c r="X63" s="101">
        <f>IFERROR(AVERAGE(W63,W64),0)</f>
        <v>0</v>
      </c>
      <c r="Y63" s="168"/>
    </row>
    <row r="64" spans="1:25" ht="12.75" customHeight="1" x14ac:dyDescent="0.25">
      <c r="A64"/>
      <c r="B64" s="472"/>
      <c r="C64" s="425" t="e">
        <f>Interview!#REF!</f>
        <v>#REF!</v>
      </c>
      <c r="D64" s="426"/>
      <c r="E64" s="27" t="e">
        <f>Interview!#REF!</f>
        <v>#REF!</v>
      </c>
      <c r="F64" s="18">
        <v>11</v>
      </c>
      <c r="G64" s="18">
        <f>IFERROR(VLOOKUP(E64,AnswerCTBL,2,FALSE),0)</f>
        <v>0</v>
      </c>
      <c r="H64" s="154"/>
      <c r="I64" s="200"/>
      <c r="J64" s="165"/>
      <c r="K64" s="18">
        <f>IFERROR(VLOOKUP(J64,AnswerCTBL,2,FALSE),0)</f>
        <v>0</v>
      </c>
      <c r="L64" s="101"/>
      <c r="M64" s="168"/>
      <c r="N64" s="165"/>
      <c r="O64" s="18">
        <f>IFERROR(VLOOKUP(N64,AnswerCTBL,2,FALSE),0)</f>
        <v>0</v>
      </c>
      <c r="P64" s="101"/>
      <c r="Q64" s="168"/>
      <c r="R64" s="165"/>
      <c r="S64" s="18">
        <f>IFERROR(VLOOKUP(R64,AnswerCTBL,2,FALSE),0)</f>
        <v>0</v>
      </c>
      <c r="T64" s="101"/>
      <c r="U64" s="168"/>
      <c r="V64" s="165"/>
      <c r="W64" s="18">
        <f>IFERROR(VLOOKUP(V64,AnswerCTBL,2,FALSE),0)</f>
        <v>0</v>
      </c>
      <c r="X64" s="101"/>
      <c r="Y64" s="168"/>
    </row>
    <row r="65" spans="1:25" ht="12.75" customHeight="1" x14ac:dyDescent="0.25">
      <c r="A65"/>
      <c r="B65" s="414"/>
      <c r="C65" s="415"/>
      <c r="D65" s="415"/>
      <c r="E65" s="415"/>
      <c r="F65" s="415"/>
      <c r="G65" s="415"/>
      <c r="H65" s="415"/>
      <c r="I65" s="200"/>
      <c r="J65" s="166"/>
      <c r="K65" s="155"/>
      <c r="L65" s="155"/>
      <c r="M65" s="171"/>
      <c r="N65" s="166"/>
      <c r="O65" s="155"/>
      <c r="P65" s="155"/>
      <c r="Q65" s="171"/>
      <c r="R65" s="166"/>
      <c r="S65" s="155"/>
      <c r="T65" s="155"/>
      <c r="U65" s="171"/>
      <c r="V65" s="166"/>
      <c r="W65" s="155"/>
      <c r="X65" s="155"/>
      <c r="Y65" s="171"/>
    </row>
    <row r="66" spans="1:25" ht="12.75" customHeight="1" x14ac:dyDescent="0.25">
      <c r="A66"/>
      <c r="B66" s="476" t="s">
        <v>48</v>
      </c>
      <c r="C66" s="464" t="e">
        <f>Interview!#REF!</f>
        <v>#REF!</v>
      </c>
      <c r="D66" s="478"/>
      <c r="E66" s="152" t="e">
        <f>Interview!#REF!</f>
        <v>#REF!</v>
      </c>
      <c r="F66" s="149">
        <v>12</v>
      </c>
      <c r="G66" s="18">
        <f>IFERROR(VLOOKUP(E66,AnswerCTBL,2,FALSE),0)</f>
        <v>0</v>
      </c>
      <c r="H66" s="154">
        <f>IFERROR(AVERAGE(G66,G67),0)</f>
        <v>0</v>
      </c>
      <c r="I66" s="200"/>
      <c r="J66" s="164"/>
      <c r="K66" s="18">
        <f>IFERROR(VLOOKUP(J66,AnswerCTBL,2,FALSE),0)</f>
        <v>0</v>
      </c>
      <c r="L66" s="101">
        <f>IFERROR(AVERAGE(K66,K67),0)</f>
        <v>0</v>
      </c>
      <c r="M66" s="168"/>
      <c r="N66" s="164"/>
      <c r="O66" s="18">
        <f>IFERROR(VLOOKUP(N66,AnswerCTBL,2,FALSE),0)</f>
        <v>0</v>
      </c>
      <c r="P66" s="101">
        <f>IFERROR(AVERAGE(O66,O67),0)</f>
        <v>0</v>
      </c>
      <c r="Q66" s="168"/>
      <c r="R66" s="164"/>
      <c r="S66" s="18">
        <f>IFERROR(VLOOKUP(R66,AnswerCTBL,2,FALSE),0)</f>
        <v>0</v>
      </c>
      <c r="T66" s="101">
        <f>IFERROR(AVERAGE(S66,S67),0)</f>
        <v>0</v>
      </c>
      <c r="U66" s="168"/>
      <c r="V66" s="164"/>
      <c r="W66" s="18">
        <f>IFERROR(VLOOKUP(V66,AnswerCTBL,2,FALSE),0)</f>
        <v>0</v>
      </c>
      <c r="X66" s="101">
        <f>IFERROR(AVERAGE(W66,W67),0)</f>
        <v>0</v>
      </c>
      <c r="Y66" s="168"/>
    </row>
    <row r="67" spans="1:25" ht="12.75" customHeight="1" x14ac:dyDescent="0.25">
      <c r="A67"/>
      <c r="B67" s="477"/>
      <c r="C67" s="465" t="e">
        <f>Interview!#REF!</f>
        <v>#REF!</v>
      </c>
      <c r="D67" s="479"/>
      <c r="E67" s="153" t="e">
        <f>Interview!#REF!</f>
        <v>#REF!</v>
      </c>
      <c r="F67" s="149">
        <v>13</v>
      </c>
      <c r="G67" s="18">
        <f>IFERROR(VLOOKUP(E67,AnswerDTBL,2,FALSE),0)</f>
        <v>0</v>
      </c>
      <c r="H67" s="154"/>
      <c r="I67" s="200"/>
      <c r="J67" s="165"/>
      <c r="K67" s="18">
        <f>IFERROR(VLOOKUP(J67,AnswerDTBL,2,FALSE),0)</f>
        <v>0</v>
      </c>
      <c r="L67" s="101"/>
      <c r="M67" s="168"/>
      <c r="N67" s="165"/>
      <c r="O67" s="18">
        <f>IFERROR(VLOOKUP(N67,AnswerDTBL,2,FALSE),0)</f>
        <v>0</v>
      </c>
      <c r="P67" s="101"/>
      <c r="Q67" s="168"/>
      <c r="R67" s="165"/>
      <c r="S67" s="18">
        <f>IFERROR(VLOOKUP(R67,AnswerDTBL,2,FALSE),0)</f>
        <v>0</v>
      </c>
      <c r="T67" s="101"/>
      <c r="U67" s="168"/>
      <c r="V67" s="165"/>
      <c r="W67" s="18">
        <f>IFERROR(VLOOKUP(V67,AnswerDTBL,2,FALSE),0)</f>
        <v>0</v>
      </c>
      <c r="X67" s="101"/>
      <c r="Y67" s="168"/>
    </row>
    <row r="68" spans="1:25" ht="12.75" customHeight="1" x14ac:dyDescent="0.2">
      <c r="A68"/>
      <c r="B68" s="473" t="s">
        <v>50</v>
      </c>
      <c r="C68" s="474"/>
      <c r="D68" s="475"/>
      <c r="E68" s="134" t="s">
        <v>73</v>
      </c>
      <c r="F68" s="134"/>
      <c r="G68" s="134"/>
      <c r="H68" s="197"/>
      <c r="I68" s="203" t="s">
        <v>71</v>
      </c>
      <c r="J68" s="174" t="s">
        <v>73</v>
      </c>
      <c r="K68" s="134"/>
      <c r="L68" s="135"/>
      <c r="M68" s="173" t="s">
        <v>71</v>
      </c>
      <c r="N68" s="174" t="s">
        <v>73</v>
      </c>
      <c r="O68" s="134"/>
      <c r="P68" s="135"/>
      <c r="Q68" s="173" t="s">
        <v>71</v>
      </c>
      <c r="R68" s="174" t="s">
        <v>73</v>
      </c>
      <c r="S68" s="134"/>
      <c r="T68" s="135"/>
      <c r="U68" s="173" t="s">
        <v>71</v>
      </c>
      <c r="V68" s="174" t="s">
        <v>73</v>
      </c>
      <c r="W68" s="134"/>
      <c r="X68" s="135"/>
      <c r="Y68" s="173" t="s">
        <v>71</v>
      </c>
    </row>
    <row r="69" spans="1:25" ht="12.75" customHeight="1" x14ac:dyDescent="0.2">
      <c r="A69"/>
      <c r="B69" s="470" t="s">
        <v>51</v>
      </c>
      <c r="C69" s="430" t="e">
        <f>Interview!#REF!</f>
        <v>#REF!</v>
      </c>
      <c r="D69" s="431"/>
      <c r="E69" s="27" t="e">
        <f>Interview!#REF!</f>
        <v>#REF!</v>
      </c>
      <c r="F69" s="18">
        <v>14</v>
      </c>
      <c r="G69" s="18">
        <f>IFERROR(VLOOKUP(E69,AnswerFTBL,2,FALSE),0)</f>
        <v>0</v>
      </c>
      <c r="H69" s="154">
        <f>IFERROR(AVERAGE(G69,G70),0)</f>
        <v>0</v>
      </c>
      <c r="I69" s="437">
        <f>SUM(H69,H72,H75)</f>
        <v>0</v>
      </c>
      <c r="J69" s="164"/>
      <c r="K69" s="18">
        <f>IFERROR(VLOOKUP(J69,AnswerFTBL,2,FALSE),0)</f>
        <v>0</v>
      </c>
      <c r="L69" s="101">
        <f>IFERROR(AVERAGE(K69,K70),0)</f>
        <v>0</v>
      </c>
      <c r="M69" s="419">
        <f>SUM(L69,L72,L75)</f>
        <v>0</v>
      </c>
      <c r="N69" s="164"/>
      <c r="O69" s="18">
        <f>IFERROR(VLOOKUP(N69,AnswerFTBL,2,FALSE),0)</f>
        <v>0</v>
      </c>
      <c r="P69" s="101">
        <f>IFERROR(AVERAGE(O69,O70),0)</f>
        <v>0</v>
      </c>
      <c r="Q69" s="419">
        <f>SUM(P69,P72,P75)</f>
        <v>0</v>
      </c>
      <c r="R69" s="164"/>
      <c r="S69" s="18">
        <f>IFERROR(VLOOKUP(R69,AnswerFTBL,2,FALSE),0)</f>
        <v>0</v>
      </c>
      <c r="T69" s="101">
        <f>IFERROR(AVERAGE(S69,S70),0)</f>
        <v>0</v>
      </c>
      <c r="U69" s="419">
        <f>SUM(T69,T72,T75)</f>
        <v>0</v>
      </c>
      <c r="V69" s="164"/>
      <c r="W69" s="18">
        <f>IFERROR(VLOOKUP(V69,AnswerFTBL,2,FALSE),0)</f>
        <v>0</v>
      </c>
      <c r="X69" s="101">
        <f>IFERROR(AVERAGE(W69,W70),0)</f>
        <v>0</v>
      </c>
      <c r="Y69" s="419">
        <f>SUM(X69,X72,X75)</f>
        <v>0</v>
      </c>
    </row>
    <row r="70" spans="1:25" ht="12.75" customHeight="1" x14ac:dyDescent="0.2">
      <c r="A70"/>
      <c r="B70" s="472"/>
      <c r="C70" s="425" t="e">
        <f>Interview!#REF!</f>
        <v>#REF!</v>
      </c>
      <c r="D70" s="426"/>
      <c r="E70" s="27" t="e">
        <f>Interview!#REF!</f>
        <v>#REF!</v>
      </c>
      <c r="F70" s="18">
        <v>15</v>
      </c>
      <c r="G70" s="18">
        <f>IFERROR(VLOOKUP(E70,AnswerCTBL,2,FALSE),0)</f>
        <v>0</v>
      </c>
      <c r="H70" s="154"/>
      <c r="I70" s="438"/>
      <c r="J70" s="165"/>
      <c r="K70" s="18">
        <f>IFERROR(VLOOKUP(J70,AnswerCTBL,2,FALSE),0)</f>
        <v>0</v>
      </c>
      <c r="L70" s="101"/>
      <c r="M70" s="420"/>
      <c r="N70" s="165"/>
      <c r="O70" s="18">
        <f>IFERROR(VLOOKUP(N70,AnswerCTBL,2,FALSE),0)</f>
        <v>0</v>
      </c>
      <c r="P70" s="101"/>
      <c r="Q70" s="420"/>
      <c r="R70" s="165"/>
      <c r="S70" s="18">
        <f>IFERROR(VLOOKUP(R70,AnswerCTBL,2,FALSE),0)</f>
        <v>0</v>
      </c>
      <c r="T70" s="101"/>
      <c r="U70" s="420"/>
      <c r="V70" s="165"/>
      <c r="W70" s="18">
        <f>IFERROR(VLOOKUP(V70,AnswerCTBL,2,FALSE),0)</f>
        <v>0</v>
      </c>
      <c r="X70" s="101"/>
      <c r="Y70" s="420"/>
    </row>
    <row r="71" spans="1:25" ht="12.75" customHeight="1" x14ac:dyDescent="0.25">
      <c r="A71"/>
      <c r="B71" s="414"/>
      <c r="C71" s="415"/>
      <c r="D71" s="415"/>
      <c r="E71" s="415"/>
      <c r="F71" s="415"/>
      <c r="G71" s="415"/>
      <c r="H71" s="415"/>
      <c r="I71" s="200"/>
      <c r="J71" s="166"/>
      <c r="K71" s="155"/>
      <c r="L71" s="155"/>
      <c r="M71" s="171"/>
      <c r="N71" s="166"/>
      <c r="O71" s="155"/>
      <c r="P71" s="155"/>
      <c r="Q71" s="171"/>
      <c r="R71" s="166"/>
      <c r="S71" s="155"/>
      <c r="T71" s="155"/>
      <c r="U71" s="171"/>
      <c r="V71" s="166"/>
      <c r="W71" s="155"/>
      <c r="X71" s="155"/>
      <c r="Y71" s="171"/>
    </row>
    <row r="72" spans="1:25" ht="12.75" customHeight="1" x14ac:dyDescent="0.25">
      <c r="A72"/>
      <c r="B72" s="470" t="s">
        <v>52</v>
      </c>
      <c r="C72" s="430" t="e">
        <f>Interview!#REF!</f>
        <v>#REF!</v>
      </c>
      <c r="D72" s="431"/>
      <c r="E72" s="27" t="e">
        <f>Interview!#REF!</f>
        <v>#REF!</v>
      </c>
      <c r="F72" s="18">
        <v>16</v>
      </c>
      <c r="G72" s="18">
        <f>IFERROR(VLOOKUP(E72,AnswerGTBL,2,FALSE),0)</f>
        <v>0</v>
      </c>
      <c r="H72" s="154">
        <f>IFERROR(AVERAGE(G72,G73),0)</f>
        <v>0</v>
      </c>
      <c r="I72" s="200"/>
      <c r="J72" s="164"/>
      <c r="K72" s="18">
        <f>IFERROR(VLOOKUP(J72,AnswerGTBL,2,FALSE),0)</f>
        <v>0</v>
      </c>
      <c r="L72" s="101">
        <f>IFERROR(AVERAGE(K72,K73),0)</f>
        <v>0</v>
      </c>
      <c r="M72" s="168"/>
      <c r="N72" s="164"/>
      <c r="O72" s="18">
        <f>IFERROR(VLOOKUP(N72,AnswerGTBL,2,FALSE),0)</f>
        <v>0</v>
      </c>
      <c r="P72" s="101">
        <f>IFERROR(AVERAGE(O72,O73),0)</f>
        <v>0</v>
      </c>
      <c r="Q72" s="168"/>
      <c r="R72" s="164"/>
      <c r="S72" s="18">
        <f>IFERROR(VLOOKUP(R72,AnswerGTBL,2,FALSE),0)</f>
        <v>0</v>
      </c>
      <c r="T72" s="101">
        <f>IFERROR(AVERAGE(S72,S73),0)</f>
        <v>0</v>
      </c>
      <c r="U72" s="168"/>
      <c r="V72" s="164"/>
      <c r="W72" s="18">
        <f>IFERROR(VLOOKUP(V72,AnswerGTBL,2,FALSE),0)</f>
        <v>0</v>
      </c>
      <c r="X72" s="101">
        <f>IFERROR(AVERAGE(W72,W73),0)</f>
        <v>0</v>
      </c>
      <c r="Y72" s="168"/>
    </row>
    <row r="73" spans="1:25" ht="12.75" customHeight="1" x14ac:dyDescent="0.25">
      <c r="A73"/>
      <c r="B73" s="472"/>
      <c r="C73" s="425" t="e">
        <f>Interview!#REF!</f>
        <v>#REF!</v>
      </c>
      <c r="D73" s="426"/>
      <c r="E73" s="27" t="e">
        <f>Interview!#REF!</f>
        <v>#REF!</v>
      </c>
      <c r="F73" s="18">
        <v>17</v>
      </c>
      <c r="G73" s="18">
        <f>IFERROR(VLOOKUP(E73,AnswerFTBL,2,FALSE),0)</f>
        <v>0</v>
      </c>
      <c r="H73" s="154"/>
      <c r="I73" s="200"/>
      <c r="J73" s="165"/>
      <c r="K73" s="18">
        <f>IFERROR(VLOOKUP(J73,AnswerFTBL,2,FALSE),0)</f>
        <v>0</v>
      </c>
      <c r="L73" s="101"/>
      <c r="M73" s="168"/>
      <c r="N73" s="165"/>
      <c r="O73" s="18">
        <f>IFERROR(VLOOKUP(N73,AnswerFTBL,2,FALSE),0)</f>
        <v>0</v>
      </c>
      <c r="P73" s="101"/>
      <c r="Q73" s="168"/>
      <c r="R73" s="165"/>
      <c r="S73" s="18">
        <f>IFERROR(VLOOKUP(R73,AnswerFTBL,2,FALSE),0)</f>
        <v>0</v>
      </c>
      <c r="T73" s="101"/>
      <c r="U73" s="168"/>
      <c r="V73" s="165"/>
      <c r="W73" s="18">
        <f>IFERROR(VLOOKUP(V73,AnswerFTBL,2,FALSE),0)</f>
        <v>0</v>
      </c>
      <c r="X73" s="101"/>
      <c r="Y73" s="168"/>
    </row>
    <row r="74" spans="1:25" ht="12.75" customHeight="1" x14ac:dyDescent="0.25">
      <c r="A74"/>
      <c r="B74" s="414"/>
      <c r="C74" s="415"/>
      <c r="D74" s="415"/>
      <c r="E74" s="415"/>
      <c r="F74" s="415"/>
      <c r="G74" s="415"/>
      <c r="H74" s="415"/>
      <c r="I74" s="200"/>
      <c r="J74" s="166"/>
      <c r="K74" s="155"/>
      <c r="L74" s="155"/>
      <c r="M74" s="171"/>
      <c r="N74" s="166"/>
      <c r="O74" s="155"/>
      <c r="P74" s="155"/>
      <c r="Q74" s="171"/>
      <c r="R74" s="166"/>
      <c r="S74" s="155"/>
      <c r="T74" s="155"/>
      <c r="U74" s="171"/>
      <c r="V74" s="166"/>
      <c r="W74" s="155"/>
      <c r="X74" s="155"/>
      <c r="Y74" s="171"/>
    </row>
    <row r="75" spans="1:25" ht="12.75" customHeight="1" x14ac:dyDescent="0.25">
      <c r="A75"/>
      <c r="B75" s="470" t="s">
        <v>53</v>
      </c>
      <c r="C75" s="430" t="e">
        <f>Interview!#REF!</f>
        <v>#REF!</v>
      </c>
      <c r="D75" s="431"/>
      <c r="E75" s="27" t="e">
        <f>Interview!#REF!</f>
        <v>#REF!</v>
      </c>
      <c r="F75" s="18">
        <v>18</v>
      </c>
      <c r="G75" s="18">
        <f>IFERROR(VLOOKUP(E75,AnswerCTBL,2,FALSE),0)</f>
        <v>0</v>
      </c>
      <c r="H75" s="154">
        <f>IFERROR(AVERAGE(G75,G76),0)</f>
        <v>0</v>
      </c>
      <c r="I75" s="200"/>
      <c r="J75" s="164"/>
      <c r="K75" s="18">
        <f>IFERROR(VLOOKUP(J75,AnswerCTBL,2,FALSE),0)</f>
        <v>0</v>
      </c>
      <c r="L75" s="101">
        <f>IFERROR(AVERAGE(K75,K76),0)</f>
        <v>0</v>
      </c>
      <c r="M75" s="168"/>
      <c r="N75" s="164"/>
      <c r="O75" s="18">
        <f>IFERROR(VLOOKUP(N75,AnswerCTBL,2,FALSE),0)</f>
        <v>0</v>
      </c>
      <c r="P75" s="101">
        <f>IFERROR(AVERAGE(O75,O76),0)</f>
        <v>0</v>
      </c>
      <c r="Q75" s="168"/>
      <c r="R75" s="164"/>
      <c r="S75" s="18">
        <f>IFERROR(VLOOKUP(R75,AnswerCTBL,2,FALSE),0)</f>
        <v>0</v>
      </c>
      <c r="T75" s="101">
        <f>IFERROR(AVERAGE(S75,S76),0)</f>
        <v>0</v>
      </c>
      <c r="U75" s="168"/>
      <c r="V75" s="164"/>
      <c r="W75" s="18">
        <f>IFERROR(VLOOKUP(V75,AnswerCTBL,2,FALSE),0)</f>
        <v>0</v>
      </c>
      <c r="X75" s="101">
        <f>IFERROR(AVERAGE(W75,W76),0)</f>
        <v>0</v>
      </c>
      <c r="Y75" s="168"/>
    </row>
    <row r="76" spans="1:25" ht="12.75" customHeight="1" x14ac:dyDescent="0.25">
      <c r="A76"/>
      <c r="B76" s="471"/>
      <c r="C76" s="423" t="e">
        <f>Interview!#REF!</f>
        <v>#REF!</v>
      </c>
      <c r="D76" s="424"/>
      <c r="E76" s="27" t="e">
        <f>Interview!#REF!</f>
        <v>#REF!</v>
      </c>
      <c r="F76" s="18">
        <v>19</v>
      </c>
      <c r="G76" s="18">
        <f>IFERROR(VLOOKUP(E76,AnswerDTBL,2,FALSE),0)</f>
        <v>0</v>
      </c>
      <c r="H76" s="154"/>
      <c r="I76" s="202"/>
      <c r="J76" s="165"/>
      <c r="K76" s="18">
        <f>IFERROR(VLOOKUP(J76,AnswerDTBL,2,FALSE),0)</f>
        <v>0</v>
      </c>
      <c r="L76" s="101"/>
      <c r="M76" s="168"/>
      <c r="N76" s="165"/>
      <c r="O76" s="18">
        <f>IFERROR(VLOOKUP(N76,AnswerDTBL,2,FALSE),0)</f>
        <v>0</v>
      </c>
      <c r="P76" s="101"/>
      <c r="Q76" s="168"/>
      <c r="R76" s="165"/>
      <c r="S76" s="18">
        <f>IFERROR(VLOOKUP(R76,AnswerDTBL,2,FALSE),0)</f>
        <v>0</v>
      </c>
      <c r="T76" s="101"/>
      <c r="U76" s="168"/>
      <c r="V76" s="165"/>
      <c r="W76" s="18">
        <f>IFERROR(VLOOKUP(V76,AnswerDTBL,2,FALSE),0)</f>
        <v>0</v>
      </c>
      <c r="X76" s="101"/>
      <c r="Y76" s="168"/>
    </row>
    <row r="77" spans="1:25" ht="12.75" customHeight="1" x14ac:dyDescent="0.2">
      <c r="A77"/>
      <c r="B77" s="330" t="s">
        <v>54</v>
      </c>
      <c r="C77" s="330"/>
      <c r="D77" s="330"/>
      <c r="E77" s="330" t="s">
        <v>148</v>
      </c>
      <c r="F77" s="330"/>
      <c r="G77" s="330"/>
      <c r="H77" s="330"/>
      <c r="I77" s="330"/>
      <c r="J77" s="399" t="s">
        <v>147</v>
      </c>
      <c r="K77" s="330"/>
      <c r="L77" s="330"/>
      <c r="M77" s="400"/>
      <c r="N77" s="399" t="s">
        <v>149</v>
      </c>
      <c r="O77" s="330"/>
      <c r="P77" s="330"/>
      <c r="Q77" s="400"/>
      <c r="R77" s="399" t="s">
        <v>150</v>
      </c>
      <c r="S77" s="330"/>
      <c r="T77" s="330"/>
      <c r="U77" s="400"/>
      <c r="V77" s="399" t="s">
        <v>151</v>
      </c>
      <c r="W77" s="330"/>
      <c r="X77" s="330"/>
      <c r="Y77" s="400"/>
    </row>
    <row r="78" spans="1:25" ht="12.75" customHeight="1" x14ac:dyDescent="0.2">
      <c r="A78"/>
      <c r="B78" s="466" t="s">
        <v>55</v>
      </c>
      <c r="C78" s="467"/>
      <c r="D78" s="468"/>
      <c r="E78" s="78" t="s">
        <v>73</v>
      </c>
      <c r="F78" s="78"/>
      <c r="G78" s="78"/>
      <c r="H78" s="120"/>
      <c r="I78" s="160" t="s">
        <v>71</v>
      </c>
      <c r="J78" s="175" t="s">
        <v>73</v>
      </c>
      <c r="K78" s="78"/>
      <c r="L78" s="120"/>
      <c r="M78" s="176" t="s">
        <v>71</v>
      </c>
      <c r="N78" s="175" t="s">
        <v>73</v>
      </c>
      <c r="O78" s="78"/>
      <c r="P78" s="120"/>
      <c r="Q78" s="176" t="s">
        <v>71</v>
      </c>
      <c r="R78" s="175" t="s">
        <v>73</v>
      </c>
      <c r="S78" s="78"/>
      <c r="T78" s="120"/>
      <c r="U78" s="176" t="s">
        <v>71</v>
      </c>
      <c r="V78" s="175" t="s">
        <v>73</v>
      </c>
      <c r="W78" s="78"/>
      <c r="X78" s="120"/>
      <c r="Y78" s="176" t="s">
        <v>71</v>
      </c>
    </row>
    <row r="79" spans="1:25" ht="12.75" customHeight="1" x14ac:dyDescent="0.2">
      <c r="A79"/>
      <c r="B79" s="469" t="s">
        <v>56</v>
      </c>
      <c r="C79" s="435" t="e">
        <f>Interview!#REF!</f>
        <v>#REF!</v>
      </c>
      <c r="D79" s="436"/>
      <c r="E79" s="143" t="e">
        <f>Interview!#REF!</f>
        <v>#REF!</v>
      </c>
      <c r="F79" s="18">
        <v>1</v>
      </c>
      <c r="G79" s="18">
        <f>IFERROR(VLOOKUP(E79,AnswerCTBL,2,FALSE),0)</f>
        <v>0</v>
      </c>
      <c r="H79" s="154">
        <f>IFERROR(AVERAGE(G79,G80),0)</f>
        <v>0</v>
      </c>
      <c r="I79" s="439">
        <f>SUM(H79,H82,H85)</f>
        <v>0</v>
      </c>
      <c r="J79" s="164"/>
      <c r="K79" s="18">
        <f>IFERROR(VLOOKUP(J79,AnswerCTBL,2,FALSE),0)</f>
        <v>0</v>
      </c>
      <c r="L79" s="101">
        <f>IFERROR(AVERAGE(K79,K80),0)</f>
        <v>0</v>
      </c>
      <c r="M79" s="406">
        <f>SUM(L79,L82,L85)</f>
        <v>0</v>
      </c>
      <c r="N79" s="164"/>
      <c r="O79" s="18">
        <f>IFERROR(VLOOKUP(N79,AnswerCTBL,2,FALSE),0)</f>
        <v>0</v>
      </c>
      <c r="P79" s="101">
        <f>IFERROR(AVERAGE(O79,O80),0)</f>
        <v>0</v>
      </c>
      <c r="Q79" s="406">
        <f>SUM(P79,P82,P85)</f>
        <v>0</v>
      </c>
      <c r="R79" s="164"/>
      <c r="S79" s="18">
        <f>IFERROR(VLOOKUP(R79,AnswerCTBL,2,FALSE),0)</f>
        <v>0</v>
      </c>
      <c r="T79" s="101">
        <f>IFERROR(AVERAGE(S79,S80),0)</f>
        <v>0</v>
      </c>
      <c r="U79" s="406">
        <f>SUM(T79,T82,T85)</f>
        <v>0</v>
      </c>
      <c r="V79" s="164"/>
      <c r="W79" s="18">
        <f>IFERROR(VLOOKUP(V79,AnswerCTBL,2,FALSE),0)</f>
        <v>0</v>
      </c>
      <c r="X79" s="101">
        <f>IFERROR(AVERAGE(W79,W80),0)</f>
        <v>0</v>
      </c>
      <c r="Y79" s="406">
        <f>SUM(X79,X82,X85)</f>
        <v>0</v>
      </c>
    </row>
    <row r="80" spans="1:25" ht="12.75" customHeight="1" x14ac:dyDescent="0.2">
      <c r="A80"/>
      <c r="B80" s="458"/>
      <c r="C80" s="425" t="e">
        <f>Interview!#REF!</f>
        <v>#REF!</v>
      </c>
      <c r="D80" s="426"/>
      <c r="E80" s="27" t="e">
        <f>Interview!#REF!</f>
        <v>#REF!</v>
      </c>
      <c r="F80" s="18">
        <v>2</v>
      </c>
      <c r="G80" s="18">
        <f>IFERROR(VLOOKUP(E80,AnswerCTBL,2,FALSE),0)</f>
        <v>0</v>
      </c>
      <c r="H80" s="154"/>
      <c r="I80" s="440"/>
      <c r="J80" s="165"/>
      <c r="K80" s="18">
        <f>IFERROR(VLOOKUP(J80,AnswerCTBL,2,FALSE),0)</f>
        <v>0</v>
      </c>
      <c r="L80" s="101"/>
      <c r="M80" s="407"/>
      <c r="N80" s="165"/>
      <c r="O80" s="18">
        <f>IFERROR(VLOOKUP(N80,AnswerCTBL,2,FALSE),0)</f>
        <v>0</v>
      </c>
      <c r="P80" s="101"/>
      <c r="Q80" s="407"/>
      <c r="R80" s="165"/>
      <c r="S80" s="18">
        <f>IFERROR(VLOOKUP(R80,AnswerCTBL,2,FALSE),0)</f>
        <v>0</v>
      </c>
      <c r="T80" s="101"/>
      <c r="U80" s="407"/>
      <c r="V80" s="165"/>
      <c r="W80" s="18">
        <f>IFERROR(VLOOKUP(V80,AnswerCTBL,2,FALSE),0)</f>
        <v>0</v>
      </c>
      <c r="X80" s="101"/>
      <c r="Y80" s="407"/>
    </row>
    <row r="81" spans="1:25" ht="12.75" customHeight="1" x14ac:dyDescent="0.25">
      <c r="A81"/>
      <c r="B81" s="414"/>
      <c r="C81" s="415"/>
      <c r="D81" s="415"/>
      <c r="E81" s="415"/>
      <c r="F81" s="415"/>
      <c r="G81" s="415"/>
      <c r="H81" s="415"/>
      <c r="I81" s="200"/>
      <c r="J81" s="166"/>
      <c r="K81" s="155"/>
      <c r="L81" s="155"/>
      <c r="M81" s="171"/>
      <c r="N81" s="166"/>
      <c r="O81" s="155"/>
      <c r="P81" s="155"/>
      <c r="Q81" s="171"/>
      <c r="R81" s="166"/>
      <c r="S81" s="155"/>
      <c r="T81" s="155"/>
      <c r="U81" s="171"/>
      <c r="V81" s="166"/>
      <c r="W81" s="155"/>
      <c r="X81" s="155"/>
      <c r="Y81" s="171"/>
    </row>
    <row r="82" spans="1:25" ht="12.75" customHeight="1" x14ac:dyDescent="0.25">
      <c r="A82"/>
      <c r="B82" s="456" t="s">
        <v>57</v>
      </c>
      <c r="C82" s="430" t="e">
        <f>Interview!#REF!</f>
        <v>#REF!</v>
      </c>
      <c r="D82" s="431"/>
      <c r="E82" s="27" t="e">
        <f>Interview!#REF!</f>
        <v>#REF!</v>
      </c>
      <c r="F82" s="18">
        <v>3</v>
      </c>
      <c r="G82" s="18">
        <f>IFERROR(VLOOKUP(E82,AnswerCTBL,2,FALSE),0)</f>
        <v>0</v>
      </c>
      <c r="H82" s="154">
        <f>IFERROR(AVERAGE(G82,G83),0)</f>
        <v>0</v>
      </c>
      <c r="I82" s="200"/>
      <c r="J82" s="164"/>
      <c r="K82" s="18">
        <f>IFERROR(VLOOKUP(J82,AnswerCTBL,2,FALSE),0)</f>
        <v>0</v>
      </c>
      <c r="L82" s="101">
        <f>IFERROR(AVERAGE(K82,K83),0)</f>
        <v>0</v>
      </c>
      <c r="M82" s="168"/>
      <c r="N82" s="164"/>
      <c r="O82" s="18">
        <f>IFERROR(VLOOKUP(N82,AnswerCTBL,2,FALSE),0)</f>
        <v>0</v>
      </c>
      <c r="P82" s="101">
        <f>IFERROR(AVERAGE(O82,O83),0)</f>
        <v>0</v>
      </c>
      <c r="Q82" s="168"/>
      <c r="R82" s="164"/>
      <c r="S82" s="18">
        <f>IFERROR(VLOOKUP(R82,AnswerCTBL,2,FALSE),0)</f>
        <v>0</v>
      </c>
      <c r="T82" s="101">
        <f>IFERROR(AVERAGE(S82,S83),0)</f>
        <v>0</v>
      </c>
      <c r="U82" s="168"/>
      <c r="V82" s="164"/>
      <c r="W82" s="18">
        <f>IFERROR(VLOOKUP(V82,AnswerCTBL,2,FALSE),0)</f>
        <v>0</v>
      </c>
      <c r="X82" s="101">
        <f>IFERROR(AVERAGE(W82,W83),0)</f>
        <v>0</v>
      </c>
      <c r="Y82" s="168"/>
    </row>
    <row r="83" spans="1:25" ht="12.75" customHeight="1" x14ac:dyDescent="0.25">
      <c r="A83"/>
      <c r="B83" s="458"/>
      <c r="C83" s="425" t="e">
        <f>Interview!#REF!</f>
        <v>#REF!</v>
      </c>
      <c r="D83" s="426"/>
      <c r="E83" s="27" t="e">
        <f>Interview!#REF!</f>
        <v>#REF!</v>
      </c>
      <c r="F83" s="18">
        <v>4</v>
      </c>
      <c r="G83" s="18">
        <f>IFERROR(VLOOKUP(E83,AnswerBTBL,2,FALSE),0)</f>
        <v>0</v>
      </c>
      <c r="H83" s="154"/>
      <c r="I83" s="200"/>
      <c r="J83" s="165"/>
      <c r="K83" s="18">
        <f>IFERROR(VLOOKUP(J83,AnswerBTBL,2,FALSE),0)</f>
        <v>0</v>
      </c>
      <c r="L83" s="101"/>
      <c r="M83" s="168"/>
      <c r="N83" s="165"/>
      <c r="O83" s="18">
        <f>IFERROR(VLOOKUP(N83,AnswerBTBL,2,FALSE),0)</f>
        <v>0</v>
      </c>
      <c r="P83" s="101"/>
      <c r="Q83" s="168"/>
      <c r="R83" s="165"/>
      <c r="S83" s="18">
        <f>IFERROR(VLOOKUP(R83,AnswerBTBL,2,FALSE),0)</f>
        <v>0</v>
      </c>
      <c r="T83" s="101"/>
      <c r="U83" s="168"/>
      <c r="V83" s="165"/>
      <c r="W83" s="18">
        <f>IFERROR(VLOOKUP(V83,AnswerBTBL,2,FALSE),0)</f>
        <v>0</v>
      </c>
      <c r="X83" s="101"/>
      <c r="Y83" s="168"/>
    </row>
    <row r="84" spans="1:25" ht="12.75" customHeight="1" x14ac:dyDescent="0.25">
      <c r="A84"/>
      <c r="B84" s="414"/>
      <c r="C84" s="415"/>
      <c r="D84" s="415"/>
      <c r="E84" s="415"/>
      <c r="F84" s="415"/>
      <c r="G84" s="415"/>
      <c r="H84" s="415"/>
      <c r="I84" s="200"/>
      <c r="J84" s="166"/>
      <c r="K84" s="155"/>
      <c r="L84" s="155"/>
      <c r="M84" s="171"/>
      <c r="N84" s="166"/>
      <c r="O84" s="155"/>
      <c r="P84" s="155"/>
      <c r="Q84" s="171"/>
      <c r="R84" s="166"/>
      <c r="S84" s="155"/>
      <c r="T84" s="155"/>
      <c r="U84" s="171"/>
      <c r="V84" s="166"/>
      <c r="W84" s="155"/>
      <c r="X84" s="155"/>
      <c r="Y84" s="171"/>
    </row>
    <row r="85" spans="1:25" ht="12.75" customHeight="1" x14ac:dyDescent="0.25">
      <c r="A85"/>
      <c r="B85" s="456" t="s">
        <v>58</v>
      </c>
      <c r="C85" s="430" t="e">
        <f>Interview!#REF!</f>
        <v>#REF!</v>
      </c>
      <c r="D85" s="431"/>
      <c r="E85" s="27" t="e">
        <f>Interview!#REF!</f>
        <v>#REF!</v>
      </c>
      <c r="F85" s="18">
        <v>5</v>
      </c>
      <c r="G85" s="18">
        <f>IFERROR(VLOOKUP(E85,AnswerCTBL,2,FALSE),0)</f>
        <v>0</v>
      </c>
      <c r="H85" s="154">
        <f>IFERROR(AVERAGE(G85,G86),0)</f>
        <v>0</v>
      </c>
      <c r="I85" s="200"/>
      <c r="J85" s="164"/>
      <c r="K85" s="18">
        <f>IFERROR(VLOOKUP(J85,AnswerCTBL,2,FALSE),0)</f>
        <v>0</v>
      </c>
      <c r="L85" s="101">
        <f>IFERROR(AVERAGE(K85,K86),0)</f>
        <v>0</v>
      </c>
      <c r="M85" s="168"/>
      <c r="N85" s="164"/>
      <c r="O85" s="18">
        <f>IFERROR(VLOOKUP(N85,AnswerCTBL,2,FALSE),0)</f>
        <v>0</v>
      </c>
      <c r="P85" s="101">
        <f>IFERROR(AVERAGE(O85,O86),0)</f>
        <v>0</v>
      </c>
      <c r="Q85" s="168"/>
      <c r="R85" s="164"/>
      <c r="S85" s="18">
        <f>IFERROR(VLOOKUP(R85,AnswerCTBL,2,FALSE),0)</f>
        <v>0</v>
      </c>
      <c r="T85" s="101">
        <f>IFERROR(AVERAGE(S85,S86),0)</f>
        <v>0</v>
      </c>
      <c r="U85" s="168"/>
      <c r="V85" s="164"/>
      <c r="W85" s="18">
        <f>IFERROR(VLOOKUP(V85,AnswerCTBL,2,FALSE),0)</f>
        <v>0</v>
      </c>
      <c r="X85" s="101">
        <f>IFERROR(AVERAGE(W85,W86),0)</f>
        <v>0</v>
      </c>
      <c r="Y85" s="168"/>
    </row>
    <row r="86" spans="1:25" ht="12.75" customHeight="1" x14ac:dyDescent="0.25">
      <c r="A86"/>
      <c r="B86" s="458"/>
      <c r="C86" s="425" t="e">
        <f>Interview!#REF!</f>
        <v>#REF!</v>
      </c>
      <c r="D86" s="426"/>
      <c r="E86" s="27" t="e">
        <f>Interview!#REF!</f>
        <v>#REF!</v>
      </c>
      <c r="F86" s="18">
        <v>6</v>
      </c>
      <c r="G86" s="18">
        <f>IFERROR(VLOOKUP(E86,AnswerFTBL,2,FALSE),0)</f>
        <v>0</v>
      </c>
      <c r="H86" s="154"/>
      <c r="I86" s="200"/>
      <c r="J86" s="165"/>
      <c r="K86" s="18">
        <f>IFERROR(VLOOKUP(J86,AnswerFTBL,2,FALSE),0)</f>
        <v>0</v>
      </c>
      <c r="L86" s="101"/>
      <c r="M86" s="168"/>
      <c r="N86" s="165"/>
      <c r="O86" s="18">
        <f>IFERROR(VLOOKUP(N86,AnswerFTBL,2,FALSE),0)</f>
        <v>0</v>
      </c>
      <c r="P86" s="101"/>
      <c r="Q86" s="168"/>
      <c r="R86" s="165"/>
      <c r="S86" s="18">
        <f>IFERROR(VLOOKUP(R86,AnswerFTBL,2,FALSE),0)</f>
        <v>0</v>
      </c>
      <c r="T86" s="101"/>
      <c r="U86" s="168"/>
      <c r="V86" s="165"/>
      <c r="W86" s="18">
        <f>IFERROR(VLOOKUP(V86,AnswerFTBL,2,FALSE),0)</f>
        <v>0</v>
      </c>
      <c r="X86" s="101"/>
      <c r="Y86" s="168"/>
    </row>
    <row r="87" spans="1:25" ht="12.75" customHeight="1" x14ac:dyDescent="0.2">
      <c r="A87"/>
      <c r="B87" s="459" t="s">
        <v>83</v>
      </c>
      <c r="C87" s="460"/>
      <c r="D87" s="461"/>
      <c r="E87" s="136" t="s">
        <v>73</v>
      </c>
      <c r="F87" s="136"/>
      <c r="G87" s="136"/>
      <c r="H87" s="198"/>
      <c r="I87" s="204" t="s">
        <v>71</v>
      </c>
      <c r="J87" s="177" t="s">
        <v>73</v>
      </c>
      <c r="K87" s="136"/>
      <c r="L87" s="137"/>
      <c r="M87" s="176" t="s">
        <v>71</v>
      </c>
      <c r="N87" s="177" t="s">
        <v>73</v>
      </c>
      <c r="O87" s="136"/>
      <c r="P87" s="137"/>
      <c r="Q87" s="176" t="s">
        <v>71</v>
      </c>
      <c r="R87" s="177" t="s">
        <v>73</v>
      </c>
      <c r="S87" s="136"/>
      <c r="T87" s="137"/>
      <c r="U87" s="176" t="s">
        <v>71</v>
      </c>
      <c r="V87" s="177" t="s">
        <v>73</v>
      </c>
      <c r="W87" s="136"/>
      <c r="X87" s="137"/>
      <c r="Y87" s="176" t="s">
        <v>71</v>
      </c>
    </row>
    <row r="88" spans="1:25" ht="12.75" customHeight="1" x14ac:dyDescent="0.2">
      <c r="A88"/>
      <c r="B88" s="462" t="s">
        <v>80</v>
      </c>
      <c r="C88" s="464" t="e">
        <f>Interview!#REF!</f>
        <v>#REF!</v>
      </c>
      <c r="D88" s="431"/>
      <c r="E88" s="150" t="e">
        <f>Interview!#REF!</f>
        <v>#REF!</v>
      </c>
      <c r="F88" s="149">
        <v>7</v>
      </c>
      <c r="G88" s="18">
        <f>IFERROR(VLOOKUP(E88,AnswerGTBL,2,FALSE),0)</f>
        <v>0</v>
      </c>
      <c r="H88" s="154">
        <f>IFERROR(AVERAGE(G88,G89),0)</f>
        <v>0</v>
      </c>
      <c r="I88" s="439">
        <f>SUM(H88,H91,H94)</f>
        <v>0</v>
      </c>
      <c r="J88" s="164"/>
      <c r="K88" s="18">
        <f>IFERROR(VLOOKUP(J88,AnswerGTBL,2,FALSE),0)</f>
        <v>0</v>
      </c>
      <c r="L88" s="101">
        <f>IFERROR(AVERAGE(K88,K89),0)</f>
        <v>0</v>
      </c>
      <c r="M88" s="406">
        <f>SUM(L88,L91,L94)</f>
        <v>0</v>
      </c>
      <c r="N88" s="164"/>
      <c r="O88" s="18">
        <f>IFERROR(VLOOKUP(N88,AnswerGTBL,2,FALSE),0)</f>
        <v>0</v>
      </c>
      <c r="P88" s="101">
        <f>IFERROR(AVERAGE(O88,O89),0)</f>
        <v>0</v>
      </c>
      <c r="Q88" s="406">
        <f>SUM(P88,P91,P94)</f>
        <v>0</v>
      </c>
      <c r="R88" s="164"/>
      <c r="S88" s="18">
        <f>IFERROR(VLOOKUP(R88,AnswerGTBL,2,FALSE),0)</f>
        <v>0</v>
      </c>
      <c r="T88" s="101">
        <f>IFERROR(AVERAGE(S88,S89),0)</f>
        <v>0</v>
      </c>
      <c r="U88" s="406">
        <f>SUM(T88,T91,T94)</f>
        <v>0</v>
      </c>
      <c r="V88" s="164"/>
      <c r="W88" s="18">
        <f>IFERROR(VLOOKUP(V88,AnswerGTBL,2,FALSE),0)</f>
        <v>0</v>
      </c>
      <c r="X88" s="101">
        <f>IFERROR(AVERAGE(W88,W89),0)</f>
        <v>0</v>
      </c>
      <c r="Y88" s="406">
        <f>SUM(X88,X91,X94)</f>
        <v>0</v>
      </c>
    </row>
    <row r="89" spans="1:25" ht="12.75" customHeight="1" x14ac:dyDescent="0.2">
      <c r="A89"/>
      <c r="B89" s="463"/>
      <c r="C89" s="465" t="e">
        <f>Interview!#REF!</f>
        <v>#REF!</v>
      </c>
      <c r="D89" s="426"/>
      <c r="E89" s="151" t="e">
        <f>Interview!#REF!</f>
        <v>#REF!</v>
      </c>
      <c r="F89" s="149">
        <v>8</v>
      </c>
      <c r="G89" s="18">
        <f>IFERROR(VLOOKUP(E89,AnswerCTBL,2,FALSE),0)</f>
        <v>0</v>
      </c>
      <c r="H89" s="154"/>
      <c r="I89" s="440"/>
      <c r="J89" s="165"/>
      <c r="K89" s="18">
        <f>IFERROR(VLOOKUP(J89,AnswerCTBL,2,FALSE),0)</f>
        <v>0</v>
      </c>
      <c r="L89" s="101"/>
      <c r="M89" s="407"/>
      <c r="N89" s="165"/>
      <c r="O89" s="18">
        <f>IFERROR(VLOOKUP(N89,AnswerCTBL,2,FALSE),0)</f>
        <v>0</v>
      </c>
      <c r="P89" s="101"/>
      <c r="Q89" s="407"/>
      <c r="R89" s="165"/>
      <c r="S89" s="18">
        <f>IFERROR(VLOOKUP(R89,AnswerCTBL,2,FALSE),0)</f>
        <v>0</v>
      </c>
      <c r="T89" s="101"/>
      <c r="U89" s="407"/>
      <c r="V89" s="165"/>
      <c r="W89" s="18">
        <f>IFERROR(VLOOKUP(V89,AnswerCTBL,2,FALSE),0)</f>
        <v>0</v>
      </c>
      <c r="X89" s="101"/>
      <c r="Y89" s="407"/>
    </row>
    <row r="90" spans="1:25" ht="12.75" customHeight="1" x14ac:dyDescent="0.25">
      <c r="A90"/>
      <c r="B90" s="414"/>
      <c r="C90" s="415"/>
      <c r="D90" s="415"/>
      <c r="E90" s="415"/>
      <c r="F90" s="415"/>
      <c r="G90" s="415"/>
      <c r="H90" s="415"/>
      <c r="I90" s="200"/>
      <c r="J90" s="166"/>
      <c r="K90" s="155"/>
      <c r="L90" s="155"/>
      <c r="M90" s="171"/>
      <c r="N90" s="166"/>
      <c r="O90" s="155"/>
      <c r="P90" s="155"/>
      <c r="Q90" s="171"/>
      <c r="R90" s="166"/>
      <c r="S90" s="155"/>
      <c r="T90" s="155"/>
      <c r="U90" s="171"/>
      <c r="V90" s="166"/>
      <c r="W90" s="155"/>
      <c r="X90" s="155"/>
      <c r="Y90" s="171"/>
    </row>
    <row r="91" spans="1:25" ht="12.75" customHeight="1" x14ac:dyDescent="0.25">
      <c r="A91"/>
      <c r="B91" s="456" t="s">
        <v>81</v>
      </c>
      <c r="C91" s="430" t="e">
        <f>Interview!#REF!</f>
        <v>#REF!</v>
      </c>
      <c r="D91" s="431"/>
      <c r="E91" s="27" t="e">
        <f>Interview!#REF!</f>
        <v>#REF!</v>
      </c>
      <c r="F91" s="18">
        <v>9</v>
      </c>
      <c r="G91" s="18">
        <f>IFERROR(VLOOKUP(E91,AnswerFTBL,2,FALSE),0)</f>
        <v>0</v>
      </c>
      <c r="H91" s="154">
        <f>IFERROR(AVERAGE(G91,G92),0)</f>
        <v>0</v>
      </c>
      <c r="I91" s="200"/>
      <c r="J91" s="164"/>
      <c r="K91" s="18">
        <f>IFERROR(VLOOKUP(J91,AnswerFTBL,2,FALSE),0)</f>
        <v>0</v>
      </c>
      <c r="L91" s="101">
        <f>IFERROR(AVERAGE(K91,K92),0)</f>
        <v>0</v>
      </c>
      <c r="M91" s="168"/>
      <c r="N91" s="164"/>
      <c r="O91" s="18">
        <f>IFERROR(VLOOKUP(N91,AnswerFTBL,2,FALSE),0)</f>
        <v>0</v>
      </c>
      <c r="P91" s="101">
        <f>IFERROR(AVERAGE(O91,O92),0)</f>
        <v>0</v>
      </c>
      <c r="Q91" s="168"/>
      <c r="R91" s="164"/>
      <c r="S91" s="18">
        <f>IFERROR(VLOOKUP(R91,AnswerFTBL,2,FALSE),0)</f>
        <v>0</v>
      </c>
      <c r="T91" s="101">
        <f>IFERROR(AVERAGE(S91,S92),0)</f>
        <v>0</v>
      </c>
      <c r="U91" s="168"/>
      <c r="V91" s="164"/>
      <c r="W91" s="18">
        <f>IFERROR(VLOOKUP(V91,AnswerFTBL,2,FALSE),0)</f>
        <v>0</v>
      </c>
      <c r="X91" s="101">
        <f>IFERROR(AVERAGE(W91,W92),0)</f>
        <v>0</v>
      </c>
      <c r="Y91" s="168"/>
    </row>
    <row r="92" spans="1:25" ht="12.75" customHeight="1" x14ac:dyDescent="0.25">
      <c r="A92"/>
      <c r="B92" s="458"/>
      <c r="C92" s="425" t="e">
        <f>Interview!#REF!</f>
        <v>#REF!</v>
      </c>
      <c r="D92" s="426"/>
      <c r="E92" s="27" t="e">
        <f>Interview!#REF!</f>
        <v>#REF!</v>
      </c>
      <c r="F92" s="18">
        <v>10</v>
      </c>
      <c r="G92" s="18">
        <f>IFERROR(VLOOKUP(E92,AnswerCTBL,2,FALSE),0)</f>
        <v>0</v>
      </c>
      <c r="H92" s="154"/>
      <c r="I92" s="200"/>
      <c r="J92" s="165"/>
      <c r="K92" s="18">
        <f>IFERROR(VLOOKUP(J92,AnswerCTBL,2,FALSE),0)</f>
        <v>0</v>
      </c>
      <c r="L92" s="101"/>
      <c r="M92" s="168"/>
      <c r="N92" s="165"/>
      <c r="O92" s="18">
        <f>IFERROR(VLOOKUP(N92,AnswerCTBL,2,FALSE),0)</f>
        <v>0</v>
      </c>
      <c r="P92" s="101"/>
      <c r="Q92" s="168"/>
      <c r="R92" s="165"/>
      <c r="S92" s="18">
        <f>IFERROR(VLOOKUP(R92,AnswerCTBL,2,FALSE),0)</f>
        <v>0</v>
      </c>
      <c r="T92" s="101"/>
      <c r="U92" s="168"/>
      <c r="V92" s="165"/>
      <c r="W92" s="18">
        <f>IFERROR(VLOOKUP(V92,AnswerCTBL,2,FALSE),0)</f>
        <v>0</v>
      </c>
      <c r="X92" s="101"/>
      <c r="Y92" s="168"/>
    </row>
    <row r="93" spans="1:25" ht="12.75" customHeight="1" x14ac:dyDescent="0.25">
      <c r="A93"/>
      <c r="B93" s="414"/>
      <c r="C93" s="415"/>
      <c r="D93" s="415"/>
      <c r="E93" s="415"/>
      <c r="F93" s="415"/>
      <c r="G93" s="415"/>
      <c r="H93" s="415"/>
      <c r="I93" s="200"/>
      <c r="J93" s="166"/>
      <c r="K93" s="155"/>
      <c r="L93" s="155"/>
      <c r="M93" s="171"/>
      <c r="N93" s="166"/>
      <c r="O93" s="155"/>
      <c r="P93" s="155"/>
      <c r="Q93" s="171"/>
      <c r="R93" s="166"/>
      <c r="S93" s="155"/>
      <c r="T93" s="155"/>
      <c r="U93" s="171"/>
      <c r="V93" s="166"/>
      <c r="W93" s="155"/>
      <c r="X93" s="155"/>
      <c r="Y93" s="171"/>
    </row>
    <row r="94" spans="1:25" ht="12.75" customHeight="1" x14ac:dyDescent="0.25">
      <c r="A94"/>
      <c r="B94" s="456" t="s">
        <v>82</v>
      </c>
      <c r="C94" s="430" t="e">
        <f>Interview!#REF!</f>
        <v>#REF!</v>
      </c>
      <c r="D94" s="431"/>
      <c r="E94" s="27" t="e">
        <f>Interview!#REF!</f>
        <v>#REF!</v>
      </c>
      <c r="F94" s="18">
        <v>11</v>
      </c>
      <c r="G94" s="18">
        <f>IFERROR(VLOOKUP(E94,AnswerGTBL,2,FALSE),0)</f>
        <v>0</v>
      </c>
      <c r="H94" s="154">
        <f>IFERROR(AVERAGE(G94,G95),0)</f>
        <v>0</v>
      </c>
      <c r="I94" s="200"/>
      <c r="J94" s="164"/>
      <c r="K94" s="18">
        <f>IFERROR(VLOOKUP(J94,AnswerGTBL,2,FALSE),0)</f>
        <v>0</v>
      </c>
      <c r="L94" s="101">
        <f>IFERROR(AVERAGE(K94,K95),0)</f>
        <v>0</v>
      </c>
      <c r="M94" s="168"/>
      <c r="N94" s="164"/>
      <c r="O94" s="18">
        <f>IFERROR(VLOOKUP(N94,AnswerGTBL,2,FALSE),0)</f>
        <v>0</v>
      </c>
      <c r="P94" s="101">
        <f>IFERROR(AVERAGE(O94,O95),0)</f>
        <v>0</v>
      </c>
      <c r="Q94" s="168"/>
      <c r="R94" s="164"/>
      <c r="S94" s="18">
        <f>IFERROR(VLOOKUP(R94,AnswerGTBL,2,FALSE),0)</f>
        <v>0</v>
      </c>
      <c r="T94" s="101">
        <f>IFERROR(AVERAGE(S94,S95),0)</f>
        <v>0</v>
      </c>
      <c r="U94" s="168"/>
      <c r="V94" s="164"/>
      <c r="W94" s="18">
        <f>IFERROR(VLOOKUP(V94,AnswerGTBL,2,FALSE),0)</f>
        <v>0</v>
      </c>
      <c r="X94" s="101">
        <f>IFERROR(AVERAGE(W94,W95),0)</f>
        <v>0</v>
      </c>
      <c r="Y94" s="168"/>
    </row>
    <row r="95" spans="1:25" ht="12.75" customHeight="1" x14ac:dyDescent="0.25">
      <c r="A95"/>
      <c r="B95" s="458"/>
      <c r="C95" s="425" t="e">
        <f>Interview!#REF!</f>
        <v>#REF!</v>
      </c>
      <c r="D95" s="426"/>
      <c r="E95" s="27" t="e">
        <f>Interview!#REF!</f>
        <v>#REF!</v>
      </c>
      <c r="F95" s="18">
        <v>12</v>
      </c>
      <c r="G95" s="18">
        <f>IFERROR(VLOOKUP(E95,AnswerFTBL,2,FALSE),0)</f>
        <v>0</v>
      </c>
      <c r="H95" s="154"/>
      <c r="I95" s="200"/>
      <c r="J95" s="165"/>
      <c r="K95" s="18">
        <f>IFERROR(VLOOKUP(J95,AnswerFTBL,2,FALSE),0)</f>
        <v>0</v>
      </c>
      <c r="L95" s="101"/>
      <c r="M95" s="168"/>
      <c r="N95" s="165"/>
      <c r="O95" s="18">
        <f>IFERROR(VLOOKUP(N95,AnswerFTBL,2,FALSE),0)</f>
        <v>0</v>
      </c>
      <c r="P95" s="101"/>
      <c r="Q95" s="168"/>
      <c r="R95" s="165"/>
      <c r="S95" s="18">
        <f>IFERROR(VLOOKUP(R95,AnswerFTBL,2,FALSE),0)</f>
        <v>0</v>
      </c>
      <c r="T95" s="101"/>
      <c r="U95" s="168"/>
      <c r="V95" s="165"/>
      <c r="W95" s="18">
        <f>IFERROR(VLOOKUP(V95,AnswerFTBL,2,FALSE),0)</f>
        <v>0</v>
      </c>
      <c r="X95" s="101"/>
      <c r="Y95" s="168"/>
    </row>
    <row r="96" spans="1:25" ht="12.75" customHeight="1" x14ac:dyDescent="0.2">
      <c r="A96"/>
      <c r="B96" s="459" t="s">
        <v>59</v>
      </c>
      <c r="C96" s="460"/>
      <c r="D96" s="461"/>
      <c r="E96" s="136" t="s">
        <v>73</v>
      </c>
      <c r="F96" s="136"/>
      <c r="G96" s="136"/>
      <c r="H96" s="198"/>
      <c r="I96" s="204" t="s">
        <v>71</v>
      </c>
      <c r="J96" s="177" t="s">
        <v>73</v>
      </c>
      <c r="K96" s="136"/>
      <c r="L96" s="137"/>
      <c r="M96" s="176" t="s">
        <v>71</v>
      </c>
      <c r="N96" s="177" t="s">
        <v>73</v>
      </c>
      <c r="O96" s="136"/>
      <c r="P96" s="137"/>
      <c r="Q96" s="176" t="s">
        <v>71</v>
      </c>
      <c r="R96" s="177" t="s">
        <v>73</v>
      </c>
      <c r="S96" s="136"/>
      <c r="T96" s="137"/>
      <c r="U96" s="176" t="s">
        <v>71</v>
      </c>
      <c r="V96" s="177" t="s">
        <v>73</v>
      </c>
      <c r="W96" s="136"/>
      <c r="X96" s="137"/>
      <c r="Y96" s="176" t="s">
        <v>71</v>
      </c>
    </row>
    <row r="97" spans="1:25" ht="12.75" customHeight="1" x14ac:dyDescent="0.2">
      <c r="A97"/>
      <c r="B97" s="456" t="s">
        <v>60</v>
      </c>
      <c r="C97" s="430" t="e">
        <f>Interview!#REF!</f>
        <v>#REF!</v>
      </c>
      <c r="D97" s="431"/>
      <c r="E97" s="27" t="e">
        <f>Interview!#REF!</f>
        <v>#REF!</v>
      </c>
      <c r="F97" s="18">
        <v>13</v>
      </c>
      <c r="G97" s="18">
        <f>IFERROR(VLOOKUP(E97,AnswerCTBL,2,FALSE),0)</f>
        <v>0</v>
      </c>
      <c r="H97" s="154">
        <f>IFERROR(AVERAGE(G97,G98,G99),0)</f>
        <v>0</v>
      </c>
      <c r="I97" s="439">
        <f>SUM(H97,H101,H104)</f>
        <v>0</v>
      </c>
      <c r="J97" s="164"/>
      <c r="K97" s="18">
        <f>IFERROR(VLOOKUP(J97,AnswerCTBL,2,FALSE),0)</f>
        <v>0</v>
      </c>
      <c r="L97" s="101">
        <f>IFERROR(AVERAGE(K97,K98,K99),0)</f>
        <v>0</v>
      </c>
      <c r="M97" s="406">
        <f>SUM(L97,L101,L104)</f>
        <v>0</v>
      </c>
      <c r="N97" s="164"/>
      <c r="O97" s="18">
        <f>IFERROR(VLOOKUP(N97,AnswerCTBL,2,FALSE),0)</f>
        <v>0</v>
      </c>
      <c r="P97" s="101">
        <f>IFERROR(AVERAGE(O97,O98,O99),0)</f>
        <v>0</v>
      </c>
      <c r="Q97" s="406">
        <f>SUM(P97,P101,P104)</f>
        <v>0</v>
      </c>
      <c r="R97" s="164"/>
      <c r="S97" s="18">
        <f>IFERROR(VLOOKUP(R97,AnswerCTBL,2,FALSE),0)</f>
        <v>0</v>
      </c>
      <c r="T97" s="101">
        <f>IFERROR(AVERAGE(S97,S98,S99),0)</f>
        <v>0</v>
      </c>
      <c r="U97" s="406">
        <f>SUM(T97,T101,T104)</f>
        <v>0</v>
      </c>
      <c r="V97" s="164"/>
      <c r="W97" s="18">
        <f>IFERROR(VLOOKUP(V97,AnswerCTBL,2,FALSE),0)</f>
        <v>0</v>
      </c>
      <c r="X97" s="101">
        <f>IFERROR(AVERAGE(W97,W98,W99),0)</f>
        <v>0</v>
      </c>
      <c r="Y97" s="406">
        <f>SUM(X97,X101,X104)</f>
        <v>0</v>
      </c>
    </row>
    <row r="98" spans="1:25" ht="12.75" customHeight="1" x14ac:dyDescent="0.2">
      <c r="A98"/>
      <c r="B98" s="457"/>
      <c r="C98" s="423" t="e">
        <f>Interview!#REF!</f>
        <v>#REF!</v>
      </c>
      <c r="D98" s="424"/>
      <c r="E98" s="27" t="e">
        <f>Interview!#REF!</f>
        <v>#REF!</v>
      </c>
      <c r="F98" s="18">
        <v>14</v>
      </c>
      <c r="G98" s="18">
        <f>IFERROR(VLOOKUP(E98,AnswerCTBL,2,FALSE),0)</f>
        <v>0</v>
      </c>
      <c r="H98" s="154"/>
      <c r="I98" s="440"/>
      <c r="J98" s="165"/>
      <c r="K98" s="18">
        <f>IFERROR(VLOOKUP(J98,AnswerCTBL,2,FALSE),0)</f>
        <v>0</v>
      </c>
      <c r="L98" s="101"/>
      <c r="M98" s="407"/>
      <c r="N98" s="165"/>
      <c r="O98" s="18">
        <f>IFERROR(VLOOKUP(N98,AnswerCTBL,2,FALSE),0)</f>
        <v>0</v>
      </c>
      <c r="P98" s="101"/>
      <c r="Q98" s="407"/>
      <c r="R98" s="165"/>
      <c r="S98" s="18">
        <f>IFERROR(VLOOKUP(R98,AnswerCTBL,2,FALSE),0)</f>
        <v>0</v>
      </c>
      <c r="T98" s="101"/>
      <c r="U98" s="407"/>
      <c r="V98" s="165"/>
      <c r="W98" s="18">
        <f>IFERROR(VLOOKUP(V98,AnswerCTBL,2,FALSE),0)</f>
        <v>0</v>
      </c>
      <c r="X98" s="101"/>
      <c r="Y98" s="407"/>
    </row>
    <row r="99" spans="1:25" ht="12.75" customHeight="1" x14ac:dyDescent="0.25">
      <c r="A99"/>
      <c r="B99" s="458"/>
      <c r="C99" s="425" t="e">
        <f>Interview!#REF!</f>
        <v>#REF!</v>
      </c>
      <c r="D99" s="426"/>
      <c r="E99" s="27" t="e">
        <f>Interview!#REF!</f>
        <v>#REF!</v>
      </c>
      <c r="F99" s="18">
        <v>15</v>
      </c>
      <c r="G99" s="18">
        <f>IFERROR(VLOOKUP(E99,AnswerBTBL,2,FALSE),0)</f>
        <v>0</v>
      </c>
      <c r="H99" s="154"/>
      <c r="I99" s="200"/>
      <c r="J99" s="165"/>
      <c r="K99" s="18">
        <f>IFERROR(VLOOKUP(J99,AnswerBTBL,2,FALSE),0)</f>
        <v>0</v>
      </c>
      <c r="L99" s="101"/>
      <c r="M99" s="168"/>
      <c r="N99" s="165"/>
      <c r="O99" s="18">
        <f>IFERROR(VLOOKUP(N99,AnswerBTBL,2,FALSE),0)</f>
        <v>0</v>
      </c>
      <c r="P99" s="101"/>
      <c r="Q99" s="168"/>
      <c r="R99" s="165"/>
      <c r="S99" s="18">
        <f>IFERROR(VLOOKUP(R99,AnswerBTBL,2,FALSE),0)</f>
        <v>0</v>
      </c>
      <c r="T99" s="101"/>
      <c r="U99" s="168"/>
      <c r="V99" s="165"/>
      <c r="W99" s="18">
        <f>IFERROR(VLOOKUP(V99,AnswerBTBL,2,FALSE),0)</f>
        <v>0</v>
      </c>
      <c r="X99" s="101"/>
      <c r="Y99" s="168"/>
    </row>
    <row r="100" spans="1:25" ht="12.75" customHeight="1" x14ac:dyDescent="0.25">
      <c r="A100"/>
      <c r="B100" s="414"/>
      <c r="C100" s="415"/>
      <c r="D100" s="415"/>
      <c r="E100" s="415"/>
      <c r="F100" s="415"/>
      <c r="G100" s="415"/>
      <c r="H100" s="415"/>
      <c r="I100" s="200"/>
      <c r="J100" s="166"/>
      <c r="K100" s="155"/>
      <c r="L100" s="155"/>
      <c r="M100" s="171"/>
      <c r="N100" s="166"/>
      <c r="O100" s="155"/>
      <c r="P100" s="155"/>
      <c r="Q100" s="171"/>
      <c r="R100" s="166"/>
      <c r="S100" s="155"/>
      <c r="T100" s="155"/>
      <c r="U100" s="171"/>
      <c r="V100" s="166"/>
      <c r="W100" s="155"/>
      <c r="X100" s="155"/>
      <c r="Y100" s="171"/>
    </row>
    <row r="101" spans="1:25" ht="12.75" customHeight="1" x14ac:dyDescent="0.25">
      <c r="A101"/>
      <c r="B101" s="456" t="s">
        <v>61</v>
      </c>
      <c r="C101" s="430" t="e">
        <f>Interview!#REF!</f>
        <v>#REF!</v>
      </c>
      <c r="D101" s="431"/>
      <c r="E101" s="27" t="e">
        <f>Interview!#REF!</f>
        <v>#REF!</v>
      </c>
      <c r="F101" s="18">
        <v>16</v>
      </c>
      <c r="G101" s="18">
        <f>IFERROR(VLOOKUP(E101,AnswerCTBL,2,FALSE),0)</f>
        <v>0</v>
      </c>
      <c r="H101" s="154">
        <f>IFERROR(AVERAGE(G101,G102),0)</f>
        <v>0</v>
      </c>
      <c r="I101" s="200"/>
      <c r="J101" s="164"/>
      <c r="K101" s="18">
        <f>IFERROR(VLOOKUP(J101,AnswerCTBL,2,FALSE),0)</f>
        <v>0</v>
      </c>
      <c r="L101" s="101">
        <f>IFERROR(AVERAGE(K101,K102),0)</f>
        <v>0</v>
      </c>
      <c r="M101" s="168"/>
      <c r="N101" s="164"/>
      <c r="O101" s="18">
        <f>IFERROR(VLOOKUP(N101,AnswerCTBL,2,FALSE),0)</f>
        <v>0</v>
      </c>
      <c r="P101" s="101">
        <f>IFERROR(AVERAGE(O101,O102),0)</f>
        <v>0</v>
      </c>
      <c r="Q101" s="168"/>
      <c r="R101" s="164"/>
      <c r="S101" s="18">
        <f>IFERROR(VLOOKUP(R101,AnswerCTBL,2,FALSE),0)</f>
        <v>0</v>
      </c>
      <c r="T101" s="101">
        <f>IFERROR(AVERAGE(S101,S102),0)</f>
        <v>0</v>
      </c>
      <c r="U101" s="168"/>
      <c r="V101" s="164"/>
      <c r="W101" s="18">
        <f>IFERROR(VLOOKUP(V101,AnswerCTBL,2,FALSE),0)</f>
        <v>0</v>
      </c>
      <c r="X101" s="101">
        <f>IFERROR(AVERAGE(W101,W102),0)</f>
        <v>0</v>
      </c>
      <c r="Y101" s="168"/>
    </row>
    <row r="102" spans="1:25" ht="12.75" customHeight="1" x14ac:dyDescent="0.25">
      <c r="A102"/>
      <c r="B102" s="458"/>
      <c r="C102" s="425" t="e">
        <f>Interview!#REF!</f>
        <v>#REF!</v>
      </c>
      <c r="D102" s="426"/>
      <c r="E102" s="27" t="e">
        <f>Interview!#REF!</f>
        <v>#REF!</v>
      </c>
      <c r="F102" s="18">
        <v>17</v>
      </c>
      <c r="G102" s="18">
        <f>IFERROR(VLOOKUP(E102,AnswerCTBL,2,FALSE),0)</f>
        <v>0</v>
      </c>
      <c r="H102" s="154"/>
      <c r="I102" s="200"/>
      <c r="J102" s="165"/>
      <c r="K102" s="18">
        <f>IFERROR(VLOOKUP(J102,AnswerCTBL,2,FALSE),0)</f>
        <v>0</v>
      </c>
      <c r="L102" s="101"/>
      <c r="M102" s="168"/>
      <c r="N102" s="165"/>
      <c r="O102" s="18">
        <f>IFERROR(VLOOKUP(N102,AnswerCTBL,2,FALSE),0)</f>
        <v>0</v>
      </c>
      <c r="P102" s="101"/>
      <c r="Q102" s="168"/>
      <c r="R102" s="165"/>
      <c r="S102" s="18">
        <f>IFERROR(VLOOKUP(R102,AnswerCTBL,2,FALSE),0)</f>
        <v>0</v>
      </c>
      <c r="T102" s="101"/>
      <c r="U102" s="168"/>
      <c r="V102" s="165"/>
      <c r="W102" s="18">
        <f>IFERROR(VLOOKUP(V102,AnswerCTBL,2,FALSE),0)</f>
        <v>0</v>
      </c>
      <c r="X102" s="101"/>
      <c r="Y102" s="168"/>
    </row>
    <row r="103" spans="1:25" ht="12.75" customHeight="1" x14ac:dyDescent="0.25">
      <c r="A103"/>
      <c r="B103" s="414"/>
      <c r="C103" s="415"/>
      <c r="D103" s="415"/>
      <c r="E103" s="415"/>
      <c r="F103" s="415"/>
      <c r="G103" s="415"/>
      <c r="H103" s="415"/>
      <c r="I103" s="200"/>
      <c r="J103" s="166"/>
      <c r="K103" s="155"/>
      <c r="L103" s="155"/>
      <c r="M103" s="171"/>
      <c r="N103" s="166"/>
      <c r="O103" s="155"/>
      <c r="P103" s="155"/>
      <c r="Q103" s="171"/>
      <c r="R103" s="166"/>
      <c r="S103" s="155"/>
      <c r="T103" s="155"/>
      <c r="U103" s="171"/>
      <c r="V103" s="166"/>
      <c r="W103" s="155"/>
      <c r="X103" s="155"/>
      <c r="Y103" s="171"/>
    </row>
    <row r="104" spans="1:25" ht="12.75" customHeight="1" x14ac:dyDescent="0.25">
      <c r="A104"/>
      <c r="B104" s="456" t="s">
        <v>62</v>
      </c>
      <c r="C104" s="430" t="e">
        <f>Interview!#REF!</f>
        <v>#REF!</v>
      </c>
      <c r="D104" s="431"/>
      <c r="E104" s="27" t="e">
        <f>Interview!#REF!</f>
        <v>#REF!</v>
      </c>
      <c r="F104" s="18">
        <v>18</v>
      </c>
      <c r="G104" s="18">
        <f>IFERROR(VLOOKUP(E104,AnswerCTBL,2,FALSE),0)</f>
        <v>0</v>
      </c>
      <c r="H104" s="154">
        <f>IFERROR(AVERAGE(G104,G105),0)</f>
        <v>0</v>
      </c>
      <c r="I104" s="200"/>
      <c r="J104" s="164"/>
      <c r="K104" s="18">
        <f>IFERROR(VLOOKUP(J104,AnswerCTBL,2,FALSE),0)</f>
        <v>0</v>
      </c>
      <c r="L104" s="101">
        <f>IFERROR(AVERAGE(K104,K105),0)</f>
        <v>0</v>
      </c>
      <c r="M104" s="168"/>
      <c r="N104" s="164"/>
      <c r="O104" s="18">
        <f>IFERROR(VLOOKUP(N104,AnswerCTBL,2,FALSE),0)</f>
        <v>0</v>
      </c>
      <c r="P104" s="101">
        <f>IFERROR(AVERAGE(O104,O105),0)</f>
        <v>0</v>
      </c>
      <c r="Q104" s="168"/>
      <c r="R104" s="164"/>
      <c r="S104" s="18">
        <f>IFERROR(VLOOKUP(R104,AnswerCTBL,2,FALSE),0)</f>
        <v>0</v>
      </c>
      <c r="T104" s="101">
        <f>IFERROR(AVERAGE(S104,S105),0)</f>
        <v>0</v>
      </c>
      <c r="U104" s="168"/>
      <c r="V104" s="164"/>
      <c r="W104" s="18">
        <f>IFERROR(VLOOKUP(V104,AnswerCTBL,2,FALSE),0)</f>
        <v>0</v>
      </c>
      <c r="X104" s="101">
        <f>IFERROR(AVERAGE(W104,W105),0)</f>
        <v>0</v>
      </c>
      <c r="Y104" s="168"/>
    </row>
    <row r="105" spans="1:25" ht="12.75" customHeight="1" x14ac:dyDescent="0.25">
      <c r="A105"/>
      <c r="B105" s="457"/>
      <c r="C105" s="423" t="e">
        <f>Interview!#REF!</f>
        <v>#REF!</v>
      </c>
      <c r="D105" s="424"/>
      <c r="E105" s="27" t="e">
        <f>Interview!#REF!</f>
        <v>#REF!</v>
      </c>
      <c r="F105" s="18">
        <v>19</v>
      </c>
      <c r="G105" s="18">
        <f>IFERROR(VLOOKUP(E105,AnswerFTBL,2,FALSE),0)</f>
        <v>0</v>
      </c>
      <c r="H105" s="154"/>
      <c r="I105" s="202"/>
      <c r="J105" s="165"/>
      <c r="K105" s="18">
        <f>IFERROR(VLOOKUP(J105,AnswerFTBL,2,FALSE),0)</f>
        <v>0</v>
      </c>
      <c r="L105" s="101"/>
      <c r="M105" s="168"/>
      <c r="N105" s="165"/>
      <c r="O105" s="18">
        <f>IFERROR(VLOOKUP(N105,AnswerFTBL,2,FALSE),0)</f>
        <v>0</v>
      </c>
      <c r="P105" s="101"/>
      <c r="Q105" s="168"/>
      <c r="R105" s="165"/>
      <c r="S105" s="18">
        <f>IFERROR(VLOOKUP(R105,AnswerFTBL,2,FALSE),0)</f>
        <v>0</v>
      </c>
      <c r="T105" s="101"/>
      <c r="U105" s="168"/>
      <c r="V105" s="165"/>
      <c r="W105" s="18">
        <f>IFERROR(VLOOKUP(V105,AnswerFTBL,2,FALSE),0)</f>
        <v>0</v>
      </c>
      <c r="X105" s="101"/>
      <c r="Y105" s="168"/>
    </row>
    <row r="106" spans="1:25" ht="12.75" customHeight="1" x14ac:dyDescent="0.2">
      <c r="A106"/>
      <c r="B106" s="323" t="s">
        <v>75</v>
      </c>
      <c r="C106" s="323"/>
      <c r="D106" s="323"/>
      <c r="E106" s="323" t="s">
        <v>148</v>
      </c>
      <c r="F106" s="323"/>
      <c r="G106" s="323"/>
      <c r="H106" s="323"/>
      <c r="I106" s="323"/>
      <c r="J106" s="401" t="s">
        <v>147</v>
      </c>
      <c r="K106" s="323"/>
      <c r="L106" s="323"/>
      <c r="M106" s="402"/>
      <c r="N106" s="401" t="s">
        <v>149</v>
      </c>
      <c r="O106" s="323"/>
      <c r="P106" s="323"/>
      <c r="Q106" s="402"/>
      <c r="R106" s="401" t="s">
        <v>150</v>
      </c>
      <c r="S106" s="323"/>
      <c r="T106" s="323"/>
      <c r="U106" s="402"/>
      <c r="V106" s="401" t="s">
        <v>151</v>
      </c>
      <c r="W106" s="323"/>
      <c r="X106" s="323"/>
      <c r="Y106" s="402"/>
    </row>
    <row r="107" spans="1:25" ht="12.75" customHeight="1" x14ac:dyDescent="0.2">
      <c r="A107"/>
      <c r="B107" s="452" t="s">
        <v>76</v>
      </c>
      <c r="C107" s="453"/>
      <c r="D107" s="454"/>
      <c r="E107" s="194" t="s">
        <v>73</v>
      </c>
      <c r="F107" s="194"/>
      <c r="G107" s="194"/>
      <c r="H107" s="195"/>
      <c r="I107" s="161" t="s">
        <v>71</v>
      </c>
      <c r="J107" s="178" t="s">
        <v>73</v>
      </c>
      <c r="K107" s="82"/>
      <c r="L107" s="121"/>
      <c r="M107" s="179" t="s">
        <v>71</v>
      </c>
      <c r="N107" s="178" t="s">
        <v>73</v>
      </c>
      <c r="O107" s="82"/>
      <c r="P107" s="121"/>
      <c r="Q107" s="179" t="s">
        <v>71</v>
      </c>
      <c r="R107" s="178" t="s">
        <v>73</v>
      </c>
      <c r="S107" s="82"/>
      <c r="T107" s="121"/>
      <c r="U107" s="179" t="s">
        <v>71</v>
      </c>
      <c r="V107" s="178" t="s">
        <v>73</v>
      </c>
      <c r="W107" s="82"/>
      <c r="X107" s="121"/>
      <c r="Y107" s="179" t="s">
        <v>71</v>
      </c>
    </row>
    <row r="108" spans="1:25" ht="12.75" customHeight="1" x14ac:dyDescent="0.2">
      <c r="A108"/>
      <c r="B108" s="443" t="s">
        <v>77</v>
      </c>
      <c r="C108" s="430" t="e">
        <f>Interview!#REF!</f>
        <v>#REF!</v>
      </c>
      <c r="D108" s="431"/>
      <c r="E108" s="26" t="e">
        <f>Interview!#REF!</f>
        <v>#REF!</v>
      </c>
      <c r="F108" s="140">
        <v>1</v>
      </c>
      <c r="G108" s="140">
        <f>IFERROR(VLOOKUP(E108,AnswerCTBL,2,FALSE),0)</f>
        <v>0</v>
      </c>
      <c r="H108" s="196">
        <f>IFERROR(AVERAGE(G108,G109,G110),0)</f>
        <v>0</v>
      </c>
      <c r="I108" s="441">
        <f>SUM(H108,H112,H115)</f>
        <v>0</v>
      </c>
      <c r="J108" s="164"/>
      <c r="K108" s="18">
        <f>IFERROR(VLOOKUP(J108,AnswerCTBL,2,FALSE),0)</f>
        <v>0</v>
      </c>
      <c r="L108" s="101">
        <f>IFERROR(AVERAGE(K108,K109,K110),0)</f>
        <v>0</v>
      </c>
      <c r="M108" s="417">
        <f>SUM(L108,L112,L115)</f>
        <v>0</v>
      </c>
      <c r="N108" s="164"/>
      <c r="O108" s="18">
        <f>IFERROR(VLOOKUP(N108,AnswerCTBL,2,FALSE),0)</f>
        <v>0</v>
      </c>
      <c r="P108" s="101">
        <f>IFERROR(AVERAGE(O108,O109,O110),0)</f>
        <v>0</v>
      </c>
      <c r="Q108" s="417">
        <f>SUM(P108,P112,P115)</f>
        <v>0</v>
      </c>
      <c r="R108" s="164"/>
      <c r="S108" s="18">
        <f>IFERROR(VLOOKUP(R108,AnswerCTBL,2,FALSE),0)</f>
        <v>0</v>
      </c>
      <c r="T108" s="101">
        <f>IFERROR(AVERAGE(S108,S109,S110),0)</f>
        <v>0</v>
      </c>
      <c r="U108" s="417">
        <f>SUM(T108,T112,T115)</f>
        <v>0</v>
      </c>
      <c r="V108" s="164"/>
      <c r="W108" s="18">
        <f>IFERROR(VLOOKUP(V108,AnswerCTBL,2,FALSE),0)</f>
        <v>0</v>
      </c>
      <c r="X108" s="101">
        <f>IFERROR(AVERAGE(W108,W109,W110),0)</f>
        <v>0</v>
      </c>
      <c r="Y108" s="417">
        <f>SUM(X108,X112,X115)</f>
        <v>0</v>
      </c>
    </row>
    <row r="109" spans="1:25" ht="12.75" customHeight="1" x14ac:dyDescent="0.2">
      <c r="A109"/>
      <c r="B109" s="455"/>
      <c r="C109" s="423" t="e">
        <f>Interview!#REF!</f>
        <v>#REF!</v>
      </c>
      <c r="D109" s="424"/>
      <c r="E109" s="27" t="e">
        <f>Interview!#REF!</f>
        <v>#REF!</v>
      </c>
      <c r="F109" s="18">
        <v>2</v>
      </c>
      <c r="G109" s="18">
        <f>IFERROR(VLOOKUP(E109,AnswerATBL,2,FALSE),0)</f>
        <v>0</v>
      </c>
      <c r="H109" s="190"/>
      <c r="I109" s="442"/>
      <c r="J109" s="165"/>
      <c r="K109" s="18">
        <f>IFERROR(VLOOKUP(J109,AnswerATBL,2,FALSE),0)</f>
        <v>0</v>
      </c>
      <c r="L109" s="101"/>
      <c r="M109" s="418"/>
      <c r="N109" s="165"/>
      <c r="O109" s="18">
        <f>IFERROR(VLOOKUP(N109,AnswerATBL,2,FALSE),0)</f>
        <v>0</v>
      </c>
      <c r="P109" s="101"/>
      <c r="Q109" s="418"/>
      <c r="R109" s="165"/>
      <c r="S109" s="18">
        <f>IFERROR(VLOOKUP(R109,AnswerATBL,2,FALSE),0)</f>
        <v>0</v>
      </c>
      <c r="T109" s="101"/>
      <c r="U109" s="418"/>
      <c r="V109" s="165"/>
      <c r="W109" s="18">
        <f>IFERROR(VLOOKUP(V109,AnswerATBL,2,FALSE),0)</f>
        <v>0</v>
      </c>
      <c r="X109" s="101"/>
      <c r="Y109" s="418"/>
    </row>
    <row r="110" spans="1:25" ht="12.75" customHeight="1" x14ac:dyDescent="0.25">
      <c r="A110"/>
      <c r="B110" s="444"/>
      <c r="C110" s="425" t="e">
        <f>Interview!#REF!</f>
        <v>#REF!</v>
      </c>
      <c r="D110" s="426"/>
      <c r="E110" s="27" t="e">
        <f>Interview!#REF!</f>
        <v>#REF!</v>
      </c>
      <c r="F110" s="18">
        <v>3</v>
      </c>
      <c r="G110" s="18">
        <f>IFERROR(VLOOKUP(E110,AnswerCTBL,2,FALSE),0)</f>
        <v>0</v>
      </c>
      <c r="H110" s="190"/>
      <c r="I110" s="200"/>
      <c r="J110" s="165"/>
      <c r="K110" s="18">
        <f>IFERROR(VLOOKUP(J110,AnswerCTBL,2,FALSE),0)</f>
        <v>0</v>
      </c>
      <c r="L110" s="101"/>
      <c r="M110" s="168"/>
      <c r="N110" s="165"/>
      <c r="O110" s="18">
        <f>IFERROR(VLOOKUP(N110,AnswerCTBL,2,FALSE),0)</f>
        <v>0</v>
      </c>
      <c r="P110" s="101"/>
      <c r="Q110" s="168"/>
      <c r="R110" s="165"/>
      <c r="S110" s="18">
        <f>IFERROR(VLOOKUP(R110,AnswerCTBL,2,FALSE),0)</f>
        <v>0</v>
      </c>
      <c r="T110" s="101"/>
      <c r="U110" s="168"/>
      <c r="V110" s="165"/>
      <c r="W110" s="18">
        <f>IFERROR(VLOOKUP(V110,AnswerCTBL,2,FALSE),0)</f>
        <v>0</v>
      </c>
      <c r="X110" s="101"/>
      <c r="Y110" s="168"/>
    </row>
    <row r="111" spans="1:25" ht="12.75" customHeight="1" x14ac:dyDescent="0.25">
      <c r="A111"/>
      <c r="B111" s="414"/>
      <c r="C111" s="415"/>
      <c r="D111" s="415"/>
      <c r="E111" s="415"/>
      <c r="F111" s="415"/>
      <c r="G111" s="415"/>
      <c r="H111" s="416"/>
      <c r="I111" s="200"/>
      <c r="J111" s="166"/>
      <c r="K111" s="155"/>
      <c r="L111" s="155"/>
      <c r="M111" s="171"/>
      <c r="N111" s="166"/>
      <c r="O111" s="155"/>
      <c r="P111" s="155"/>
      <c r="Q111" s="171"/>
      <c r="R111" s="166"/>
      <c r="S111" s="155"/>
      <c r="T111" s="155"/>
      <c r="U111" s="171"/>
      <c r="V111" s="166"/>
      <c r="W111" s="155"/>
      <c r="X111" s="155"/>
      <c r="Y111" s="171"/>
    </row>
    <row r="112" spans="1:25" ht="12.75" customHeight="1" x14ac:dyDescent="0.25">
      <c r="A112"/>
      <c r="B112" s="443" t="s">
        <v>78</v>
      </c>
      <c r="C112" s="430" t="e">
        <f>Interview!#REF!</f>
        <v>#REF!</v>
      </c>
      <c r="D112" s="431"/>
      <c r="E112" s="27" t="e">
        <f>Interview!#REF!</f>
        <v>#REF!</v>
      </c>
      <c r="F112" s="18">
        <v>4</v>
      </c>
      <c r="G112" s="18">
        <f>IFERROR(VLOOKUP(E112,AnswerGTBL,2,FALSE),0)</f>
        <v>0</v>
      </c>
      <c r="H112" s="190">
        <f>IFERROR(AVERAGE(G112,G113),0)</f>
        <v>0</v>
      </c>
      <c r="I112" s="200"/>
      <c r="J112" s="164"/>
      <c r="K112" s="18">
        <f>IFERROR(VLOOKUP(J112,AnswerGTBL,2,FALSE),0)</f>
        <v>0</v>
      </c>
      <c r="L112" s="101">
        <f>IFERROR(AVERAGE(K112,K113),0)</f>
        <v>0</v>
      </c>
      <c r="M112" s="168"/>
      <c r="N112" s="164"/>
      <c r="O112" s="18">
        <f>IFERROR(VLOOKUP(N112,AnswerGTBL,2,FALSE),0)</f>
        <v>0</v>
      </c>
      <c r="P112" s="101">
        <f>IFERROR(AVERAGE(O112,O113),0)</f>
        <v>0</v>
      </c>
      <c r="Q112" s="168"/>
      <c r="R112" s="164"/>
      <c r="S112" s="18">
        <f>IFERROR(VLOOKUP(R112,AnswerGTBL,2,FALSE),0)</f>
        <v>0</v>
      </c>
      <c r="T112" s="101">
        <f>IFERROR(AVERAGE(S112,S113),0)</f>
        <v>0</v>
      </c>
      <c r="U112" s="168"/>
      <c r="V112" s="164"/>
      <c r="W112" s="18">
        <f>IFERROR(VLOOKUP(V112,AnswerGTBL,2,FALSE),0)</f>
        <v>0</v>
      </c>
      <c r="X112" s="101">
        <f>IFERROR(AVERAGE(W112,W113),0)</f>
        <v>0</v>
      </c>
      <c r="Y112" s="168"/>
    </row>
    <row r="113" spans="1:25" ht="12.75" customHeight="1" x14ac:dyDescent="0.25">
      <c r="A113"/>
      <c r="B113" s="444"/>
      <c r="C113" s="425" t="e">
        <f>Interview!#REF!</f>
        <v>#REF!</v>
      </c>
      <c r="D113" s="426"/>
      <c r="E113" s="27" t="e">
        <f>Interview!#REF!</f>
        <v>#REF!</v>
      </c>
      <c r="F113" s="18">
        <v>5</v>
      </c>
      <c r="G113" s="18">
        <f>IFERROR(VLOOKUP(E113,AnswerCTBL,2,FALSE),0)</f>
        <v>0</v>
      </c>
      <c r="H113" s="190"/>
      <c r="I113" s="200"/>
      <c r="J113" s="165"/>
      <c r="K113" s="18">
        <f>IFERROR(VLOOKUP(J113,AnswerCTBL,2,FALSE),0)</f>
        <v>0</v>
      </c>
      <c r="L113" s="101"/>
      <c r="M113" s="168"/>
      <c r="N113" s="165"/>
      <c r="O113" s="18">
        <f>IFERROR(VLOOKUP(N113,AnswerCTBL,2,FALSE),0)</f>
        <v>0</v>
      </c>
      <c r="P113" s="101"/>
      <c r="Q113" s="168"/>
      <c r="R113" s="165"/>
      <c r="S113" s="18">
        <f>IFERROR(VLOOKUP(R113,AnswerCTBL,2,FALSE),0)</f>
        <v>0</v>
      </c>
      <c r="T113" s="101"/>
      <c r="U113" s="168"/>
      <c r="V113" s="165"/>
      <c r="W113" s="18">
        <f>IFERROR(VLOOKUP(V113,AnswerCTBL,2,FALSE),0)</f>
        <v>0</v>
      </c>
      <c r="X113" s="101"/>
      <c r="Y113" s="168"/>
    </row>
    <row r="114" spans="1:25" ht="12.75" customHeight="1" x14ac:dyDescent="0.25">
      <c r="A114"/>
      <c r="B114" s="414"/>
      <c r="C114" s="415"/>
      <c r="D114" s="415"/>
      <c r="E114" s="415"/>
      <c r="F114" s="415"/>
      <c r="G114" s="415"/>
      <c r="H114" s="416"/>
      <c r="I114" s="200"/>
      <c r="J114" s="166"/>
      <c r="K114" s="155"/>
      <c r="L114" s="155"/>
      <c r="M114" s="171"/>
      <c r="N114" s="166"/>
      <c r="O114" s="155"/>
      <c r="P114" s="155"/>
      <c r="Q114" s="171"/>
      <c r="R114" s="166"/>
      <c r="S114" s="155"/>
      <c r="T114" s="155"/>
      <c r="U114" s="171"/>
      <c r="V114" s="166"/>
      <c r="W114" s="155"/>
      <c r="X114" s="155"/>
      <c r="Y114" s="171"/>
    </row>
    <row r="115" spans="1:25" ht="12.75" customHeight="1" x14ac:dyDescent="0.25">
      <c r="A115"/>
      <c r="B115" s="443" t="s">
        <v>79</v>
      </c>
      <c r="C115" s="450" t="e">
        <f>Interview!#REF!</f>
        <v>#REF!</v>
      </c>
      <c r="D115" s="451"/>
      <c r="E115" s="27" t="e">
        <f>Interview!#REF!</f>
        <v>#REF!</v>
      </c>
      <c r="F115" s="18">
        <v>6</v>
      </c>
      <c r="G115" s="18">
        <f>IFERROR(VLOOKUP(E115,AnswerCTBL,2,FALSE),0)</f>
        <v>0</v>
      </c>
      <c r="H115" s="190">
        <f>IFERROR(AVERAGE(G115,G116),0)</f>
        <v>0</v>
      </c>
      <c r="I115" s="200"/>
      <c r="J115" s="164"/>
      <c r="K115" s="18">
        <f>IFERROR(VLOOKUP(J115,AnswerCTBL,2,FALSE),0)</f>
        <v>0</v>
      </c>
      <c r="L115" s="101">
        <f>IFERROR(AVERAGE(K115,K116),0)</f>
        <v>0</v>
      </c>
      <c r="M115" s="168"/>
      <c r="N115" s="164"/>
      <c r="O115" s="18">
        <f>IFERROR(VLOOKUP(N115,AnswerCTBL,2,FALSE),0)</f>
        <v>0</v>
      </c>
      <c r="P115" s="101">
        <f>IFERROR(AVERAGE(O115,O116),0)</f>
        <v>0</v>
      </c>
      <c r="Q115" s="168"/>
      <c r="R115" s="164"/>
      <c r="S115" s="18">
        <f>IFERROR(VLOOKUP(R115,AnswerCTBL,2,FALSE),0)</f>
        <v>0</v>
      </c>
      <c r="T115" s="101">
        <f>IFERROR(AVERAGE(S115,S116),0)</f>
        <v>0</v>
      </c>
      <c r="U115" s="168"/>
      <c r="V115" s="164"/>
      <c r="W115" s="18">
        <f>IFERROR(VLOOKUP(V115,AnswerCTBL,2,FALSE),0)</f>
        <v>0</v>
      </c>
      <c r="X115" s="101">
        <f>IFERROR(AVERAGE(W115,W116),0)</f>
        <v>0</v>
      </c>
      <c r="Y115" s="168"/>
    </row>
    <row r="116" spans="1:25" ht="12.75" customHeight="1" x14ac:dyDescent="0.25">
      <c r="A116"/>
      <c r="B116" s="444"/>
      <c r="C116" s="445" t="e">
        <f>Interview!#REF!</f>
        <v>#REF!</v>
      </c>
      <c r="D116" s="446"/>
      <c r="E116" s="27" t="e">
        <f>Interview!#REF!</f>
        <v>#REF!</v>
      </c>
      <c r="F116" s="18">
        <v>7</v>
      </c>
      <c r="G116" s="18">
        <f>IFERROR(VLOOKUP(E116,AnswerCTBL,2,FALSE),0)</f>
        <v>0</v>
      </c>
      <c r="H116" s="190"/>
      <c r="I116" s="200"/>
      <c r="J116" s="165"/>
      <c r="K116" s="18">
        <f>IFERROR(VLOOKUP(J116,AnswerCTBL,2,FALSE),0)</f>
        <v>0</v>
      </c>
      <c r="L116" s="101"/>
      <c r="M116" s="168"/>
      <c r="N116" s="165"/>
      <c r="O116" s="18">
        <f>IFERROR(VLOOKUP(N116,AnswerCTBL,2,FALSE),0)</f>
        <v>0</v>
      </c>
      <c r="P116" s="101"/>
      <c r="Q116" s="168"/>
      <c r="R116" s="165"/>
      <c r="S116" s="18">
        <f>IFERROR(VLOOKUP(R116,AnswerCTBL,2,FALSE),0)</f>
        <v>0</v>
      </c>
      <c r="T116" s="101"/>
      <c r="U116" s="168"/>
      <c r="V116" s="165"/>
      <c r="W116" s="18">
        <f>IFERROR(VLOOKUP(V116,AnswerCTBL,2,FALSE),0)</f>
        <v>0</v>
      </c>
      <c r="X116" s="101"/>
      <c r="Y116" s="168"/>
    </row>
    <row r="117" spans="1:25" ht="12.75" customHeight="1" x14ac:dyDescent="0.2">
      <c r="A117"/>
      <c r="B117" s="447" t="s">
        <v>63</v>
      </c>
      <c r="C117" s="448"/>
      <c r="D117" s="449"/>
      <c r="E117" s="138" t="s">
        <v>73</v>
      </c>
      <c r="F117" s="138"/>
      <c r="G117" s="138"/>
      <c r="H117" s="139"/>
      <c r="I117" s="205" t="s">
        <v>71</v>
      </c>
      <c r="J117" s="180" t="s">
        <v>73</v>
      </c>
      <c r="K117" s="138"/>
      <c r="L117" s="139"/>
      <c r="M117" s="179" t="s">
        <v>71</v>
      </c>
      <c r="N117" s="180" t="s">
        <v>73</v>
      </c>
      <c r="O117" s="138"/>
      <c r="P117" s="139"/>
      <c r="Q117" s="179" t="s">
        <v>71</v>
      </c>
      <c r="R117" s="180" t="s">
        <v>73</v>
      </c>
      <c r="S117" s="138"/>
      <c r="T117" s="139"/>
      <c r="U117" s="179" t="s">
        <v>71</v>
      </c>
      <c r="V117" s="180" t="s">
        <v>73</v>
      </c>
      <c r="W117" s="138"/>
      <c r="X117" s="139"/>
      <c r="Y117" s="179" t="s">
        <v>71</v>
      </c>
    </row>
    <row r="118" spans="1:25" ht="12.75" customHeight="1" x14ac:dyDescent="0.2">
      <c r="A118"/>
      <c r="B118" s="443" t="s">
        <v>64</v>
      </c>
      <c r="C118" s="450" t="e">
        <f>Interview!#REF!</f>
        <v>#REF!</v>
      </c>
      <c r="D118" s="451"/>
      <c r="E118" s="27" t="e">
        <f>Interview!#REF!</f>
        <v>#REF!</v>
      </c>
      <c r="F118" s="18">
        <v>8</v>
      </c>
      <c r="G118" s="18">
        <f>IFERROR(VLOOKUP(E118,AnswerCTBL,2,FALSE),0)</f>
        <v>0</v>
      </c>
      <c r="H118" s="190">
        <f>IFERROR(AVERAGE(G118,G119),0)</f>
        <v>0</v>
      </c>
      <c r="I118" s="441">
        <f>SUM(H118,H121,H124)</f>
        <v>0</v>
      </c>
      <c r="J118" s="164"/>
      <c r="K118" s="18">
        <f>IFERROR(VLOOKUP(J118,AnswerCTBL,2,FALSE),0)</f>
        <v>0</v>
      </c>
      <c r="L118" s="101">
        <f>IFERROR(AVERAGE(K118,K119),0)</f>
        <v>0</v>
      </c>
      <c r="M118" s="417">
        <f>SUM(L118,L121,L124)</f>
        <v>0</v>
      </c>
      <c r="N118" s="164"/>
      <c r="O118" s="18">
        <f>IFERROR(VLOOKUP(N118,AnswerCTBL,2,FALSE),0)</f>
        <v>0</v>
      </c>
      <c r="P118" s="101">
        <f>IFERROR(AVERAGE(O118,O119),0)</f>
        <v>0</v>
      </c>
      <c r="Q118" s="417">
        <f>SUM(P118,P121,P124)</f>
        <v>0</v>
      </c>
      <c r="R118" s="164"/>
      <c r="S118" s="18">
        <f>IFERROR(VLOOKUP(R118,AnswerCTBL,2,FALSE),0)</f>
        <v>0</v>
      </c>
      <c r="T118" s="101">
        <f>IFERROR(AVERAGE(S118,S119),0)</f>
        <v>0</v>
      </c>
      <c r="U118" s="417">
        <f>SUM(T118,T121,T124)</f>
        <v>0</v>
      </c>
      <c r="V118" s="164"/>
      <c r="W118" s="18">
        <f>IFERROR(VLOOKUP(V118,AnswerCTBL,2,FALSE),0)</f>
        <v>0</v>
      </c>
      <c r="X118" s="101">
        <f>IFERROR(AVERAGE(W118,W119),0)</f>
        <v>0</v>
      </c>
      <c r="Y118" s="417">
        <f>SUM(X118,X121,X124)</f>
        <v>0</v>
      </c>
    </row>
    <row r="119" spans="1:25" ht="12" customHeight="1" x14ac:dyDescent="0.2">
      <c r="A119"/>
      <c r="B119" s="444"/>
      <c r="C119" s="445" t="e">
        <f>Interview!#REF!</f>
        <v>#REF!</v>
      </c>
      <c r="D119" s="446"/>
      <c r="E119" s="27" t="e">
        <f>Interview!#REF!</f>
        <v>#REF!</v>
      </c>
      <c r="F119" s="18">
        <v>9</v>
      </c>
      <c r="G119" s="18">
        <f>IFERROR(VLOOKUP(E119,AnswerCTBL,2,FALSE),0)</f>
        <v>0</v>
      </c>
      <c r="H119" s="190"/>
      <c r="I119" s="442"/>
      <c r="J119" s="165"/>
      <c r="K119" s="18">
        <f>IFERROR(VLOOKUP(J119,AnswerCTBL,2,FALSE),0)</f>
        <v>0</v>
      </c>
      <c r="L119" s="101"/>
      <c r="M119" s="418"/>
      <c r="N119" s="165"/>
      <c r="O119" s="18">
        <f>IFERROR(VLOOKUP(N119,AnswerCTBL,2,FALSE),0)</f>
        <v>0</v>
      </c>
      <c r="P119" s="101"/>
      <c r="Q119" s="418"/>
      <c r="R119" s="165"/>
      <c r="S119" s="18">
        <f>IFERROR(VLOOKUP(R119,AnswerCTBL,2,FALSE),0)</f>
        <v>0</v>
      </c>
      <c r="T119" s="101"/>
      <c r="U119" s="418"/>
      <c r="V119" s="165"/>
      <c r="W119" s="18">
        <f>IFERROR(VLOOKUP(V119,AnswerCTBL,2,FALSE),0)</f>
        <v>0</v>
      </c>
      <c r="X119" s="101"/>
      <c r="Y119" s="418"/>
    </row>
    <row r="120" spans="1:25" ht="12.75" customHeight="1" x14ac:dyDescent="0.25">
      <c r="A120"/>
      <c r="B120" s="414"/>
      <c r="C120" s="415"/>
      <c r="D120" s="415"/>
      <c r="E120" s="415"/>
      <c r="F120" s="415"/>
      <c r="G120" s="415"/>
      <c r="H120" s="416"/>
      <c r="I120" s="200"/>
      <c r="J120" s="166"/>
      <c r="K120" s="155"/>
      <c r="L120" s="155"/>
      <c r="M120" s="171"/>
      <c r="N120" s="166"/>
      <c r="O120" s="155"/>
      <c r="P120" s="155"/>
      <c r="Q120" s="171"/>
      <c r="R120" s="166"/>
      <c r="S120" s="155"/>
      <c r="T120" s="155"/>
      <c r="U120" s="171"/>
      <c r="V120" s="166"/>
      <c r="W120" s="155"/>
      <c r="X120" s="155"/>
      <c r="Y120" s="171"/>
    </row>
    <row r="121" spans="1:25" ht="12.75" customHeight="1" x14ac:dyDescent="0.25">
      <c r="A121"/>
      <c r="B121" s="443" t="s">
        <v>65</v>
      </c>
      <c r="C121" s="430" t="e">
        <f>Interview!#REF!</f>
        <v>#REF!</v>
      </c>
      <c r="D121" s="431"/>
      <c r="E121" s="27" t="e">
        <f>Interview!#REF!</f>
        <v>#REF!</v>
      </c>
      <c r="F121" s="18">
        <v>10</v>
      </c>
      <c r="G121" s="18">
        <f>IFERROR(VLOOKUP(E121,AnswerGTBL,2,FALSE),0)</f>
        <v>0</v>
      </c>
      <c r="H121" s="190">
        <f>IFERROR(AVERAGE(G121,G122),0)</f>
        <v>0</v>
      </c>
      <c r="I121" s="200"/>
      <c r="J121" s="164"/>
      <c r="K121" s="18">
        <f>IFERROR(VLOOKUP(J121,AnswerGTBL,2,FALSE),0)</f>
        <v>0</v>
      </c>
      <c r="L121" s="101">
        <f>IFERROR(AVERAGE(K121,K122),0)</f>
        <v>0</v>
      </c>
      <c r="M121" s="168"/>
      <c r="N121" s="164"/>
      <c r="O121" s="18">
        <f>IFERROR(VLOOKUP(N121,AnswerGTBL,2,FALSE),0)</f>
        <v>0</v>
      </c>
      <c r="P121" s="101">
        <f>IFERROR(AVERAGE(O121,O122),0)</f>
        <v>0</v>
      </c>
      <c r="Q121" s="168"/>
      <c r="R121" s="164"/>
      <c r="S121" s="18">
        <f>IFERROR(VLOOKUP(R121,AnswerGTBL,2,FALSE),0)</f>
        <v>0</v>
      </c>
      <c r="T121" s="101">
        <f>IFERROR(AVERAGE(S121,S122),0)</f>
        <v>0</v>
      </c>
      <c r="U121" s="168"/>
      <c r="V121" s="164"/>
      <c r="W121" s="18">
        <f>IFERROR(VLOOKUP(V121,AnswerGTBL,2,FALSE),0)</f>
        <v>0</v>
      </c>
      <c r="X121" s="101">
        <f>IFERROR(AVERAGE(W121,W122),0)</f>
        <v>0</v>
      </c>
      <c r="Y121" s="168"/>
    </row>
    <row r="122" spans="1:25" ht="12.75" customHeight="1" x14ac:dyDescent="0.25">
      <c r="A122"/>
      <c r="B122" s="444"/>
      <c r="C122" s="445" t="e">
        <f>Interview!#REF!</f>
        <v>#REF!</v>
      </c>
      <c r="D122" s="446"/>
      <c r="E122" s="27" t="e">
        <f>Interview!#REF!</f>
        <v>#REF!</v>
      </c>
      <c r="F122" s="18">
        <v>11</v>
      </c>
      <c r="G122" s="18">
        <f>IFERROR(VLOOKUP(E122,AnswerCTBL,2,FALSE),0)</f>
        <v>0</v>
      </c>
      <c r="H122" s="190"/>
      <c r="I122" s="200"/>
      <c r="J122" s="165"/>
      <c r="K122" s="18">
        <f>IFERROR(VLOOKUP(J122,AnswerCTBL,2,FALSE),0)</f>
        <v>0</v>
      </c>
      <c r="L122" s="101"/>
      <c r="M122" s="168"/>
      <c r="N122" s="165"/>
      <c r="O122" s="18">
        <f>IFERROR(VLOOKUP(N122,AnswerCTBL,2,FALSE),0)</f>
        <v>0</v>
      </c>
      <c r="P122" s="101"/>
      <c r="Q122" s="168"/>
      <c r="R122" s="165"/>
      <c r="S122" s="18">
        <f>IFERROR(VLOOKUP(R122,AnswerCTBL,2,FALSE),0)</f>
        <v>0</v>
      </c>
      <c r="T122" s="101"/>
      <c r="U122" s="168"/>
      <c r="V122" s="165"/>
      <c r="W122" s="18">
        <f>IFERROR(VLOOKUP(V122,AnswerCTBL,2,FALSE),0)</f>
        <v>0</v>
      </c>
      <c r="X122" s="101"/>
      <c r="Y122" s="168"/>
    </row>
    <row r="123" spans="1:25" ht="12.75" customHeight="1" x14ac:dyDescent="0.25">
      <c r="A123"/>
      <c r="B123" s="414"/>
      <c r="C123" s="415"/>
      <c r="D123" s="415"/>
      <c r="E123" s="415"/>
      <c r="F123" s="415"/>
      <c r="G123" s="415"/>
      <c r="H123" s="416"/>
      <c r="I123" s="200"/>
      <c r="J123" s="166"/>
      <c r="K123" s="155"/>
      <c r="L123" s="155"/>
      <c r="M123" s="171"/>
      <c r="N123" s="166"/>
      <c r="O123" s="155"/>
      <c r="P123" s="155"/>
      <c r="Q123" s="171"/>
      <c r="R123" s="166"/>
      <c r="S123" s="155"/>
      <c r="T123" s="155"/>
      <c r="U123" s="171"/>
      <c r="V123" s="166"/>
      <c r="W123" s="155"/>
      <c r="X123" s="155"/>
      <c r="Y123" s="171"/>
    </row>
    <row r="124" spans="1:25" ht="12.75" customHeight="1" x14ac:dyDescent="0.25">
      <c r="A124"/>
      <c r="B124" s="443" t="s">
        <v>66</v>
      </c>
      <c r="C124" s="430" t="e">
        <f>Interview!#REF!</f>
        <v>#REF!</v>
      </c>
      <c r="D124" s="431"/>
      <c r="E124" s="27" t="e">
        <f>Interview!#REF!</f>
        <v>#REF!</v>
      </c>
      <c r="F124" s="18">
        <v>12</v>
      </c>
      <c r="G124" s="18">
        <f>IFERROR(VLOOKUP(E124,AnswerFTBL,2,FALSE),0)</f>
        <v>0</v>
      </c>
      <c r="H124" s="190">
        <f>IFERROR(AVERAGE(G124,G125),0)</f>
        <v>0</v>
      </c>
      <c r="I124" s="200"/>
      <c r="J124" s="164"/>
      <c r="K124" s="18">
        <f>IFERROR(VLOOKUP(J124,AnswerFTBL,2,FALSE),0)</f>
        <v>0</v>
      </c>
      <c r="L124" s="101">
        <f>IFERROR(AVERAGE(K124,K125),0)</f>
        <v>0</v>
      </c>
      <c r="M124" s="168"/>
      <c r="N124" s="164"/>
      <c r="O124" s="18">
        <f>IFERROR(VLOOKUP(N124,AnswerFTBL,2,FALSE),0)</f>
        <v>0</v>
      </c>
      <c r="P124" s="101">
        <f>IFERROR(AVERAGE(O124,O125),0)</f>
        <v>0</v>
      </c>
      <c r="Q124" s="168"/>
      <c r="R124" s="164"/>
      <c r="S124" s="18">
        <f>IFERROR(VLOOKUP(R124,AnswerFTBL,2,FALSE),0)</f>
        <v>0</v>
      </c>
      <c r="T124" s="101">
        <f>IFERROR(AVERAGE(S124,S125),0)</f>
        <v>0</v>
      </c>
      <c r="U124" s="168"/>
      <c r="V124" s="164"/>
      <c r="W124" s="18">
        <f>IFERROR(VLOOKUP(V124,AnswerFTBL,2,FALSE),0)</f>
        <v>0</v>
      </c>
      <c r="X124" s="101">
        <f>IFERROR(AVERAGE(W124,W125),0)</f>
        <v>0</v>
      </c>
      <c r="Y124" s="168"/>
    </row>
    <row r="125" spans="1:25" ht="12.75" customHeight="1" x14ac:dyDescent="0.25">
      <c r="A125"/>
      <c r="B125" s="444"/>
      <c r="C125" s="425" t="e">
        <f>Interview!#REF!</f>
        <v>#REF!</v>
      </c>
      <c r="D125" s="426"/>
      <c r="E125" s="27" t="e">
        <f>Interview!#REF!</f>
        <v>#REF!</v>
      </c>
      <c r="F125" s="18">
        <v>13</v>
      </c>
      <c r="G125" s="18">
        <f>IFERROR(VLOOKUP(E125,AnswerGTBL,2,FALSE),0)</f>
        <v>0</v>
      </c>
      <c r="H125" s="190"/>
      <c r="I125" s="200"/>
      <c r="J125" s="165"/>
      <c r="K125" s="18">
        <f>IFERROR(VLOOKUP(J125,AnswerGTBL,2,FALSE),0)</f>
        <v>0</v>
      </c>
      <c r="L125" s="101"/>
      <c r="M125" s="168"/>
      <c r="N125" s="165"/>
      <c r="O125" s="18">
        <f>IFERROR(VLOOKUP(N125,AnswerGTBL,2,FALSE),0)</f>
        <v>0</v>
      </c>
      <c r="P125" s="101"/>
      <c r="Q125" s="168"/>
      <c r="R125" s="165"/>
      <c r="S125" s="18">
        <f>IFERROR(VLOOKUP(R125,AnswerGTBL,2,FALSE),0)</f>
        <v>0</v>
      </c>
      <c r="T125" s="101"/>
      <c r="U125" s="168"/>
      <c r="V125" s="165"/>
      <c r="W125" s="18">
        <f>IFERROR(VLOOKUP(V125,AnswerGTBL,2,FALSE),0)</f>
        <v>0</v>
      </c>
      <c r="X125" s="101"/>
      <c r="Y125" s="168"/>
    </row>
    <row r="126" spans="1:25" ht="12.75" customHeight="1" x14ac:dyDescent="0.2">
      <c r="A126"/>
      <c r="B126" s="447" t="s">
        <v>0</v>
      </c>
      <c r="C126" s="448"/>
      <c r="D126" s="449"/>
      <c r="E126" s="138" t="s">
        <v>73</v>
      </c>
      <c r="F126" s="138"/>
      <c r="G126" s="138"/>
      <c r="H126" s="139"/>
      <c r="I126" s="205" t="s">
        <v>71</v>
      </c>
      <c r="J126" s="180" t="s">
        <v>73</v>
      </c>
      <c r="K126" s="138"/>
      <c r="L126" s="139"/>
      <c r="M126" s="179" t="s">
        <v>71</v>
      </c>
      <c r="N126" s="180" t="s">
        <v>73</v>
      </c>
      <c r="O126" s="138"/>
      <c r="P126" s="139"/>
      <c r="Q126" s="179" t="s">
        <v>71</v>
      </c>
      <c r="R126" s="180" t="s">
        <v>73</v>
      </c>
      <c r="S126" s="138"/>
      <c r="T126" s="139"/>
      <c r="U126" s="179" t="s">
        <v>71</v>
      </c>
      <c r="V126" s="180" t="s">
        <v>73</v>
      </c>
      <c r="W126" s="138"/>
      <c r="X126" s="139"/>
      <c r="Y126" s="179" t="s">
        <v>71</v>
      </c>
    </row>
    <row r="127" spans="1:25" ht="12.75" customHeight="1" x14ac:dyDescent="0.2">
      <c r="A127"/>
      <c r="B127" s="443" t="s">
        <v>1</v>
      </c>
      <c r="C127" s="450" t="e">
        <f>Interview!#REF!</f>
        <v>#REF!</v>
      </c>
      <c r="D127" s="451"/>
      <c r="E127" s="27" t="e">
        <f>Interview!#REF!</f>
        <v>#REF!</v>
      </c>
      <c r="F127" s="18">
        <v>14</v>
      </c>
      <c r="G127" s="18">
        <f>IFERROR(VLOOKUP(E127,AnswerCTBL,2,FALSE),0)</f>
        <v>0</v>
      </c>
      <c r="H127" s="190">
        <f>IFERROR(AVERAGE(G127,G128),0)</f>
        <v>0</v>
      </c>
      <c r="I127" s="441">
        <f>SUM(H127,H130,H133)</f>
        <v>0</v>
      </c>
      <c r="J127" s="164"/>
      <c r="K127" s="18">
        <f>IFERROR(VLOOKUP(J127,AnswerCTBL,2,FALSE),0)</f>
        <v>0</v>
      </c>
      <c r="L127" s="101">
        <f>IFERROR(AVERAGE(K127,K128),0)</f>
        <v>0</v>
      </c>
      <c r="M127" s="417">
        <f>SUM(L127,L130,L133)</f>
        <v>0</v>
      </c>
      <c r="N127" s="164"/>
      <c r="O127" s="18">
        <f>IFERROR(VLOOKUP(N127,AnswerCTBL,2,FALSE),0)</f>
        <v>0</v>
      </c>
      <c r="P127" s="101">
        <f>IFERROR(AVERAGE(O127,O128),0)</f>
        <v>0</v>
      </c>
      <c r="Q127" s="417">
        <f>SUM(P127,P130,P133)</f>
        <v>0</v>
      </c>
      <c r="R127" s="164"/>
      <c r="S127" s="18">
        <f>IFERROR(VLOOKUP(R127,AnswerCTBL,2,FALSE),0)</f>
        <v>0</v>
      </c>
      <c r="T127" s="101">
        <f>IFERROR(AVERAGE(S127,S128),0)</f>
        <v>0</v>
      </c>
      <c r="U127" s="417">
        <f>SUM(T127,T130,T133)</f>
        <v>0</v>
      </c>
      <c r="V127" s="164"/>
      <c r="W127" s="18">
        <f>IFERROR(VLOOKUP(V127,AnswerCTBL,2,FALSE),0)</f>
        <v>0</v>
      </c>
      <c r="X127" s="101">
        <f>IFERROR(AVERAGE(W127,W128),0)</f>
        <v>0</v>
      </c>
      <c r="Y127" s="417">
        <f>SUM(X127,X130,X133)</f>
        <v>0</v>
      </c>
    </row>
    <row r="128" spans="1:25" ht="12.75" customHeight="1" x14ac:dyDescent="0.2">
      <c r="A128"/>
      <c r="B128" s="444"/>
      <c r="C128" s="445" t="e">
        <f>Interview!#REF!</f>
        <v>#REF!</v>
      </c>
      <c r="D128" s="446"/>
      <c r="E128" s="27" t="e">
        <f>Interview!#REF!</f>
        <v>#REF!</v>
      </c>
      <c r="F128" s="18">
        <v>15</v>
      </c>
      <c r="G128" s="18">
        <f>IFERROR(VLOOKUP(E128,AnswerCTBL,2,FALSE),0)</f>
        <v>0</v>
      </c>
      <c r="H128" s="190"/>
      <c r="I128" s="442"/>
      <c r="J128" s="165"/>
      <c r="K128" s="18">
        <f>IFERROR(VLOOKUP(J128,AnswerCTBL,2,FALSE),0)</f>
        <v>0</v>
      </c>
      <c r="L128" s="101"/>
      <c r="M128" s="418"/>
      <c r="N128" s="165"/>
      <c r="O128" s="18">
        <f>IFERROR(VLOOKUP(N128,AnswerCTBL,2,FALSE),0)</f>
        <v>0</v>
      </c>
      <c r="P128" s="101"/>
      <c r="Q128" s="418"/>
      <c r="R128" s="165"/>
      <c r="S128" s="18">
        <f>IFERROR(VLOOKUP(R128,AnswerCTBL,2,FALSE),0)</f>
        <v>0</v>
      </c>
      <c r="T128" s="101"/>
      <c r="U128" s="418"/>
      <c r="V128" s="165"/>
      <c r="W128" s="18">
        <f>IFERROR(VLOOKUP(V128,AnswerCTBL,2,FALSE),0)</f>
        <v>0</v>
      </c>
      <c r="X128" s="101"/>
      <c r="Y128" s="418"/>
    </row>
    <row r="129" spans="1:25" ht="12.75" customHeight="1" x14ac:dyDescent="0.25">
      <c r="A129"/>
      <c r="B129" s="414"/>
      <c r="C129" s="415"/>
      <c r="D129" s="415"/>
      <c r="E129" s="415"/>
      <c r="F129" s="415"/>
      <c r="G129" s="415"/>
      <c r="H129" s="416"/>
      <c r="I129" s="200"/>
      <c r="J129" s="166"/>
      <c r="K129" s="155"/>
      <c r="L129" s="155"/>
      <c r="M129" s="171"/>
      <c r="N129" s="166"/>
      <c r="O129" s="155"/>
      <c r="P129" s="155"/>
      <c r="Q129" s="171"/>
      <c r="R129" s="166"/>
      <c r="S129" s="155"/>
      <c r="T129" s="155"/>
      <c r="U129" s="171"/>
      <c r="V129" s="166"/>
      <c r="W129" s="155"/>
      <c r="X129" s="155"/>
      <c r="Y129" s="171"/>
    </row>
    <row r="130" spans="1:25" ht="12.75" customHeight="1" x14ac:dyDescent="0.25">
      <c r="A130"/>
      <c r="B130" s="443" t="s">
        <v>2</v>
      </c>
      <c r="C130" s="450" t="e">
        <f>Interview!#REF!</f>
        <v>#REF!</v>
      </c>
      <c r="D130" s="451"/>
      <c r="E130" s="27" t="e">
        <f>Interview!#REF!</f>
        <v>#REF!</v>
      </c>
      <c r="F130" s="18">
        <v>16</v>
      </c>
      <c r="G130" s="18">
        <f>IFERROR(VLOOKUP(E130,AnswerCTBL,2,FALSE),0)</f>
        <v>0</v>
      </c>
      <c r="H130" s="190">
        <f>IFERROR(AVERAGE(G130,G131),0)</f>
        <v>0</v>
      </c>
      <c r="I130" s="200"/>
      <c r="J130" s="164"/>
      <c r="K130" s="18">
        <f>IFERROR(VLOOKUP(J130,AnswerCTBL,2,FALSE),0)</f>
        <v>0</v>
      </c>
      <c r="L130" s="101">
        <f>IFERROR(AVERAGE(K130,K131),0)</f>
        <v>0</v>
      </c>
      <c r="M130" s="168"/>
      <c r="N130" s="164"/>
      <c r="O130" s="18">
        <f>IFERROR(VLOOKUP(N130,AnswerCTBL,2,FALSE),0)</f>
        <v>0</v>
      </c>
      <c r="P130" s="101">
        <f>IFERROR(AVERAGE(O130,O131),0)</f>
        <v>0</v>
      </c>
      <c r="Q130" s="168"/>
      <c r="R130" s="164"/>
      <c r="S130" s="18">
        <f>IFERROR(VLOOKUP(R130,AnswerCTBL,2,FALSE),0)</f>
        <v>0</v>
      </c>
      <c r="T130" s="101">
        <f>IFERROR(AVERAGE(S130,S131),0)</f>
        <v>0</v>
      </c>
      <c r="U130" s="168"/>
      <c r="V130" s="164"/>
      <c r="W130" s="18">
        <f>IFERROR(VLOOKUP(V130,AnswerCTBL,2,FALSE),0)</f>
        <v>0</v>
      </c>
      <c r="X130" s="101">
        <f>IFERROR(AVERAGE(W130,W131),0)</f>
        <v>0</v>
      </c>
      <c r="Y130" s="168"/>
    </row>
    <row r="131" spans="1:25" ht="12.75" customHeight="1" x14ac:dyDescent="0.25">
      <c r="A131"/>
      <c r="B131" s="444"/>
      <c r="C131" s="425" t="e">
        <f>Interview!#REF!</f>
        <v>#REF!</v>
      </c>
      <c r="D131" s="426"/>
      <c r="E131" s="27" t="e">
        <f>Interview!#REF!</f>
        <v>#REF!</v>
      </c>
      <c r="F131" s="18">
        <v>17</v>
      </c>
      <c r="G131" s="18">
        <f>IFERROR(VLOOKUP(E131,AnswerCTBL,2,FALSE),0)</f>
        <v>0</v>
      </c>
      <c r="H131" s="190"/>
      <c r="I131" s="200"/>
      <c r="J131" s="165"/>
      <c r="K131" s="18">
        <f>IFERROR(VLOOKUP(J131,AnswerCTBL,2,FALSE),0)</f>
        <v>0</v>
      </c>
      <c r="L131" s="101"/>
      <c r="M131" s="168"/>
      <c r="N131" s="165"/>
      <c r="O131" s="18">
        <f>IFERROR(VLOOKUP(N131,AnswerCTBL,2,FALSE),0)</f>
        <v>0</v>
      </c>
      <c r="P131" s="101"/>
      <c r="Q131" s="168"/>
      <c r="R131" s="165"/>
      <c r="S131" s="18">
        <f>IFERROR(VLOOKUP(R131,AnswerCTBL,2,FALSE),0)</f>
        <v>0</v>
      </c>
      <c r="T131" s="101"/>
      <c r="U131" s="168"/>
      <c r="V131" s="165"/>
      <c r="W131" s="18">
        <f>IFERROR(VLOOKUP(V131,AnswerCTBL,2,FALSE),0)</f>
        <v>0</v>
      </c>
      <c r="X131" s="101"/>
      <c r="Y131" s="168"/>
    </row>
    <row r="132" spans="1:25" ht="12.75" customHeight="1" x14ac:dyDescent="0.25">
      <c r="A132"/>
      <c r="B132" s="414"/>
      <c r="C132" s="415"/>
      <c r="D132" s="415"/>
      <c r="E132" s="415"/>
      <c r="F132" s="415"/>
      <c r="G132" s="415"/>
      <c r="H132" s="416"/>
      <c r="I132" s="200"/>
      <c r="J132" s="166"/>
      <c r="K132" s="155"/>
      <c r="L132" s="155"/>
      <c r="M132" s="171"/>
      <c r="N132" s="166"/>
      <c r="O132" s="155"/>
      <c r="P132" s="155"/>
      <c r="Q132" s="171"/>
      <c r="R132" s="166"/>
      <c r="S132" s="155"/>
      <c r="T132" s="155"/>
      <c r="U132" s="171"/>
      <c r="V132" s="166"/>
      <c r="W132" s="155"/>
      <c r="X132" s="155"/>
      <c r="Y132" s="171"/>
    </row>
    <row r="133" spans="1:25" ht="12" customHeight="1" x14ac:dyDescent="0.25">
      <c r="A133"/>
      <c r="B133" s="443" t="s">
        <v>3</v>
      </c>
      <c r="C133" s="430" t="e">
        <f>Interview!#REF!</f>
        <v>#REF!</v>
      </c>
      <c r="D133" s="431"/>
      <c r="E133" s="26" t="e">
        <f>Interview!#REF!</f>
        <v>#REF!</v>
      </c>
      <c r="F133" s="140">
        <v>18</v>
      </c>
      <c r="G133" s="140">
        <f>IFERROR(VLOOKUP(E133,AnswerDTBL,2,FALSE),0)</f>
        <v>0</v>
      </c>
      <c r="H133" s="196">
        <f>IFERROR(AVERAGE(G133,G134),0)</f>
        <v>0</v>
      </c>
      <c r="I133" s="200"/>
      <c r="J133" s="181"/>
      <c r="K133" s="158">
        <f>IFERROR(VLOOKUP(J133,AnswerDTBL,2,FALSE),0)</f>
        <v>0</v>
      </c>
      <c r="L133" s="141">
        <f>IFERROR(AVERAGE(K133,K134),0)</f>
        <v>0</v>
      </c>
      <c r="M133" s="168"/>
      <c r="N133" s="181"/>
      <c r="O133" s="158">
        <f>IFERROR(VLOOKUP(N133,AnswerDTBL,2,FALSE),0)</f>
        <v>0</v>
      </c>
      <c r="P133" s="141">
        <f>IFERROR(AVERAGE(O133,O134),0)</f>
        <v>0</v>
      </c>
      <c r="Q133" s="168"/>
      <c r="R133" s="181"/>
      <c r="S133" s="158">
        <f>IFERROR(VLOOKUP(R133,AnswerDTBL,2,FALSE),0)</f>
        <v>0</v>
      </c>
      <c r="T133" s="141">
        <f>IFERROR(AVERAGE(S133,S134),0)</f>
        <v>0</v>
      </c>
      <c r="U133" s="168"/>
      <c r="V133" s="181"/>
      <c r="W133" s="158">
        <f>IFERROR(VLOOKUP(V133,AnswerDTBL,2,FALSE),0)</f>
        <v>0</v>
      </c>
      <c r="X133" s="141">
        <f>IFERROR(AVERAGE(W133,W134),0)</f>
        <v>0</v>
      </c>
      <c r="Y133" s="168"/>
    </row>
    <row r="134" spans="1:25" ht="14.1" customHeight="1" thickBot="1" x14ac:dyDescent="0.3">
      <c r="A134"/>
      <c r="B134" s="444"/>
      <c r="C134" s="425" t="e">
        <f>Interview!#REF!</f>
        <v>#REF!</v>
      </c>
      <c r="D134" s="426"/>
      <c r="E134" s="28" t="e">
        <f>Interview!#REF!</f>
        <v>#REF!</v>
      </c>
      <c r="F134" s="142">
        <v>19</v>
      </c>
      <c r="G134" s="142">
        <f>IFERROR(VLOOKUP(E134,AnswerETBL,2,FALSE),0)</f>
        <v>0</v>
      </c>
      <c r="H134" s="193"/>
      <c r="I134" s="202"/>
      <c r="J134" s="182"/>
      <c r="K134" s="183">
        <f>IFERROR(VLOOKUP(J134,AnswerETBL,2,FALSE),0)</f>
        <v>0</v>
      </c>
      <c r="L134" s="184"/>
      <c r="M134" s="185"/>
      <c r="N134" s="182"/>
      <c r="O134" s="183">
        <f>IFERROR(VLOOKUP(N134,AnswerETBL,2,FALSE),0)</f>
        <v>0</v>
      </c>
      <c r="P134" s="184"/>
      <c r="Q134" s="185"/>
      <c r="R134" s="182"/>
      <c r="S134" s="183">
        <f>IFERROR(VLOOKUP(R134,AnswerETBL,2,FALSE),0)</f>
        <v>0</v>
      </c>
      <c r="T134" s="184"/>
      <c r="U134" s="185"/>
      <c r="V134" s="182"/>
      <c r="W134" s="183">
        <f>IFERROR(VLOOKUP(V134,AnswerETBL,2,FALSE),0)</f>
        <v>0</v>
      </c>
      <c r="X134" s="184"/>
      <c r="Y134" s="185"/>
    </row>
  </sheetData>
  <customSheetViews>
    <customSheetView guid="{9846C184-355C-EA4B-8C35-9561D1AEE31C}" hiddenRows="1" hiddenColumns="1" topLeftCell="B2">
      <selection activeCell="I23" sqref="I23"/>
      <pageMargins left="0.7" right="0.7" top="0.75" bottom="0.75" header="0.3" footer="0.3"/>
    </customSheetView>
  </customSheetViews>
  <mergeCells count="247">
    <mergeCell ref="B1:H1"/>
    <mergeCell ref="B34:B35"/>
    <mergeCell ref="C34:D34"/>
    <mergeCell ref="C35:D35"/>
    <mergeCell ref="B30:D30"/>
    <mergeCell ref="B31:B32"/>
    <mergeCell ref="C31:D31"/>
    <mergeCell ref="I31:I32"/>
    <mergeCell ref="C32:D32"/>
    <mergeCell ref="B28:B29"/>
    <mergeCell ref="C28:D28"/>
    <mergeCell ref="C29:D29"/>
    <mergeCell ref="B3:D3"/>
    <mergeCell ref="B4:D4"/>
    <mergeCell ref="B5:D5"/>
    <mergeCell ref="B6:D6"/>
    <mergeCell ref="B7:D7"/>
    <mergeCell ref="B10:D10"/>
    <mergeCell ref="B19:D19"/>
    <mergeCell ref="B12:C12"/>
    <mergeCell ref="B13:C13"/>
    <mergeCell ref="B14:C14"/>
    <mergeCell ref="B15:C15"/>
    <mergeCell ref="B16:C16"/>
    <mergeCell ref="B43:B44"/>
    <mergeCell ref="C43:D43"/>
    <mergeCell ref="C44:D44"/>
    <mergeCell ref="B39:D39"/>
    <mergeCell ref="B40:B41"/>
    <mergeCell ref="C40:D40"/>
    <mergeCell ref="C41:D41"/>
    <mergeCell ref="B37:B38"/>
    <mergeCell ref="C37:D37"/>
    <mergeCell ref="C38:D38"/>
    <mergeCell ref="B53:B55"/>
    <mergeCell ref="C53:D53"/>
    <mergeCell ref="C54:D54"/>
    <mergeCell ref="C55:D55"/>
    <mergeCell ref="B49:D49"/>
    <mergeCell ref="B50:B51"/>
    <mergeCell ref="C50:D50"/>
    <mergeCell ref="C51:D51"/>
    <mergeCell ref="B46:B47"/>
    <mergeCell ref="C46:D46"/>
    <mergeCell ref="C47:D47"/>
    <mergeCell ref="B62:H62"/>
    <mergeCell ref="B63:B64"/>
    <mergeCell ref="C63:D63"/>
    <mergeCell ref="C64:D64"/>
    <mergeCell ref="B59:D59"/>
    <mergeCell ref="B60:B61"/>
    <mergeCell ref="C60:D60"/>
    <mergeCell ref="C61:D61"/>
    <mergeCell ref="B56:H56"/>
    <mergeCell ref="B57:B58"/>
    <mergeCell ref="C57:D57"/>
    <mergeCell ref="C58:D58"/>
    <mergeCell ref="B71:H71"/>
    <mergeCell ref="B72:B73"/>
    <mergeCell ref="C72:D72"/>
    <mergeCell ref="C73:D73"/>
    <mergeCell ref="B68:D68"/>
    <mergeCell ref="B69:B70"/>
    <mergeCell ref="C69:D69"/>
    <mergeCell ref="C70:D70"/>
    <mergeCell ref="B65:H65"/>
    <mergeCell ref="B66:B67"/>
    <mergeCell ref="C66:D66"/>
    <mergeCell ref="C67:D67"/>
    <mergeCell ref="B78:D78"/>
    <mergeCell ref="B79:B80"/>
    <mergeCell ref="C79:D79"/>
    <mergeCell ref="C80:D80"/>
    <mergeCell ref="B77:D77"/>
    <mergeCell ref="B74:H74"/>
    <mergeCell ref="B75:B76"/>
    <mergeCell ref="C75:D75"/>
    <mergeCell ref="C76:D76"/>
    <mergeCell ref="I88:I89"/>
    <mergeCell ref="C89:D89"/>
    <mergeCell ref="B84:H84"/>
    <mergeCell ref="B85:B86"/>
    <mergeCell ref="C85:D85"/>
    <mergeCell ref="C86:D86"/>
    <mergeCell ref="B81:H81"/>
    <mergeCell ref="B82:B83"/>
    <mergeCell ref="C82:D82"/>
    <mergeCell ref="C83:D83"/>
    <mergeCell ref="B93:H93"/>
    <mergeCell ref="B94:B95"/>
    <mergeCell ref="C94:D94"/>
    <mergeCell ref="C95:D95"/>
    <mergeCell ref="B90:H90"/>
    <mergeCell ref="B91:B92"/>
    <mergeCell ref="C91:D91"/>
    <mergeCell ref="C92:D92"/>
    <mergeCell ref="B87:D87"/>
    <mergeCell ref="B88:B89"/>
    <mergeCell ref="C88:D88"/>
    <mergeCell ref="B100:H100"/>
    <mergeCell ref="B101:B102"/>
    <mergeCell ref="C101:D101"/>
    <mergeCell ref="C102:D102"/>
    <mergeCell ref="B96:D96"/>
    <mergeCell ref="B97:B99"/>
    <mergeCell ref="C97:D97"/>
    <mergeCell ref="C98:D98"/>
    <mergeCell ref="C99:D99"/>
    <mergeCell ref="B107:D107"/>
    <mergeCell ref="B108:B110"/>
    <mergeCell ref="C108:D108"/>
    <mergeCell ref="I108:I109"/>
    <mergeCell ref="C109:D109"/>
    <mergeCell ref="C110:D110"/>
    <mergeCell ref="B103:H103"/>
    <mergeCell ref="B104:B105"/>
    <mergeCell ref="C104:D104"/>
    <mergeCell ref="C105:D105"/>
    <mergeCell ref="C119:D119"/>
    <mergeCell ref="B114:H114"/>
    <mergeCell ref="B115:B116"/>
    <mergeCell ref="C115:D115"/>
    <mergeCell ref="C116:D116"/>
    <mergeCell ref="B111:H111"/>
    <mergeCell ref="B112:B113"/>
    <mergeCell ref="C112:D112"/>
    <mergeCell ref="C113:D113"/>
    <mergeCell ref="B132:H132"/>
    <mergeCell ref="B133:B134"/>
    <mergeCell ref="C133:D133"/>
    <mergeCell ref="C134:D134"/>
    <mergeCell ref="B129:H129"/>
    <mergeCell ref="B130:B131"/>
    <mergeCell ref="C130:D130"/>
    <mergeCell ref="C131:D131"/>
    <mergeCell ref="B126:D126"/>
    <mergeCell ref="B127:B128"/>
    <mergeCell ref="C127:D127"/>
    <mergeCell ref="C128:D128"/>
    <mergeCell ref="B36:H36"/>
    <mergeCell ref="B42:H42"/>
    <mergeCell ref="B45:H45"/>
    <mergeCell ref="B52:H52"/>
    <mergeCell ref="I69:I70"/>
    <mergeCell ref="I97:I98"/>
    <mergeCell ref="I79:I80"/>
    <mergeCell ref="I118:I119"/>
    <mergeCell ref="I127:I128"/>
    <mergeCell ref="I40:I41"/>
    <mergeCell ref="I50:I51"/>
    <mergeCell ref="I60:I61"/>
    <mergeCell ref="B48:D48"/>
    <mergeCell ref="B123:H123"/>
    <mergeCell ref="B124:B125"/>
    <mergeCell ref="C124:D124"/>
    <mergeCell ref="C125:D125"/>
    <mergeCell ref="B120:H120"/>
    <mergeCell ref="B121:B122"/>
    <mergeCell ref="C121:D121"/>
    <mergeCell ref="C122:D122"/>
    <mergeCell ref="B117:D117"/>
    <mergeCell ref="B118:B119"/>
    <mergeCell ref="C118:D118"/>
    <mergeCell ref="M20:M22"/>
    <mergeCell ref="B23:H23"/>
    <mergeCell ref="B27:H27"/>
    <mergeCell ref="I20:I21"/>
    <mergeCell ref="C21:D21"/>
    <mergeCell ref="C22:D22"/>
    <mergeCell ref="B24:B26"/>
    <mergeCell ref="C24:D24"/>
    <mergeCell ref="C25:D25"/>
    <mergeCell ref="C26:D26"/>
    <mergeCell ref="B20:B22"/>
    <mergeCell ref="C20:D20"/>
    <mergeCell ref="Q118:Q119"/>
    <mergeCell ref="Q127:Q128"/>
    <mergeCell ref="R18:U18"/>
    <mergeCell ref="U20:U22"/>
    <mergeCell ref="U31:U32"/>
    <mergeCell ref="U40:U41"/>
    <mergeCell ref="U50:U51"/>
    <mergeCell ref="M108:M109"/>
    <mergeCell ref="M118:M119"/>
    <mergeCell ref="M127:M128"/>
    <mergeCell ref="N18:Q18"/>
    <mergeCell ref="Q31:Q32"/>
    <mergeCell ref="Q40:Q41"/>
    <mergeCell ref="Q50:Q51"/>
    <mergeCell ref="Q60:Q61"/>
    <mergeCell ref="Q69:Q70"/>
    <mergeCell ref="Q79:Q80"/>
    <mergeCell ref="J18:M18"/>
    <mergeCell ref="M50:M51"/>
    <mergeCell ref="M60:M61"/>
    <mergeCell ref="M69:M70"/>
    <mergeCell ref="M79:M80"/>
    <mergeCell ref="M88:M89"/>
    <mergeCell ref="M97:M98"/>
    <mergeCell ref="Y108:Y109"/>
    <mergeCell ref="Y118:Y119"/>
    <mergeCell ref="Y127:Y128"/>
    <mergeCell ref="J48:M48"/>
    <mergeCell ref="J77:M77"/>
    <mergeCell ref="J106:M106"/>
    <mergeCell ref="R48:U48"/>
    <mergeCell ref="R77:U77"/>
    <mergeCell ref="U118:U119"/>
    <mergeCell ref="U127:U128"/>
    <mergeCell ref="Y50:Y51"/>
    <mergeCell ref="Y60:Y61"/>
    <mergeCell ref="Y69:Y70"/>
    <mergeCell ref="Y79:Y80"/>
    <mergeCell ref="U60:U61"/>
    <mergeCell ref="U69:U70"/>
    <mergeCell ref="U79:U80"/>
    <mergeCell ref="U88:U89"/>
    <mergeCell ref="U97:U98"/>
    <mergeCell ref="U108:U109"/>
    <mergeCell ref="R106:U106"/>
    <mergeCell ref="Q88:Q89"/>
    <mergeCell ref="Q97:Q98"/>
    <mergeCell ref="Q108:Q109"/>
    <mergeCell ref="V48:Y48"/>
    <mergeCell ref="V77:Y77"/>
    <mergeCell ref="V106:Y106"/>
    <mergeCell ref="B9:D9"/>
    <mergeCell ref="B8:D8"/>
    <mergeCell ref="E77:I77"/>
    <mergeCell ref="E48:I48"/>
    <mergeCell ref="B106:D106"/>
    <mergeCell ref="E106:I106"/>
    <mergeCell ref="N48:Q48"/>
    <mergeCell ref="N77:Q77"/>
    <mergeCell ref="N106:Q106"/>
    <mergeCell ref="Y88:Y89"/>
    <mergeCell ref="Y97:Y98"/>
    <mergeCell ref="V18:Y18"/>
    <mergeCell ref="Y20:Y22"/>
    <mergeCell ref="Y31:Y32"/>
    <mergeCell ref="Y40:Y41"/>
    <mergeCell ref="B18:D18"/>
    <mergeCell ref="E18:I18"/>
    <mergeCell ref="M31:M32"/>
    <mergeCell ref="M40:M41"/>
    <mergeCell ref="Q20:Q22"/>
    <mergeCell ref="B33:H33"/>
  </mergeCells>
  <conditionalFormatting sqref="E17">
    <cfRule type="expression" dxfId="8" priority="10">
      <formula>$H$24=1</formula>
    </cfRule>
  </conditionalFormatting>
  <conditionalFormatting sqref="J20:J47 J50:J76 J79:J105 J108:J134">
    <cfRule type="expression" dxfId="7" priority="7">
      <formula>K20&gt;G20</formula>
    </cfRule>
    <cfRule type="expression" dxfId="6" priority="8">
      <formula>K20&lt;G20</formula>
    </cfRule>
  </conditionalFormatting>
  <conditionalFormatting sqref="N20:N47 N50:N76 N79:N105 N108:N134">
    <cfRule type="expression" dxfId="5" priority="5">
      <formula>O20&gt;K20</formula>
    </cfRule>
    <cfRule type="expression" dxfId="4" priority="6">
      <formula>O20&lt;K20</formula>
    </cfRule>
  </conditionalFormatting>
  <conditionalFormatting sqref="R20:R47 R50:R76 R79:R105 R108:R134">
    <cfRule type="expression" dxfId="3" priority="3">
      <formula>S20&gt;O20</formula>
    </cfRule>
    <cfRule type="expression" dxfId="2" priority="4">
      <formula>S20&lt;O20</formula>
    </cfRule>
  </conditionalFormatting>
  <conditionalFormatting sqref="V20:V47 V50:V76 V79:V105 V108:V134">
    <cfRule type="expression" dxfId="1" priority="1">
      <formula>W20&gt;S20</formula>
    </cfRule>
    <cfRule type="expression" dxfId="0" priority="2">
      <formula>W20&lt;S20</formula>
    </cfRule>
  </conditionalFormatting>
  <dataValidations count="7">
    <dataValidation type="list" allowBlank="1" showInputMessage="1" showErrorMessage="1" sqref="R125 V72 R72 N125 N121 V125 J94 N112 R88 N88 R94 R121 J72 V121 V94 J88 N72 N94 V88 R112 J112 V112 J121 J125 J38 N38 R38 V38">
      <formula1>AnswerG</formula1>
    </dataValidation>
    <dataValidation type="list" allowBlank="1" showInputMessage="1" showErrorMessage="1" sqref="V105 V46 R73 N105 J105 V95 R105 R46 J34 V34 R69 J61 J69 J73 J46 V69 N34 V61 R61 N61 N69 N73 N46 V73 R34 R95 J124 N124 R124 V124 J86 N86 R86 V86 J95 N95 J91 N91 R91 V91">
      <formula1>AnswerF</formula1>
    </dataValidation>
    <dataValidation type="list" allowBlank="1" showInputMessage="1" showErrorMessage="1" sqref="V134 J32 N32 R32 V32 R134 J134 N134">
      <formula1>AnswerE</formula1>
    </dataValidation>
    <dataValidation type="list" allowBlank="1" showInputMessage="1" showErrorMessage="1" sqref="R133 V76 J133 N133 J29 J67 J47 J40 N29 N67 N47 N40 R29 R67 R47 R40 V29 V67 V47 V40 V133 J76 N76 R76">
      <formula1>AnswerD</formula1>
    </dataValidation>
    <dataValidation type="list" allowBlank="1" showInputMessage="1" showErrorMessage="1" sqref="V20 V109 J20 J109 N20 N109 R20 R109">
      <formula1>AnswerA</formula1>
    </dataValidation>
    <dataValidation type="list" allowBlank="1" showInputMessage="1" showErrorMessage="1" sqref="N101 N41 V118 R118 N118 J118 V54 V75 V51 R51 N51 J51 V41 R41 J41 V43:V44 V130:V131 V127:V128 V122 V119 V115:V116 V101 R101 J75 N75 R75 J53 J50 J57:J58 J60 J63:J64 J66 J70 N54 J79:J80 J82 J85 J89 J92 J97:J98 J102 J104 J115:J116 J119 J122 J127:J128 J130:J131 J43:J44 V28 V24:V25 J28 J24:J25 J54 N50 N57:N58 N60 N63:N64 N66 N70 R53 N79:N80 N82 N85 N89 N92 N97:N98 N102 N104 N115:N116 N119 N122 N127:N128 N130:N131 N43:N44 J37 N37 N28 N24:N25 J101 R50 R57:R58 R60 R63:R64 R66 R70 R54 R79:R80 R82 R85 R89 R92 R97:R98 R102 R104 R115:R116 R119 R122 R127:R128 R130:R131 R43:R44 V37 R37 R28 R24:R25 N53 V50 V57:V58 V60 V63:V64 V66 V70 V53 V79:V80 V82 V85 V89 V92 V97:V98 V102 V104 J35 N35 R35 V35 J21 J22 J26 N21 N22 N26 R21 R22 R26 V21 V22 V26 J31 N31 R31 V31 J55 N55 R55 V55 J108 J110 J113 N108 N110 N113 R108 R110 R113 V108 V110 V113">
      <formula1>AnswerC</formula1>
    </dataValidation>
    <dataValidation type="list" allowBlank="1" showInputMessage="1" showErrorMessage="1" sqref="N99 V99 V83 J83 R83 J99 R99 N83">
      <formula1>AnswerB</formula1>
    </dataValidation>
  </dataValidations>
  <pageMargins left="0.7" right="0.7" top="0.75" bottom="0.75" header="0.3" footer="0.3"/>
  <ignoredErrors>
    <ignoredError sqref="G109 K109 O109 S109 W109" formula="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AE105"/>
  <sheetViews>
    <sheetView workbookViewId="0">
      <selection activeCell="C12" sqref="C12"/>
    </sheetView>
  </sheetViews>
  <sheetFormatPr defaultColWidth="8.85546875" defaultRowHeight="15" x14ac:dyDescent="0.3"/>
  <cols>
    <col min="1" max="1" width="22.85546875" style="37" customWidth="1"/>
    <col min="2" max="2" width="11" style="37" customWidth="1"/>
    <col min="3" max="3" width="9.7109375" style="37" customWidth="1"/>
    <col min="4" max="4" width="1.85546875" style="37" customWidth="1"/>
    <col min="5" max="5" width="8.85546875" style="37"/>
    <col min="6" max="6" width="1.42578125" style="37" customWidth="1"/>
    <col min="7" max="7" width="8.85546875" style="37"/>
    <col min="8" max="8" width="1.42578125" style="37" customWidth="1"/>
    <col min="9" max="9" width="8.85546875" style="37"/>
    <col min="10" max="10" width="1.42578125" style="37" customWidth="1"/>
    <col min="11" max="11" width="21.42578125" style="37" customWidth="1"/>
    <col min="12" max="12" width="22.140625" style="37" customWidth="1"/>
    <col min="13" max="13" width="3.85546875" style="37" customWidth="1"/>
    <col min="14" max="14" width="4.42578125" style="37" customWidth="1"/>
    <col min="15" max="21" width="9.7109375" style="38" customWidth="1"/>
    <col min="22" max="22" width="9.7109375" style="37" customWidth="1"/>
    <col min="23" max="16384" width="8.85546875" style="37"/>
  </cols>
  <sheetData>
    <row r="1" spans="1:31" ht="69" customHeight="1" thickBot="1" x14ac:dyDescent="0.35">
      <c r="A1" s="393" t="s">
        <v>161</v>
      </c>
      <c r="B1" s="394"/>
      <c r="C1" s="394"/>
      <c r="D1" s="394"/>
      <c r="E1" s="394"/>
      <c r="F1" s="394"/>
      <c r="G1" s="394"/>
      <c r="H1" s="394"/>
      <c r="I1" s="394"/>
      <c r="J1" s="394"/>
      <c r="K1" s="395"/>
    </row>
    <row r="3" spans="1:31" ht="27.75" x14ac:dyDescent="0.45">
      <c r="A3" s="36" t="s">
        <v>84</v>
      </c>
      <c r="L3" s="36" t="str">
        <f>A3</f>
        <v>Software Assurance Maturity Model (SAMM) Roadmap</v>
      </c>
    </row>
    <row r="4" spans="1:31" s="39" customFormat="1" ht="16.5" x14ac:dyDescent="0.3">
      <c r="A4" s="39" t="s">
        <v>20</v>
      </c>
      <c r="B4" s="500" t="str">
        <f>IF(ISBLANK(Interview!E10),"",Interview!E10)</f>
        <v/>
      </c>
      <c r="C4" s="500"/>
      <c r="L4" s="39" t="str">
        <f>B4</f>
        <v/>
      </c>
      <c r="O4" s="41"/>
      <c r="P4" s="41"/>
      <c r="Q4" s="41"/>
      <c r="R4" s="41"/>
      <c r="S4" s="41"/>
      <c r="T4" s="41"/>
      <c r="U4" s="41"/>
      <c r="Y4" s="39">
        <v>1</v>
      </c>
      <c r="Z4" s="39">
        <v>1</v>
      </c>
      <c r="AA4" s="39">
        <v>1</v>
      </c>
    </row>
    <row r="5" spans="1:31" s="39" customFormat="1" ht="16.5" x14ac:dyDescent="0.3">
      <c r="A5" s="39" t="s">
        <v>21</v>
      </c>
      <c r="B5" s="500" t="str">
        <f>IF(ISBLANK(Interview!E11),"",Interview!E11)</f>
        <v/>
      </c>
      <c r="C5" s="500"/>
      <c r="L5" s="39" t="str">
        <f>B5</f>
        <v/>
      </c>
      <c r="O5" s="41"/>
      <c r="P5" s="41"/>
      <c r="Q5" s="41"/>
      <c r="R5" s="41"/>
      <c r="S5" s="41"/>
      <c r="T5" s="41"/>
      <c r="U5" s="41"/>
    </row>
    <row r="6" spans="1:31" s="39" customFormat="1" ht="16.5" x14ac:dyDescent="0.3">
      <c r="A6" s="39" t="s">
        <v>85</v>
      </c>
      <c r="B6" s="40" t="s">
        <v>183</v>
      </c>
      <c r="L6" s="226" t="str">
        <f>B6</f>
        <v>v1.0</v>
      </c>
      <c r="O6" s="41"/>
      <c r="P6" s="41"/>
      <c r="Q6" s="41"/>
      <c r="R6" s="41"/>
      <c r="S6" s="41"/>
      <c r="T6" s="41"/>
      <c r="U6" s="41"/>
    </row>
    <row r="7" spans="1:31" s="39" customFormat="1" ht="16.5" x14ac:dyDescent="0.3">
      <c r="A7" s="39" t="s">
        <v>86</v>
      </c>
      <c r="B7" s="227">
        <v>42794</v>
      </c>
      <c r="O7" s="41"/>
      <c r="P7" s="41"/>
      <c r="Q7" s="41"/>
      <c r="R7" s="41"/>
      <c r="S7" s="41"/>
      <c r="T7" s="41"/>
      <c r="U7" s="41"/>
    </row>
    <row r="8" spans="1:31" s="39" customFormat="1" ht="16.5" x14ac:dyDescent="0.3">
      <c r="A8" s="39" t="s">
        <v>87</v>
      </c>
      <c r="B8" s="40" t="s">
        <v>184</v>
      </c>
      <c r="L8" s="213"/>
      <c r="M8" s="213"/>
      <c r="N8" s="213"/>
      <c r="O8" s="502"/>
      <c r="P8" s="502"/>
      <c r="Q8" s="502"/>
      <c r="R8" s="502"/>
      <c r="S8" s="502"/>
      <c r="T8" s="502"/>
      <c r="U8" s="502"/>
      <c r="V8" s="502"/>
    </row>
    <row r="9" spans="1:31" s="39" customFormat="1" ht="16.5" x14ac:dyDescent="0.3">
      <c r="L9" s="214"/>
      <c r="M9" s="214"/>
      <c r="N9" s="214"/>
      <c r="O9" s="502"/>
      <c r="P9" s="502"/>
      <c r="Q9" s="502"/>
      <c r="R9" s="502"/>
      <c r="S9" s="502"/>
      <c r="T9" s="502"/>
      <c r="U9" s="502"/>
      <c r="V9" s="502"/>
    </row>
    <row r="10" spans="1:31" s="39" customFormat="1" ht="17.25" thickBot="1" x14ac:dyDescent="0.35">
      <c r="A10" s="39" t="s">
        <v>88</v>
      </c>
      <c r="B10" s="42" t="s">
        <v>89</v>
      </c>
      <c r="I10" s="42" t="s">
        <v>90</v>
      </c>
      <c r="L10" s="215" t="s">
        <v>91</v>
      </c>
      <c r="M10" s="215"/>
      <c r="N10" s="215"/>
      <c r="O10" s="499"/>
      <c r="P10" s="499"/>
      <c r="Q10" s="499"/>
      <c r="R10" s="499"/>
      <c r="S10" s="499"/>
      <c r="T10" s="499"/>
      <c r="U10" s="499"/>
      <c r="V10" s="499"/>
    </row>
    <row r="11" spans="1:31" ht="15.75" thickBot="1" x14ac:dyDescent="0.35">
      <c r="A11" s="96" t="s">
        <v>92</v>
      </c>
      <c r="B11" s="97" t="s">
        <v>93</v>
      </c>
      <c r="C11" s="97" t="s">
        <v>143</v>
      </c>
      <c r="D11" s="98" t="s">
        <v>94</v>
      </c>
      <c r="E11" s="97" t="s">
        <v>144</v>
      </c>
      <c r="F11" s="98" t="s">
        <v>95</v>
      </c>
      <c r="G11" s="97" t="s">
        <v>145</v>
      </c>
      <c r="H11" s="98" t="s">
        <v>96</v>
      </c>
      <c r="I11" s="97" t="s">
        <v>146</v>
      </c>
      <c r="J11" s="43" t="s">
        <v>97</v>
      </c>
      <c r="K11" s="44" t="s">
        <v>98</v>
      </c>
      <c r="L11" s="216"/>
      <c r="M11" s="217"/>
      <c r="N11" s="217"/>
      <c r="O11" s="501" t="str">
        <f>C11</f>
        <v>Phase 1</v>
      </c>
      <c r="P11" s="501"/>
      <c r="Q11" s="501" t="str">
        <f>E11</f>
        <v>Phase 2</v>
      </c>
      <c r="R11" s="501"/>
      <c r="S11" s="501" t="str">
        <f>G11</f>
        <v>Phase 3</v>
      </c>
      <c r="T11" s="501"/>
      <c r="U11" s="501" t="str">
        <f>I11</f>
        <v>Phase 4</v>
      </c>
      <c r="V11" s="501"/>
      <c r="AA11" s="44" t="str">
        <f>I11</f>
        <v>Phase 4</v>
      </c>
      <c r="AB11" s="44" t="str">
        <f>G11</f>
        <v>Phase 3</v>
      </c>
      <c r="AC11" s="44" t="str">
        <f>E11</f>
        <v>Phase 2</v>
      </c>
      <c r="AD11" s="44" t="str">
        <f>C11</f>
        <v>Phase 1</v>
      </c>
      <c r="AE11" s="44" t="str">
        <f>B11</f>
        <v>Start</v>
      </c>
    </row>
    <row r="12" spans="1:31" ht="15" customHeight="1" x14ac:dyDescent="0.3">
      <c r="A12" s="93" t="s">
        <v>99</v>
      </c>
      <c r="B12" s="102">
        <f>IF(ISNUMBER(Interview!$J$18),Interview!$J$18,SUM(LEFT(Interview!$J$18),".5"))</f>
        <v>0</v>
      </c>
      <c r="C12" s="206">
        <f>Roadmap!M20</f>
        <v>0</v>
      </c>
      <c r="D12" s="45">
        <f>C12</f>
        <v>0</v>
      </c>
      <c r="E12" s="206">
        <f>Roadmap!Q20</f>
        <v>0</v>
      </c>
      <c r="F12" s="45">
        <f>E12</f>
        <v>0</v>
      </c>
      <c r="G12" s="206">
        <f>Roadmap!U20</f>
        <v>0</v>
      </c>
      <c r="H12" s="46">
        <f>G12</f>
        <v>0</v>
      </c>
      <c r="I12" s="206">
        <f>Roadmap!Y20</f>
        <v>0</v>
      </c>
      <c r="J12" s="46">
        <f>I12</f>
        <v>0</v>
      </c>
      <c r="K12" s="123">
        <f>IFERROR(I12-B12,I12-LEFT(B12,1))</f>
        <v>0</v>
      </c>
      <c r="L12" s="217"/>
      <c r="M12" s="217"/>
      <c r="N12" s="217"/>
      <c r="O12" s="217"/>
      <c r="P12" s="217"/>
      <c r="Q12" s="217"/>
      <c r="R12" s="217"/>
      <c r="S12" s="217"/>
      <c r="T12" s="217"/>
      <c r="U12" s="217"/>
      <c r="V12" s="217"/>
      <c r="Z12" s="37" t="str">
        <f>A12</f>
        <v>Strategy &amp; metrics</v>
      </c>
      <c r="AA12" s="124">
        <f>I12</f>
        <v>0</v>
      </c>
      <c r="AB12" s="124">
        <f>G12</f>
        <v>0</v>
      </c>
      <c r="AC12" s="124">
        <f>E12</f>
        <v>0</v>
      </c>
      <c r="AD12" s="124">
        <f>C12</f>
        <v>0</v>
      </c>
      <c r="AE12" s="124">
        <f>B12</f>
        <v>0</v>
      </c>
    </row>
    <row r="13" spans="1:31" ht="15" customHeight="1" x14ac:dyDescent="0.3">
      <c r="A13" s="94" t="s">
        <v>30</v>
      </c>
      <c r="B13" s="102" t="e">
        <f>IF(ISNUMBER(Interview!#REF!),Interview!#REF!,SUM(LEFT(Interview!#REF!),".5"))</f>
        <v>#REF!</v>
      </c>
      <c r="C13" s="207">
        <f>Roadmap!M31</f>
        <v>0</v>
      </c>
      <c r="D13" s="45">
        <f>C13</f>
        <v>0</v>
      </c>
      <c r="E13" s="207">
        <f>Roadmap!Q31</f>
        <v>0</v>
      </c>
      <c r="F13" s="45">
        <f>E13</f>
        <v>0</v>
      </c>
      <c r="G13" s="207">
        <f>Roadmap!U31</f>
        <v>0</v>
      </c>
      <c r="H13" s="45">
        <f>G13</f>
        <v>0</v>
      </c>
      <c r="I13" s="207">
        <f>Roadmap!Y31</f>
        <v>0</v>
      </c>
      <c r="J13" s="45">
        <f>I13</f>
        <v>0</v>
      </c>
      <c r="K13" s="123" t="e">
        <f t="shared" ref="K13:K23" si="0">IFERROR(I13-B13,I13-LEFT(B13,1))</f>
        <v>#REF!</v>
      </c>
      <c r="L13" s="217"/>
      <c r="M13" s="217"/>
      <c r="N13" s="217"/>
      <c r="O13" s="217"/>
      <c r="P13" s="217"/>
      <c r="Q13" s="217"/>
      <c r="R13" s="217"/>
      <c r="S13" s="217"/>
      <c r="T13" s="217"/>
      <c r="U13" s="217"/>
      <c r="V13" s="217"/>
      <c r="Z13" s="37" t="str">
        <f t="shared" ref="Z13:Z23" si="1">A13</f>
        <v>Policy &amp; Compliance</v>
      </c>
      <c r="AA13" s="124">
        <f t="shared" ref="AA13:AA23" si="2">I13</f>
        <v>0</v>
      </c>
      <c r="AB13" s="124">
        <f t="shared" ref="AB13:AB23" si="3">G13</f>
        <v>0</v>
      </c>
      <c r="AC13" s="124">
        <f t="shared" ref="AC13:AC23" si="4">E13</f>
        <v>0</v>
      </c>
      <c r="AD13" s="124">
        <f t="shared" ref="AD13:AD23" si="5">C13</f>
        <v>0</v>
      </c>
      <c r="AE13" s="124" t="e">
        <f t="shared" ref="AE13:AE23" si="6">B13</f>
        <v>#REF!</v>
      </c>
    </row>
    <row r="14" spans="1:31" ht="15" customHeight="1" x14ac:dyDescent="0.3">
      <c r="A14" s="95" t="s">
        <v>34</v>
      </c>
      <c r="B14" s="103" t="e">
        <f>IF(ISNUMBER(Interview!#REF!),Interview!#REF!,SUM(LEFT(Interview!#REF!),".5"))</f>
        <v>#REF!</v>
      </c>
      <c r="C14" s="208">
        <f>Roadmap!M40</f>
        <v>0</v>
      </c>
      <c r="D14" s="47">
        <f>C14</f>
        <v>0</v>
      </c>
      <c r="E14" s="208">
        <f>Roadmap!Q40</f>
        <v>0</v>
      </c>
      <c r="F14" s="47">
        <f>E14</f>
        <v>0</v>
      </c>
      <c r="G14" s="208">
        <f>Roadmap!U40</f>
        <v>0</v>
      </c>
      <c r="H14" s="47">
        <f>G14</f>
        <v>0</v>
      </c>
      <c r="I14" s="208">
        <f>Roadmap!Y40</f>
        <v>0</v>
      </c>
      <c r="J14" s="47">
        <f>I14</f>
        <v>0</v>
      </c>
      <c r="K14" s="123" t="e">
        <f t="shared" si="0"/>
        <v>#REF!</v>
      </c>
      <c r="L14" s="217"/>
      <c r="M14" s="217"/>
      <c r="N14" s="217"/>
      <c r="O14" s="217"/>
      <c r="P14" s="217"/>
      <c r="Q14" s="217"/>
      <c r="R14" s="217"/>
      <c r="S14" s="217"/>
      <c r="T14" s="217"/>
      <c r="U14" s="217"/>
      <c r="V14" s="217"/>
      <c r="Z14" s="37" t="str">
        <f t="shared" si="1"/>
        <v>Education &amp; Guidance</v>
      </c>
      <c r="AA14" s="124">
        <f t="shared" si="2"/>
        <v>0</v>
      </c>
      <c r="AB14" s="124">
        <f t="shared" si="3"/>
        <v>0</v>
      </c>
      <c r="AC14" s="124">
        <f t="shared" si="4"/>
        <v>0</v>
      </c>
      <c r="AD14" s="124">
        <f t="shared" si="5"/>
        <v>0</v>
      </c>
      <c r="AE14" s="124" t="e">
        <f t="shared" si="6"/>
        <v>#REF!</v>
      </c>
    </row>
    <row r="15" spans="1:31" ht="15" customHeight="1" x14ac:dyDescent="0.3">
      <c r="A15" s="90" t="s">
        <v>39</v>
      </c>
      <c r="B15" s="102">
        <f>IF(ISNUMBER(Interview!$J$157),Interview!$J$157,SUM(LEFT(Interview!$J$157),".5"))</f>
        <v>0</v>
      </c>
      <c r="C15" s="209">
        <f>Roadmap!M50</f>
        <v>0</v>
      </c>
      <c r="D15" s="48">
        <f>C15</f>
        <v>0</v>
      </c>
      <c r="E15" s="209">
        <f>Roadmap!Q50</f>
        <v>0</v>
      </c>
      <c r="F15" s="48">
        <f>E15</f>
        <v>0</v>
      </c>
      <c r="G15" s="209">
        <f>Roadmap!U50</f>
        <v>0</v>
      </c>
      <c r="H15" s="48">
        <f>G15</f>
        <v>0</v>
      </c>
      <c r="I15" s="209">
        <f>Roadmap!Y50</f>
        <v>0</v>
      </c>
      <c r="J15" s="48">
        <f>I15</f>
        <v>0</v>
      </c>
      <c r="K15" s="123">
        <f t="shared" si="0"/>
        <v>0</v>
      </c>
      <c r="L15" s="217"/>
      <c r="M15" s="217"/>
      <c r="N15" s="217"/>
      <c r="O15" s="217"/>
      <c r="P15" s="217"/>
      <c r="Q15" s="217"/>
      <c r="R15" s="217"/>
      <c r="S15" s="217"/>
      <c r="T15" s="217"/>
      <c r="U15" s="217"/>
      <c r="V15" s="217"/>
      <c r="Z15" s="37" t="str">
        <f t="shared" si="1"/>
        <v>Threat Assessment</v>
      </c>
      <c r="AA15" s="124">
        <f t="shared" si="2"/>
        <v>0</v>
      </c>
      <c r="AB15" s="124">
        <f t="shared" si="3"/>
        <v>0</v>
      </c>
      <c r="AC15" s="124">
        <f t="shared" si="4"/>
        <v>0</v>
      </c>
      <c r="AD15" s="124">
        <f t="shared" si="5"/>
        <v>0</v>
      </c>
      <c r="AE15" s="124">
        <f t="shared" si="6"/>
        <v>0</v>
      </c>
    </row>
    <row r="16" spans="1:31" ht="15" customHeight="1" x14ac:dyDescent="0.3">
      <c r="A16" s="91" t="s">
        <v>43</v>
      </c>
      <c r="B16" s="102" t="e">
        <f>IF(ISNUMBER(Interview!#REF!),Interview!#REF!,SUM(LEFT(Interview!#REF!),".5"))</f>
        <v>#REF!</v>
      </c>
      <c r="C16" s="207">
        <f>Roadmap!M60</f>
        <v>0</v>
      </c>
      <c r="D16" s="45">
        <f t="shared" ref="D16:D23" si="7">C16</f>
        <v>0</v>
      </c>
      <c r="E16" s="207">
        <f>Roadmap!Q60</f>
        <v>0</v>
      </c>
      <c r="F16" s="45">
        <f t="shared" ref="F16:F23" si="8">E16</f>
        <v>0</v>
      </c>
      <c r="G16" s="207">
        <f>Roadmap!U60</f>
        <v>0</v>
      </c>
      <c r="H16" s="45">
        <f t="shared" ref="H16:H23" si="9">G16</f>
        <v>0</v>
      </c>
      <c r="I16" s="207">
        <f>Roadmap!Y60</f>
        <v>0</v>
      </c>
      <c r="J16" s="45">
        <f t="shared" ref="J16:J23" si="10">I16</f>
        <v>0</v>
      </c>
      <c r="K16" s="123" t="e">
        <f t="shared" si="0"/>
        <v>#REF!</v>
      </c>
      <c r="L16" s="217"/>
      <c r="M16" s="217"/>
      <c r="N16" s="217"/>
      <c r="O16" s="217"/>
      <c r="P16" s="217"/>
      <c r="Q16" s="217"/>
      <c r="R16" s="217"/>
      <c r="S16" s="217"/>
      <c r="T16" s="217"/>
      <c r="U16" s="217"/>
      <c r="V16" s="217"/>
      <c r="Z16" s="37" t="str">
        <f t="shared" si="1"/>
        <v>Security Requirements</v>
      </c>
      <c r="AA16" s="124">
        <f t="shared" si="2"/>
        <v>0</v>
      </c>
      <c r="AB16" s="124">
        <f t="shared" si="3"/>
        <v>0</v>
      </c>
      <c r="AC16" s="124">
        <f t="shared" si="4"/>
        <v>0</v>
      </c>
      <c r="AD16" s="124">
        <f t="shared" si="5"/>
        <v>0</v>
      </c>
      <c r="AE16" s="124" t="e">
        <f t="shared" si="6"/>
        <v>#REF!</v>
      </c>
    </row>
    <row r="17" spans="1:31" x14ac:dyDescent="0.3">
      <c r="A17" s="92" t="s">
        <v>50</v>
      </c>
      <c r="B17" s="103" t="e">
        <f>IF(ISNUMBER(Interview!#REF!),Interview!#REF!,SUM(LEFT(Interview!#REF!),".5"))</f>
        <v>#REF!</v>
      </c>
      <c r="C17" s="208">
        <f>Roadmap!M69</f>
        <v>0</v>
      </c>
      <c r="D17" s="47">
        <f t="shared" si="7"/>
        <v>0</v>
      </c>
      <c r="E17" s="208">
        <f>Roadmap!Q69</f>
        <v>0</v>
      </c>
      <c r="F17" s="47">
        <f t="shared" si="8"/>
        <v>0</v>
      </c>
      <c r="G17" s="208">
        <f>Roadmap!U69</f>
        <v>0</v>
      </c>
      <c r="H17" s="47">
        <f t="shared" si="9"/>
        <v>0</v>
      </c>
      <c r="I17" s="208">
        <f>Roadmap!Y69</f>
        <v>0</v>
      </c>
      <c r="J17" s="47">
        <f t="shared" si="10"/>
        <v>0</v>
      </c>
      <c r="K17" s="123" t="e">
        <f t="shared" si="0"/>
        <v>#REF!</v>
      </c>
      <c r="L17" s="217" t="str">
        <f>A12</f>
        <v>Strategy &amp; metrics</v>
      </c>
      <c r="M17" s="217"/>
      <c r="N17" s="217"/>
      <c r="O17" s="217"/>
      <c r="P17" s="217"/>
      <c r="Q17" s="217"/>
      <c r="R17" s="217"/>
      <c r="S17" s="217"/>
      <c r="T17" s="217"/>
      <c r="U17" s="217"/>
      <c r="V17" s="217"/>
      <c r="Z17" s="37" t="str">
        <f t="shared" si="1"/>
        <v>Secure Architecture</v>
      </c>
      <c r="AA17" s="124">
        <f t="shared" si="2"/>
        <v>0</v>
      </c>
      <c r="AB17" s="124">
        <f t="shared" si="3"/>
        <v>0</v>
      </c>
      <c r="AC17" s="124">
        <f t="shared" si="4"/>
        <v>0</v>
      </c>
      <c r="AD17" s="124">
        <f t="shared" si="5"/>
        <v>0</v>
      </c>
      <c r="AE17" s="124" t="e">
        <f t="shared" si="6"/>
        <v>#REF!</v>
      </c>
    </row>
    <row r="18" spans="1:31" x14ac:dyDescent="0.3">
      <c r="A18" s="87" t="s">
        <v>55</v>
      </c>
      <c r="B18" s="102" t="e">
        <f>IF(ISNUMBER(Interview!#REF!),Interview!#REF!,SUM(LEFT(Interview!#REF!),".5"))</f>
        <v>#REF!</v>
      </c>
      <c r="C18" s="209">
        <f>Roadmap!M79</f>
        <v>0</v>
      </c>
      <c r="D18" s="48">
        <f t="shared" si="7"/>
        <v>0</v>
      </c>
      <c r="E18" s="209">
        <f>Roadmap!Q79</f>
        <v>0</v>
      </c>
      <c r="F18" s="48">
        <f t="shared" si="8"/>
        <v>0</v>
      </c>
      <c r="G18" s="209">
        <f>Roadmap!U79</f>
        <v>0</v>
      </c>
      <c r="H18" s="48">
        <f t="shared" si="9"/>
        <v>0</v>
      </c>
      <c r="I18" s="209">
        <f>Roadmap!Y79</f>
        <v>0</v>
      </c>
      <c r="J18" s="48">
        <f t="shared" si="10"/>
        <v>0</v>
      </c>
      <c r="K18" s="123" t="e">
        <f t="shared" si="0"/>
        <v>#REF!</v>
      </c>
      <c r="L18" s="217"/>
      <c r="M18" s="217"/>
      <c r="N18" s="217"/>
      <c r="O18" s="217"/>
      <c r="P18" s="217"/>
      <c r="Q18" s="217"/>
      <c r="R18" s="217"/>
      <c r="S18" s="217"/>
      <c r="T18" s="217"/>
      <c r="U18" s="217"/>
      <c r="V18" s="217"/>
      <c r="Z18" s="37" t="str">
        <f t="shared" si="1"/>
        <v>Design Review</v>
      </c>
      <c r="AA18" s="124">
        <f t="shared" si="2"/>
        <v>0</v>
      </c>
      <c r="AB18" s="124">
        <f t="shared" si="3"/>
        <v>0</v>
      </c>
      <c r="AC18" s="124">
        <f t="shared" si="4"/>
        <v>0</v>
      </c>
      <c r="AD18" s="124">
        <f t="shared" si="5"/>
        <v>0</v>
      </c>
      <c r="AE18" s="124" t="e">
        <f t="shared" si="6"/>
        <v>#REF!</v>
      </c>
    </row>
    <row r="19" spans="1:31" x14ac:dyDescent="0.3">
      <c r="A19" s="88" t="s">
        <v>83</v>
      </c>
      <c r="B19" s="102" t="e">
        <f>IF(ISNUMBER(Interview!#REF!),Interview!#REF!,SUM(LEFT(Interview!#REF!),".5"))</f>
        <v>#REF!</v>
      </c>
      <c r="C19" s="207">
        <f>Roadmap!M88</f>
        <v>0</v>
      </c>
      <c r="D19" s="45">
        <f t="shared" si="7"/>
        <v>0</v>
      </c>
      <c r="E19" s="207">
        <f>Roadmap!Q88</f>
        <v>0</v>
      </c>
      <c r="F19" s="45">
        <f t="shared" si="8"/>
        <v>0</v>
      </c>
      <c r="G19" s="207">
        <f>Roadmap!U88</f>
        <v>0</v>
      </c>
      <c r="H19" s="45">
        <f t="shared" si="9"/>
        <v>0</v>
      </c>
      <c r="I19" s="207">
        <f>Roadmap!Y88</f>
        <v>0</v>
      </c>
      <c r="J19" s="45">
        <f t="shared" si="10"/>
        <v>0</v>
      </c>
      <c r="K19" s="123" t="e">
        <f t="shared" si="0"/>
        <v>#REF!</v>
      </c>
      <c r="L19" s="217"/>
      <c r="M19" s="217"/>
      <c r="N19" s="217"/>
      <c r="O19" s="217"/>
      <c r="P19" s="217"/>
      <c r="Q19" s="217"/>
      <c r="R19" s="217"/>
      <c r="S19" s="217"/>
      <c r="T19" s="217"/>
      <c r="U19" s="217"/>
      <c r="V19" s="217"/>
      <c r="Z19" s="37" t="str">
        <f t="shared" si="1"/>
        <v>Implementation Review</v>
      </c>
      <c r="AA19" s="124">
        <f t="shared" si="2"/>
        <v>0</v>
      </c>
      <c r="AB19" s="124">
        <f t="shared" si="3"/>
        <v>0</v>
      </c>
      <c r="AC19" s="124">
        <f t="shared" si="4"/>
        <v>0</v>
      </c>
      <c r="AD19" s="124">
        <f t="shared" si="5"/>
        <v>0</v>
      </c>
      <c r="AE19" s="124" t="e">
        <f t="shared" si="6"/>
        <v>#REF!</v>
      </c>
    </row>
    <row r="20" spans="1:31" x14ac:dyDescent="0.3">
      <c r="A20" s="89" t="s">
        <v>59</v>
      </c>
      <c r="B20" s="103" t="e">
        <f>IF(ISNUMBER(Interview!#REF!),Interview!#REF!,SUM(LEFT(Interview!#REF!),".5"))</f>
        <v>#REF!</v>
      </c>
      <c r="C20" s="208">
        <f>Roadmap!M97</f>
        <v>0</v>
      </c>
      <c r="D20" s="47">
        <f t="shared" si="7"/>
        <v>0</v>
      </c>
      <c r="E20" s="208">
        <f>Roadmap!Q97</f>
        <v>0</v>
      </c>
      <c r="F20" s="47">
        <f t="shared" si="8"/>
        <v>0</v>
      </c>
      <c r="G20" s="208">
        <f>Roadmap!U97</f>
        <v>0</v>
      </c>
      <c r="H20" s="47">
        <f t="shared" si="9"/>
        <v>0</v>
      </c>
      <c r="I20" s="208">
        <f>Roadmap!Y97</f>
        <v>0</v>
      </c>
      <c r="J20" s="47">
        <f t="shared" si="10"/>
        <v>0</v>
      </c>
      <c r="K20" s="123" t="e">
        <f t="shared" si="0"/>
        <v>#REF!</v>
      </c>
      <c r="L20" s="217"/>
      <c r="M20" s="217"/>
      <c r="N20" s="217"/>
      <c r="O20" s="217"/>
      <c r="P20" s="217"/>
      <c r="Q20" s="217"/>
      <c r="R20" s="217"/>
      <c r="S20" s="217"/>
      <c r="T20" s="217"/>
      <c r="U20" s="217"/>
      <c r="V20" s="217"/>
      <c r="Z20" s="37" t="str">
        <f t="shared" si="1"/>
        <v>Security Testing</v>
      </c>
      <c r="AA20" s="124">
        <f t="shared" si="2"/>
        <v>0</v>
      </c>
      <c r="AB20" s="124">
        <f t="shared" si="3"/>
        <v>0</v>
      </c>
      <c r="AC20" s="124">
        <f t="shared" si="4"/>
        <v>0</v>
      </c>
      <c r="AD20" s="124">
        <f t="shared" si="5"/>
        <v>0</v>
      </c>
      <c r="AE20" s="124" t="e">
        <f t="shared" si="6"/>
        <v>#REF!</v>
      </c>
    </row>
    <row r="21" spans="1:31" x14ac:dyDescent="0.3">
      <c r="A21" s="84" t="s">
        <v>76</v>
      </c>
      <c r="B21" s="102" t="e">
        <f>IF(ISNUMBER(Interview!#REF!),Interview!#REF!,SUM(LEFT(Interview!#REF!),".5"))</f>
        <v>#REF!</v>
      </c>
      <c r="C21" s="209">
        <f>Roadmap!M108</f>
        <v>0</v>
      </c>
      <c r="D21" s="48">
        <f t="shared" si="7"/>
        <v>0</v>
      </c>
      <c r="E21" s="209">
        <f>Roadmap!Q108</f>
        <v>0</v>
      </c>
      <c r="F21" s="48">
        <f t="shared" si="8"/>
        <v>0</v>
      </c>
      <c r="G21" s="209">
        <f>Roadmap!U108</f>
        <v>0</v>
      </c>
      <c r="H21" s="48">
        <f t="shared" si="9"/>
        <v>0</v>
      </c>
      <c r="I21" s="209">
        <f>Roadmap!Y108</f>
        <v>0</v>
      </c>
      <c r="J21" s="48">
        <f t="shared" si="10"/>
        <v>0</v>
      </c>
      <c r="K21" s="123" t="e">
        <f t="shared" si="0"/>
        <v>#REF!</v>
      </c>
      <c r="L21" s="217"/>
      <c r="M21" s="217"/>
      <c r="N21" s="217"/>
      <c r="O21" s="217"/>
      <c r="P21" s="217"/>
      <c r="Q21" s="217"/>
      <c r="R21" s="217"/>
      <c r="S21" s="217"/>
      <c r="T21" s="217"/>
      <c r="U21" s="217"/>
      <c r="V21" s="217"/>
      <c r="Z21" s="37" t="str">
        <f t="shared" si="1"/>
        <v>Issue Management</v>
      </c>
      <c r="AA21" s="124">
        <f t="shared" si="2"/>
        <v>0</v>
      </c>
      <c r="AB21" s="124">
        <f t="shared" si="3"/>
        <v>0</v>
      </c>
      <c r="AC21" s="124">
        <f t="shared" si="4"/>
        <v>0</v>
      </c>
      <c r="AD21" s="124">
        <f t="shared" si="5"/>
        <v>0</v>
      </c>
      <c r="AE21" s="124" t="e">
        <f t="shared" si="6"/>
        <v>#REF!</v>
      </c>
    </row>
    <row r="22" spans="1:31" x14ac:dyDescent="0.3">
      <c r="A22" s="85" t="s">
        <v>63</v>
      </c>
      <c r="B22" s="102" t="e">
        <f>IF(ISNUMBER(Interview!#REF!),Interview!#REF!,SUM(LEFT(Interview!#REF!),".5"))</f>
        <v>#REF!</v>
      </c>
      <c r="C22" s="207">
        <f>Roadmap!M118</f>
        <v>0</v>
      </c>
      <c r="D22" s="45">
        <f t="shared" si="7"/>
        <v>0</v>
      </c>
      <c r="E22" s="207">
        <f>Roadmap!Q118</f>
        <v>0</v>
      </c>
      <c r="F22" s="45">
        <f t="shared" si="8"/>
        <v>0</v>
      </c>
      <c r="G22" s="207">
        <f>Roadmap!U118</f>
        <v>0</v>
      </c>
      <c r="H22" s="45">
        <f t="shared" si="9"/>
        <v>0</v>
      </c>
      <c r="I22" s="207">
        <f>Roadmap!Y118</f>
        <v>0</v>
      </c>
      <c r="J22" s="45">
        <f t="shared" si="10"/>
        <v>0</v>
      </c>
      <c r="K22" s="123" t="e">
        <f t="shared" si="0"/>
        <v>#REF!</v>
      </c>
      <c r="L22" s="217"/>
      <c r="M22" s="217"/>
      <c r="N22" s="217"/>
      <c r="O22" s="217"/>
      <c r="P22" s="217"/>
      <c r="Q22" s="217"/>
      <c r="R22" s="217"/>
      <c r="S22" s="217"/>
      <c r="T22" s="217"/>
      <c r="U22" s="217"/>
      <c r="V22" s="217"/>
      <c r="Z22" s="37" t="str">
        <f t="shared" si="1"/>
        <v>Environment Hardening</v>
      </c>
      <c r="AA22" s="124">
        <f t="shared" si="2"/>
        <v>0</v>
      </c>
      <c r="AB22" s="124">
        <f t="shared" si="3"/>
        <v>0</v>
      </c>
      <c r="AC22" s="124">
        <f t="shared" si="4"/>
        <v>0</v>
      </c>
      <c r="AD22" s="124">
        <f t="shared" si="5"/>
        <v>0</v>
      </c>
      <c r="AE22" s="124" t="e">
        <f t="shared" si="6"/>
        <v>#REF!</v>
      </c>
    </row>
    <row r="23" spans="1:31" ht="15.75" thickBot="1" x14ac:dyDescent="0.35">
      <c r="A23" s="86" t="s">
        <v>0</v>
      </c>
      <c r="B23" s="104" t="e">
        <f>IF(ISNUMBER(Interview!#REF!),Interview!#REF!,SUM(LEFT(Interview!#REF!),".5"))</f>
        <v>#REF!</v>
      </c>
      <c r="C23" s="210">
        <f>Roadmap!M127</f>
        <v>0</v>
      </c>
      <c r="D23" s="49">
        <f t="shared" si="7"/>
        <v>0</v>
      </c>
      <c r="E23" s="210">
        <f>Roadmap!Q127</f>
        <v>0</v>
      </c>
      <c r="F23" s="49">
        <f t="shared" si="8"/>
        <v>0</v>
      </c>
      <c r="G23" s="210">
        <f>Roadmap!U127</f>
        <v>0</v>
      </c>
      <c r="H23" s="49">
        <f t="shared" si="9"/>
        <v>0</v>
      </c>
      <c r="I23" s="210">
        <f>Roadmap!Y127</f>
        <v>0</v>
      </c>
      <c r="J23" s="49">
        <f t="shared" si="10"/>
        <v>0</v>
      </c>
      <c r="K23" s="123" t="e">
        <f t="shared" si="0"/>
        <v>#REF!</v>
      </c>
      <c r="L23" s="217"/>
      <c r="M23" s="217"/>
      <c r="N23" s="217"/>
      <c r="O23" s="217"/>
      <c r="P23" s="217"/>
      <c r="Q23" s="217"/>
      <c r="R23" s="217"/>
      <c r="S23" s="217"/>
      <c r="T23" s="217"/>
      <c r="U23" s="217"/>
      <c r="V23" s="217"/>
      <c r="Z23" s="37" t="str">
        <f t="shared" si="1"/>
        <v>Operational Enablement</v>
      </c>
      <c r="AA23" s="124">
        <f t="shared" si="2"/>
        <v>0</v>
      </c>
      <c r="AB23" s="124">
        <f t="shared" si="3"/>
        <v>0</v>
      </c>
      <c r="AC23" s="124">
        <f t="shared" si="4"/>
        <v>0</v>
      </c>
      <c r="AD23" s="124">
        <f t="shared" si="5"/>
        <v>0</v>
      </c>
      <c r="AE23" s="124" t="e">
        <f t="shared" si="6"/>
        <v>#REF!</v>
      </c>
    </row>
    <row r="24" spans="1:31" x14ac:dyDescent="0.3">
      <c r="L24" s="217" t="str">
        <f>A13</f>
        <v>Policy &amp; Compliance</v>
      </c>
      <c r="M24" s="217"/>
      <c r="N24" s="217"/>
      <c r="O24" s="217"/>
      <c r="P24" s="217"/>
      <c r="Q24" s="217"/>
      <c r="R24" s="217"/>
      <c r="S24" s="217"/>
      <c r="T24" s="217"/>
      <c r="U24" s="217"/>
      <c r="V24" s="217"/>
    </row>
    <row r="25" spans="1:31" x14ac:dyDescent="0.3">
      <c r="B25" s="50" t="s">
        <v>100</v>
      </c>
      <c r="C25" s="124" t="e">
        <f>SUM(C12:C23)-SUM(B12:B23)</f>
        <v>#REF!</v>
      </c>
      <c r="D25" s="124"/>
      <c r="E25" s="124">
        <f>SUM(E12:E23)-SUM(C12:C23)</f>
        <v>0</v>
      </c>
      <c r="F25" s="124"/>
      <c r="G25" s="124">
        <f>SUM(G12:G23)-SUM(E12:E23)</f>
        <v>0</v>
      </c>
      <c r="H25" s="124"/>
      <c r="I25" s="124">
        <f>SUM(I12:I23)-SUM(G12:G23)</f>
        <v>0</v>
      </c>
      <c r="J25" s="124"/>
      <c r="K25" s="123" t="e">
        <f>SUM(K12:K23)</f>
        <v>#REF!</v>
      </c>
      <c r="L25" s="217"/>
      <c r="M25" s="217"/>
      <c r="N25" s="217"/>
      <c r="O25" s="217"/>
      <c r="P25" s="217"/>
      <c r="Q25" s="217"/>
      <c r="R25" s="217"/>
      <c r="S25" s="217"/>
      <c r="T25" s="217"/>
      <c r="U25" s="217"/>
      <c r="V25" s="217"/>
    </row>
    <row r="26" spans="1:31" x14ac:dyDescent="0.3">
      <c r="B26" s="50"/>
      <c r="C26" s="51" t="e">
        <f>C25/$K$25</f>
        <v>#REF!</v>
      </c>
      <c r="E26" s="51" t="e">
        <f>E25/$K$25</f>
        <v>#REF!</v>
      </c>
      <c r="G26" s="51" t="e">
        <f>G25/$K$25</f>
        <v>#REF!</v>
      </c>
      <c r="I26" s="51" t="e">
        <f>I25/$K$25</f>
        <v>#REF!</v>
      </c>
      <c r="K26" s="52" t="e">
        <f>1-K25/24</f>
        <v>#REF!</v>
      </c>
      <c r="L26" s="217"/>
      <c r="M26" s="217"/>
      <c r="N26" s="217"/>
      <c r="O26" s="217"/>
      <c r="P26" s="217"/>
      <c r="Q26" s="217"/>
      <c r="R26" s="217"/>
      <c r="S26" s="217"/>
      <c r="T26" s="217"/>
      <c r="U26" s="217"/>
      <c r="V26" s="217"/>
    </row>
    <row r="27" spans="1:31" x14ac:dyDescent="0.3">
      <c r="B27" s="50"/>
      <c r="L27" s="217"/>
      <c r="M27" s="217"/>
      <c r="N27" s="217"/>
      <c r="O27" s="217"/>
      <c r="P27" s="217"/>
      <c r="Q27" s="217"/>
      <c r="R27" s="217"/>
      <c r="S27" s="217"/>
      <c r="T27" s="217"/>
      <c r="U27" s="217"/>
      <c r="V27" s="217"/>
    </row>
    <row r="28" spans="1:31" ht="15.75" thickBot="1" x14ac:dyDescent="0.35">
      <c r="L28" s="217"/>
      <c r="M28" s="217"/>
      <c r="N28" s="217"/>
      <c r="O28" s="217"/>
      <c r="P28" s="217"/>
      <c r="Q28" s="217"/>
      <c r="R28" s="217"/>
      <c r="S28" s="217"/>
      <c r="T28" s="217"/>
      <c r="U28" s="217"/>
      <c r="V28" s="217"/>
    </row>
    <row r="29" spans="1:31" x14ac:dyDescent="0.3">
      <c r="A29" s="53" t="s">
        <v>101</v>
      </c>
      <c r="B29" s="54">
        <v>0</v>
      </c>
      <c r="L29" s="217"/>
      <c r="M29" s="217"/>
      <c r="N29" s="217"/>
      <c r="O29" s="217"/>
      <c r="P29" s="217"/>
      <c r="Q29" s="217"/>
      <c r="R29" s="217"/>
      <c r="S29" s="217"/>
      <c r="T29" s="217"/>
      <c r="U29" s="217"/>
      <c r="V29" s="217"/>
    </row>
    <row r="30" spans="1:31" x14ac:dyDescent="0.3">
      <c r="A30" s="55"/>
      <c r="B30" s="56">
        <v>0.5</v>
      </c>
      <c r="L30" s="217"/>
      <c r="M30" s="217"/>
      <c r="N30" s="217"/>
      <c r="O30" s="217"/>
      <c r="P30" s="217"/>
      <c r="Q30" s="217"/>
      <c r="R30" s="217"/>
      <c r="S30" s="217"/>
      <c r="T30" s="217"/>
      <c r="U30" s="217"/>
      <c r="V30" s="217"/>
    </row>
    <row r="31" spans="1:31" x14ac:dyDescent="0.3">
      <c r="A31" s="55"/>
      <c r="B31" s="56">
        <v>1</v>
      </c>
      <c r="L31" s="217" t="str">
        <f>A14</f>
        <v>Education &amp; Guidance</v>
      </c>
      <c r="M31" s="217"/>
      <c r="N31" s="217"/>
      <c r="O31" s="217"/>
      <c r="P31" s="217"/>
      <c r="Q31" s="217"/>
      <c r="R31" s="217"/>
      <c r="S31" s="217"/>
      <c r="T31" s="217"/>
      <c r="U31" s="217"/>
      <c r="V31" s="217"/>
    </row>
    <row r="32" spans="1:31" x14ac:dyDescent="0.3">
      <c r="A32" s="55"/>
      <c r="B32" s="56">
        <v>1.5</v>
      </c>
      <c r="L32" s="217"/>
      <c r="M32" s="217"/>
      <c r="N32" s="217"/>
      <c r="O32" s="217"/>
      <c r="P32" s="217"/>
      <c r="Q32" s="217"/>
      <c r="R32" s="217"/>
      <c r="S32" s="217"/>
      <c r="T32" s="217"/>
      <c r="U32" s="217"/>
      <c r="V32" s="217"/>
    </row>
    <row r="33" spans="1:22" x14ac:dyDescent="0.3">
      <c r="A33" s="55"/>
      <c r="B33" s="56">
        <v>2</v>
      </c>
      <c r="L33" s="217"/>
      <c r="M33" s="217"/>
      <c r="N33" s="217"/>
      <c r="O33" s="217"/>
      <c r="P33" s="217"/>
      <c r="Q33" s="217"/>
      <c r="R33" s="217"/>
      <c r="S33" s="217"/>
      <c r="T33" s="217"/>
      <c r="U33" s="217"/>
      <c r="V33" s="217"/>
    </row>
    <row r="34" spans="1:22" x14ac:dyDescent="0.3">
      <c r="A34" s="55"/>
      <c r="B34" s="56">
        <v>2.5</v>
      </c>
      <c r="L34" s="217"/>
      <c r="M34" s="217"/>
      <c r="N34" s="217"/>
      <c r="O34" s="217"/>
      <c r="P34" s="217"/>
      <c r="Q34" s="217"/>
      <c r="R34" s="217"/>
      <c r="S34" s="217"/>
      <c r="T34" s="217"/>
      <c r="U34" s="217"/>
      <c r="V34" s="217"/>
    </row>
    <row r="35" spans="1:22" ht="15.75" thickBot="1" x14ac:dyDescent="0.35">
      <c r="A35" s="57"/>
      <c r="B35" s="58">
        <v>3</v>
      </c>
      <c r="L35" s="217"/>
      <c r="M35" s="217"/>
      <c r="N35" s="217"/>
      <c r="O35" s="217"/>
      <c r="P35" s="217"/>
      <c r="Q35" s="217"/>
      <c r="R35" s="217"/>
      <c r="S35" s="217"/>
      <c r="T35" s="217"/>
      <c r="U35" s="217"/>
      <c r="V35" s="217"/>
    </row>
    <row r="36" spans="1:22" x14ac:dyDescent="0.3">
      <c r="L36" s="217"/>
      <c r="M36" s="217"/>
      <c r="N36" s="217"/>
      <c r="O36" s="217"/>
      <c r="P36" s="217"/>
      <c r="Q36" s="217"/>
      <c r="R36" s="217"/>
      <c r="S36" s="217"/>
      <c r="T36" s="217"/>
      <c r="U36" s="217"/>
      <c r="V36" s="217"/>
    </row>
    <row r="37" spans="1:22" x14ac:dyDescent="0.3">
      <c r="L37" s="217"/>
      <c r="M37" s="217"/>
      <c r="N37" s="217"/>
      <c r="O37" s="217"/>
      <c r="P37" s="217"/>
      <c r="Q37" s="217"/>
      <c r="R37" s="217"/>
      <c r="S37" s="217"/>
      <c r="T37" s="217"/>
      <c r="U37" s="217"/>
      <c r="V37" s="217"/>
    </row>
    <row r="38" spans="1:22" x14ac:dyDescent="0.3">
      <c r="L38" s="217" t="str">
        <f>A15</f>
        <v>Threat Assessment</v>
      </c>
      <c r="M38" s="217"/>
      <c r="N38" s="217"/>
      <c r="O38" s="217"/>
      <c r="P38" s="217"/>
      <c r="Q38" s="217"/>
      <c r="R38" s="217"/>
      <c r="S38" s="217"/>
      <c r="T38" s="217"/>
      <c r="U38" s="217"/>
      <c r="V38" s="217"/>
    </row>
    <row r="39" spans="1:22" x14ac:dyDescent="0.3">
      <c r="L39" s="217"/>
      <c r="M39" s="217"/>
      <c r="N39" s="217"/>
      <c r="O39" s="217"/>
      <c r="P39" s="217"/>
      <c r="Q39" s="217"/>
      <c r="R39" s="217"/>
      <c r="S39" s="217"/>
      <c r="T39" s="217"/>
      <c r="U39" s="217"/>
      <c r="V39" s="217"/>
    </row>
    <row r="40" spans="1:22" x14ac:dyDescent="0.3">
      <c r="L40" s="217"/>
      <c r="M40" s="217"/>
      <c r="N40" s="217"/>
      <c r="O40" s="217"/>
      <c r="P40" s="217"/>
      <c r="Q40" s="217"/>
      <c r="R40" s="217"/>
      <c r="S40" s="217"/>
      <c r="T40" s="217"/>
      <c r="U40" s="217"/>
      <c r="V40" s="217"/>
    </row>
    <row r="41" spans="1:22" x14ac:dyDescent="0.3">
      <c r="L41" s="217"/>
      <c r="M41" s="217"/>
      <c r="N41" s="217"/>
      <c r="O41" s="217"/>
      <c r="P41" s="217"/>
      <c r="Q41" s="217"/>
      <c r="R41" s="217"/>
      <c r="S41" s="217"/>
      <c r="T41" s="217"/>
      <c r="U41" s="217"/>
      <c r="V41" s="217"/>
    </row>
    <row r="42" spans="1:22" x14ac:dyDescent="0.3">
      <c r="L42" s="217"/>
      <c r="M42" s="217"/>
      <c r="N42" s="217"/>
      <c r="O42" s="217"/>
      <c r="P42" s="217"/>
      <c r="Q42" s="217"/>
      <c r="R42" s="217"/>
      <c r="S42" s="217"/>
      <c r="T42" s="217"/>
      <c r="U42" s="217"/>
      <c r="V42" s="217"/>
    </row>
    <row r="43" spans="1:22" x14ac:dyDescent="0.3">
      <c r="L43" s="217"/>
      <c r="M43" s="217"/>
      <c r="N43" s="217"/>
      <c r="O43" s="217"/>
      <c r="P43" s="217"/>
      <c r="Q43" s="217"/>
      <c r="R43" s="217"/>
      <c r="S43" s="217"/>
      <c r="T43" s="217"/>
      <c r="U43" s="217"/>
      <c r="V43" s="217"/>
    </row>
    <row r="44" spans="1:22" x14ac:dyDescent="0.3">
      <c r="L44" s="217"/>
      <c r="M44" s="217"/>
      <c r="N44" s="217"/>
      <c r="O44" s="217"/>
      <c r="P44" s="217"/>
      <c r="Q44" s="217"/>
      <c r="R44" s="217"/>
      <c r="S44" s="217"/>
      <c r="T44" s="217"/>
      <c r="U44" s="217"/>
      <c r="V44" s="217"/>
    </row>
    <row r="45" spans="1:22" x14ac:dyDescent="0.3">
      <c r="L45" s="217" t="str">
        <f>A16</f>
        <v>Security Requirements</v>
      </c>
      <c r="M45" s="217"/>
      <c r="N45" s="217"/>
      <c r="O45" s="217"/>
      <c r="P45" s="217"/>
      <c r="Q45" s="217"/>
      <c r="R45" s="217"/>
      <c r="S45" s="217"/>
      <c r="T45" s="217"/>
      <c r="U45" s="217"/>
      <c r="V45" s="217"/>
    </row>
    <row r="46" spans="1:22" x14ac:dyDescent="0.3">
      <c r="L46" s="217"/>
      <c r="M46" s="217"/>
      <c r="N46" s="217"/>
      <c r="O46" s="217"/>
      <c r="P46" s="217"/>
      <c r="Q46" s="217"/>
      <c r="R46" s="217"/>
      <c r="S46" s="217"/>
      <c r="T46" s="217"/>
      <c r="U46" s="217"/>
      <c r="V46" s="217"/>
    </row>
    <row r="47" spans="1:22" x14ac:dyDescent="0.3">
      <c r="L47" s="217"/>
      <c r="M47" s="217"/>
      <c r="N47" s="217"/>
      <c r="O47" s="217"/>
      <c r="P47" s="217"/>
      <c r="Q47" s="217"/>
      <c r="R47" s="217"/>
      <c r="S47" s="217"/>
      <c r="T47" s="217"/>
      <c r="U47" s="217"/>
      <c r="V47" s="217"/>
    </row>
    <row r="48" spans="1:22" x14ac:dyDescent="0.3">
      <c r="L48" s="217"/>
      <c r="M48" s="217"/>
      <c r="N48" s="217"/>
      <c r="O48" s="217"/>
      <c r="P48" s="217"/>
      <c r="Q48" s="217"/>
      <c r="R48" s="217"/>
      <c r="S48" s="217"/>
      <c r="T48" s="217"/>
      <c r="U48" s="217"/>
      <c r="V48" s="217"/>
    </row>
    <row r="49" spans="12:22" x14ac:dyDescent="0.3">
      <c r="L49" s="217"/>
      <c r="M49" s="217"/>
      <c r="N49" s="217"/>
      <c r="O49" s="217"/>
      <c r="P49" s="217"/>
      <c r="Q49" s="217"/>
      <c r="R49" s="217"/>
      <c r="S49" s="217"/>
      <c r="T49" s="217"/>
      <c r="U49" s="217"/>
      <c r="V49" s="217"/>
    </row>
    <row r="50" spans="12:22" x14ac:dyDescent="0.3">
      <c r="L50" s="217"/>
      <c r="M50" s="217"/>
      <c r="N50" s="217"/>
      <c r="O50" s="217"/>
      <c r="P50" s="217"/>
      <c r="Q50" s="217"/>
      <c r="R50" s="217"/>
      <c r="S50" s="217"/>
      <c r="T50" s="217"/>
      <c r="U50" s="217"/>
      <c r="V50" s="217"/>
    </row>
    <row r="51" spans="12:22" x14ac:dyDescent="0.3">
      <c r="L51" s="217"/>
      <c r="M51" s="217"/>
      <c r="N51" s="217"/>
      <c r="O51" s="217"/>
      <c r="P51" s="217"/>
      <c r="Q51" s="217"/>
      <c r="R51" s="217"/>
      <c r="S51" s="217"/>
      <c r="T51" s="217"/>
      <c r="U51" s="217"/>
      <c r="V51" s="217"/>
    </row>
    <row r="52" spans="12:22" x14ac:dyDescent="0.3">
      <c r="L52" s="217"/>
      <c r="M52" s="217"/>
      <c r="N52" s="217"/>
      <c r="O52" s="217"/>
      <c r="P52" s="217"/>
      <c r="Q52" s="217"/>
      <c r="R52" s="217"/>
      <c r="S52" s="217"/>
      <c r="T52" s="217"/>
      <c r="U52" s="217"/>
      <c r="V52" s="217"/>
    </row>
    <row r="53" spans="12:22" x14ac:dyDescent="0.3">
      <c r="L53" s="217" t="str">
        <f>A17</f>
        <v>Secure Architecture</v>
      </c>
      <c r="M53" s="217"/>
      <c r="N53" s="217"/>
      <c r="O53" s="217"/>
      <c r="P53" s="217"/>
      <c r="Q53" s="217"/>
      <c r="R53" s="217"/>
      <c r="S53" s="217"/>
      <c r="T53" s="217"/>
      <c r="U53" s="217"/>
      <c r="V53" s="217"/>
    </row>
    <row r="54" spans="12:22" x14ac:dyDescent="0.3">
      <c r="L54" s="217"/>
      <c r="M54" s="217"/>
      <c r="N54" s="217"/>
      <c r="O54" s="217"/>
      <c r="P54" s="217"/>
      <c r="Q54" s="217"/>
      <c r="R54" s="217"/>
      <c r="S54" s="217"/>
      <c r="T54" s="217"/>
      <c r="U54" s="217"/>
      <c r="V54" s="217"/>
    </row>
    <row r="55" spans="12:22" x14ac:dyDescent="0.3">
      <c r="L55" s="217"/>
      <c r="M55" s="217"/>
      <c r="N55" s="217"/>
      <c r="O55" s="217"/>
      <c r="P55" s="217"/>
      <c r="Q55" s="217"/>
      <c r="R55" s="217"/>
      <c r="S55" s="217"/>
      <c r="T55" s="217"/>
      <c r="U55" s="217"/>
      <c r="V55" s="217"/>
    </row>
    <row r="56" spans="12:22" x14ac:dyDescent="0.3">
      <c r="L56" s="217"/>
      <c r="M56" s="217"/>
      <c r="N56" s="217"/>
      <c r="O56" s="217"/>
      <c r="P56" s="217"/>
      <c r="Q56" s="217"/>
      <c r="R56" s="217"/>
      <c r="S56" s="217"/>
      <c r="T56" s="217"/>
      <c r="U56" s="217"/>
      <c r="V56" s="217"/>
    </row>
    <row r="57" spans="12:22" x14ac:dyDescent="0.3">
      <c r="L57" s="217"/>
      <c r="M57" s="217"/>
      <c r="N57" s="217"/>
      <c r="O57" s="217"/>
      <c r="P57" s="217"/>
      <c r="Q57" s="217"/>
      <c r="R57" s="217"/>
      <c r="S57" s="217"/>
      <c r="T57" s="217"/>
      <c r="U57" s="217"/>
      <c r="V57" s="217"/>
    </row>
    <row r="58" spans="12:22" x14ac:dyDescent="0.3">
      <c r="L58" s="217"/>
      <c r="M58" s="217"/>
      <c r="N58" s="217"/>
      <c r="O58" s="217"/>
      <c r="P58" s="217"/>
      <c r="Q58" s="217"/>
      <c r="R58" s="217"/>
      <c r="S58" s="217"/>
      <c r="T58" s="217"/>
      <c r="U58" s="217"/>
      <c r="V58" s="217"/>
    </row>
    <row r="59" spans="12:22" x14ac:dyDescent="0.3">
      <c r="L59" s="217"/>
      <c r="M59" s="217"/>
      <c r="N59" s="217"/>
      <c r="O59" s="217"/>
      <c r="P59" s="217"/>
      <c r="Q59" s="217"/>
      <c r="R59" s="217"/>
      <c r="S59" s="217"/>
      <c r="T59" s="217"/>
      <c r="U59" s="217"/>
      <c r="V59" s="217"/>
    </row>
    <row r="60" spans="12:22" x14ac:dyDescent="0.3">
      <c r="L60" s="217"/>
      <c r="M60" s="217"/>
      <c r="N60" s="217"/>
      <c r="O60" s="217"/>
      <c r="P60" s="217"/>
      <c r="Q60" s="217"/>
      <c r="R60" s="217"/>
      <c r="S60" s="217"/>
      <c r="T60" s="217"/>
      <c r="U60" s="217"/>
      <c r="V60" s="217"/>
    </row>
    <row r="61" spans="12:22" x14ac:dyDescent="0.3">
      <c r="L61" s="217" t="str">
        <f>A18</f>
        <v>Design Review</v>
      </c>
      <c r="M61" s="217"/>
      <c r="N61" s="217"/>
      <c r="O61" s="217"/>
      <c r="P61" s="217"/>
      <c r="Q61" s="217"/>
      <c r="R61" s="217"/>
      <c r="S61" s="217"/>
      <c r="T61" s="217"/>
      <c r="U61" s="217"/>
      <c r="V61" s="217"/>
    </row>
    <row r="62" spans="12:22" x14ac:dyDescent="0.3">
      <c r="L62" s="217"/>
      <c r="M62" s="217"/>
      <c r="N62" s="217"/>
      <c r="O62" s="217"/>
      <c r="P62" s="217"/>
      <c r="Q62" s="217"/>
      <c r="R62" s="217"/>
      <c r="S62" s="217"/>
      <c r="T62" s="217"/>
      <c r="U62" s="217"/>
      <c r="V62" s="217"/>
    </row>
    <row r="63" spans="12:22" x14ac:dyDescent="0.3">
      <c r="L63" s="217"/>
      <c r="M63" s="217"/>
      <c r="N63" s="217"/>
      <c r="O63" s="217"/>
      <c r="P63" s="217"/>
      <c r="Q63" s="217"/>
      <c r="R63" s="217"/>
      <c r="S63" s="217"/>
      <c r="T63" s="217"/>
      <c r="U63" s="217"/>
      <c r="V63" s="217"/>
    </row>
    <row r="64" spans="12:22" x14ac:dyDescent="0.3">
      <c r="L64" s="217"/>
      <c r="M64" s="217"/>
      <c r="N64" s="217"/>
      <c r="O64" s="217"/>
      <c r="P64" s="217"/>
      <c r="Q64" s="217"/>
      <c r="R64" s="217"/>
      <c r="S64" s="217"/>
      <c r="T64" s="217"/>
      <c r="U64" s="217"/>
      <c r="V64" s="217"/>
    </row>
    <row r="65" spans="12:22" x14ac:dyDescent="0.3">
      <c r="L65" s="217"/>
      <c r="M65" s="217"/>
      <c r="N65" s="217"/>
      <c r="O65" s="217"/>
      <c r="P65" s="217"/>
      <c r="Q65" s="217"/>
      <c r="R65" s="217"/>
      <c r="S65" s="217"/>
      <c r="T65" s="217"/>
      <c r="U65" s="217"/>
      <c r="V65" s="217"/>
    </row>
    <row r="66" spans="12:22" x14ac:dyDescent="0.3">
      <c r="L66" s="217"/>
      <c r="M66" s="217"/>
      <c r="N66" s="217"/>
      <c r="O66" s="217"/>
      <c r="P66" s="217"/>
      <c r="Q66" s="217"/>
      <c r="R66" s="217"/>
      <c r="S66" s="217"/>
      <c r="T66" s="217"/>
      <c r="U66" s="217"/>
      <c r="V66" s="217"/>
    </row>
    <row r="67" spans="12:22" x14ac:dyDescent="0.3">
      <c r="L67" s="217"/>
      <c r="M67" s="217"/>
      <c r="N67" s="217"/>
      <c r="O67" s="217"/>
      <c r="P67" s="217"/>
      <c r="Q67" s="217"/>
      <c r="R67" s="217"/>
      <c r="S67" s="217"/>
      <c r="T67" s="217"/>
      <c r="U67" s="217"/>
      <c r="V67" s="217"/>
    </row>
    <row r="68" spans="12:22" x14ac:dyDescent="0.3">
      <c r="L68" s="217"/>
      <c r="M68" s="217"/>
      <c r="N68" s="217"/>
      <c r="O68" s="217"/>
      <c r="P68" s="217"/>
      <c r="Q68" s="217"/>
      <c r="R68" s="217"/>
      <c r="S68" s="217"/>
      <c r="T68" s="217"/>
      <c r="U68" s="217"/>
      <c r="V68" s="217"/>
    </row>
    <row r="69" spans="12:22" x14ac:dyDescent="0.3">
      <c r="L69" s="217" t="str">
        <f>A19</f>
        <v>Implementation Review</v>
      </c>
      <c r="M69" s="217"/>
      <c r="N69" s="217"/>
      <c r="O69" s="217"/>
      <c r="P69" s="217"/>
      <c r="Q69" s="217"/>
      <c r="R69" s="217"/>
      <c r="S69" s="217"/>
      <c r="T69" s="217"/>
      <c r="U69" s="217"/>
      <c r="V69" s="217"/>
    </row>
    <row r="70" spans="12:22" x14ac:dyDescent="0.3">
      <c r="L70" s="217"/>
      <c r="M70" s="217"/>
      <c r="N70" s="217"/>
      <c r="O70" s="217"/>
      <c r="P70" s="217"/>
      <c r="Q70" s="217"/>
      <c r="R70" s="217"/>
      <c r="S70" s="217"/>
      <c r="T70" s="217"/>
      <c r="U70" s="217"/>
      <c r="V70" s="217"/>
    </row>
    <row r="71" spans="12:22" x14ac:dyDescent="0.3">
      <c r="L71" s="217"/>
      <c r="M71" s="217"/>
      <c r="N71" s="217"/>
      <c r="O71" s="217"/>
      <c r="P71" s="217"/>
      <c r="Q71" s="217"/>
      <c r="R71" s="217"/>
      <c r="S71" s="217"/>
      <c r="T71" s="217"/>
      <c r="U71" s="217"/>
      <c r="V71" s="217"/>
    </row>
    <row r="72" spans="12:22" x14ac:dyDescent="0.3">
      <c r="L72" s="217"/>
      <c r="M72" s="217"/>
      <c r="N72" s="217"/>
      <c r="O72" s="217"/>
      <c r="P72" s="217"/>
      <c r="Q72" s="217"/>
      <c r="R72" s="217"/>
      <c r="S72" s="217"/>
      <c r="T72" s="217"/>
      <c r="U72" s="217"/>
      <c r="V72" s="217"/>
    </row>
    <row r="73" spans="12:22" x14ac:dyDescent="0.3">
      <c r="L73" s="217"/>
      <c r="M73" s="217"/>
      <c r="N73" s="217"/>
      <c r="O73" s="217"/>
      <c r="P73" s="217"/>
      <c r="Q73" s="217"/>
      <c r="R73" s="217"/>
      <c r="S73" s="217"/>
      <c r="T73" s="217"/>
      <c r="U73" s="217"/>
      <c r="V73" s="217"/>
    </row>
    <row r="74" spans="12:22" x14ac:dyDescent="0.3">
      <c r="L74" s="217"/>
      <c r="M74" s="217"/>
      <c r="N74" s="217"/>
      <c r="O74" s="217"/>
      <c r="P74" s="217"/>
      <c r="Q74" s="217"/>
      <c r="R74" s="217"/>
      <c r="S74" s="217"/>
      <c r="T74" s="217"/>
      <c r="U74" s="217"/>
      <c r="V74" s="217"/>
    </row>
    <row r="75" spans="12:22" x14ac:dyDescent="0.3">
      <c r="L75" s="217"/>
      <c r="M75" s="217"/>
      <c r="N75" s="217"/>
      <c r="O75" s="217"/>
      <c r="P75" s="217"/>
      <c r="Q75" s="217"/>
      <c r="R75" s="217"/>
      <c r="S75" s="217"/>
      <c r="T75" s="217"/>
      <c r="U75" s="217"/>
      <c r="V75" s="217"/>
    </row>
    <row r="76" spans="12:22" x14ac:dyDescent="0.3">
      <c r="L76" s="217"/>
      <c r="M76" s="217"/>
      <c r="N76" s="217"/>
      <c r="O76" s="217"/>
      <c r="P76" s="217"/>
      <c r="Q76" s="217"/>
      <c r="R76" s="217"/>
      <c r="S76" s="217"/>
      <c r="T76" s="217"/>
      <c r="U76" s="217"/>
      <c r="V76" s="217"/>
    </row>
    <row r="77" spans="12:22" x14ac:dyDescent="0.3">
      <c r="L77" s="217" t="str">
        <f>A20</f>
        <v>Security Testing</v>
      </c>
      <c r="M77" s="217"/>
      <c r="N77" s="217"/>
      <c r="O77" s="217"/>
      <c r="P77" s="217"/>
      <c r="Q77" s="217"/>
      <c r="R77" s="217"/>
      <c r="S77" s="217"/>
      <c r="T77" s="217"/>
      <c r="U77" s="217"/>
      <c r="V77" s="217"/>
    </row>
    <row r="78" spans="12:22" x14ac:dyDescent="0.3">
      <c r="L78" s="217"/>
      <c r="M78" s="217"/>
      <c r="N78" s="217"/>
      <c r="O78" s="217"/>
      <c r="P78" s="217"/>
      <c r="Q78" s="217"/>
      <c r="R78" s="217"/>
      <c r="S78" s="217"/>
      <c r="T78" s="217"/>
      <c r="U78" s="217"/>
      <c r="V78" s="217"/>
    </row>
    <row r="79" spans="12:22" x14ac:dyDescent="0.3">
      <c r="L79" s="217"/>
      <c r="M79" s="217"/>
      <c r="N79" s="217"/>
      <c r="O79" s="217"/>
      <c r="P79" s="217"/>
      <c r="Q79" s="217"/>
      <c r="R79" s="217"/>
      <c r="S79" s="217"/>
      <c r="T79" s="217"/>
      <c r="U79" s="217"/>
      <c r="V79" s="217"/>
    </row>
    <row r="80" spans="12:22" x14ac:dyDescent="0.3">
      <c r="L80" s="217"/>
      <c r="M80" s="217"/>
      <c r="N80" s="217"/>
      <c r="O80" s="217"/>
      <c r="P80" s="217"/>
      <c r="Q80" s="217"/>
      <c r="R80" s="217"/>
      <c r="S80" s="217"/>
      <c r="T80" s="217"/>
      <c r="U80" s="217"/>
      <c r="V80" s="217"/>
    </row>
    <row r="81" spans="12:22" x14ac:dyDescent="0.3">
      <c r="L81" s="217"/>
      <c r="M81" s="217"/>
      <c r="N81" s="217"/>
      <c r="O81" s="217"/>
      <c r="P81" s="217"/>
      <c r="Q81" s="217"/>
      <c r="R81" s="217"/>
      <c r="S81" s="217"/>
      <c r="T81" s="217"/>
      <c r="U81" s="217"/>
      <c r="V81" s="217"/>
    </row>
    <row r="82" spans="12:22" x14ac:dyDescent="0.3">
      <c r="L82" s="217"/>
      <c r="M82" s="217"/>
      <c r="N82" s="217"/>
      <c r="O82" s="217"/>
      <c r="P82" s="217"/>
      <c r="Q82" s="217"/>
      <c r="R82" s="217"/>
      <c r="S82" s="217"/>
      <c r="T82" s="217"/>
      <c r="U82" s="217"/>
      <c r="V82" s="217"/>
    </row>
    <row r="83" spans="12:22" x14ac:dyDescent="0.3">
      <c r="L83" s="217"/>
      <c r="M83" s="217"/>
      <c r="N83" s="217"/>
      <c r="O83" s="217"/>
      <c r="P83" s="217"/>
      <c r="Q83" s="217"/>
      <c r="R83" s="217"/>
      <c r="S83" s="217"/>
      <c r="T83" s="217"/>
      <c r="U83" s="217"/>
      <c r="V83" s="217"/>
    </row>
    <row r="84" spans="12:22" x14ac:dyDescent="0.3">
      <c r="L84" s="217"/>
      <c r="M84" s="217"/>
      <c r="N84" s="217"/>
      <c r="O84" s="217"/>
      <c r="P84" s="217"/>
      <c r="Q84" s="217"/>
      <c r="R84" s="217"/>
      <c r="S84" s="217"/>
      <c r="T84" s="217"/>
      <c r="U84" s="217"/>
      <c r="V84" s="217"/>
    </row>
    <row r="85" spans="12:22" x14ac:dyDescent="0.3">
      <c r="L85" s="217" t="str">
        <f>A21</f>
        <v>Issue Management</v>
      </c>
      <c r="M85" s="217"/>
      <c r="N85" s="217"/>
      <c r="O85" s="217"/>
      <c r="P85" s="217"/>
      <c r="Q85" s="217"/>
      <c r="R85" s="217"/>
      <c r="S85" s="217"/>
      <c r="T85" s="217"/>
      <c r="U85" s="217"/>
      <c r="V85" s="217"/>
    </row>
    <row r="86" spans="12:22" x14ac:dyDescent="0.3">
      <c r="L86" s="217"/>
      <c r="M86" s="217"/>
      <c r="N86" s="217"/>
      <c r="O86" s="217"/>
      <c r="P86" s="217"/>
      <c r="Q86" s="217"/>
      <c r="R86" s="217"/>
      <c r="S86" s="217"/>
      <c r="T86" s="217"/>
      <c r="U86" s="217"/>
      <c r="V86" s="217"/>
    </row>
    <row r="87" spans="12:22" x14ac:dyDescent="0.3">
      <c r="L87" s="217"/>
      <c r="M87" s="217"/>
      <c r="N87" s="217"/>
      <c r="O87" s="217"/>
      <c r="P87" s="217"/>
      <c r="Q87" s="217"/>
      <c r="R87" s="217"/>
      <c r="S87" s="217"/>
      <c r="T87" s="217"/>
      <c r="U87" s="217"/>
      <c r="V87" s="217"/>
    </row>
    <row r="88" spans="12:22" x14ac:dyDescent="0.3">
      <c r="L88" s="217"/>
      <c r="M88" s="217"/>
      <c r="N88" s="217"/>
      <c r="O88" s="217"/>
      <c r="P88" s="217"/>
      <c r="Q88" s="217"/>
      <c r="R88" s="217"/>
      <c r="S88" s="217"/>
      <c r="T88" s="217"/>
      <c r="U88" s="217"/>
      <c r="V88" s="217"/>
    </row>
    <row r="89" spans="12:22" x14ac:dyDescent="0.3">
      <c r="L89" s="217"/>
      <c r="M89" s="217"/>
      <c r="N89" s="217"/>
      <c r="O89" s="217"/>
      <c r="P89" s="217"/>
      <c r="Q89" s="217"/>
      <c r="R89" s="217"/>
      <c r="S89" s="217"/>
      <c r="T89" s="217"/>
      <c r="U89" s="217"/>
      <c r="V89" s="217"/>
    </row>
    <row r="90" spans="12:22" x14ac:dyDescent="0.3">
      <c r="L90" s="217"/>
      <c r="M90" s="217"/>
      <c r="N90" s="217"/>
      <c r="O90" s="217"/>
      <c r="P90" s="217"/>
      <c r="Q90" s="217"/>
      <c r="R90" s="217"/>
      <c r="S90" s="217"/>
      <c r="T90" s="217"/>
      <c r="U90" s="217"/>
      <c r="V90" s="217"/>
    </row>
    <row r="91" spans="12:22" x14ac:dyDescent="0.3">
      <c r="L91" s="217"/>
      <c r="M91" s="217"/>
      <c r="N91" s="217"/>
      <c r="O91" s="217"/>
      <c r="P91" s="217"/>
      <c r="Q91" s="217"/>
      <c r="R91" s="217"/>
      <c r="S91" s="217"/>
      <c r="T91" s="217"/>
      <c r="U91" s="217"/>
      <c r="V91" s="217"/>
    </row>
    <row r="92" spans="12:22" x14ac:dyDescent="0.3">
      <c r="L92" s="217"/>
      <c r="M92" s="217"/>
      <c r="N92" s="217"/>
      <c r="O92" s="217"/>
      <c r="P92" s="217"/>
      <c r="Q92" s="217"/>
      <c r="R92" s="217"/>
      <c r="S92" s="217"/>
      <c r="T92" s="217"/>
      <c r="U92" s="217"/>
      <c r="V92" s="217"/>
    </row>
    <row r="93" spans="12:22" x14ac:dyDescent="0.3">
      <c r="L93" s="217" t="str">
        <f>A22</f>
        <v>Environment Hardening</v>
      </c>
      <c r="M93" s="217"/>
      <c r="N93" s="217"/>
      <c r="O93" s="217"/>
      <c r="P93" s="217"/>
      <c r="Q93" s="217"/>
      <c r="R93" s="217"/>
      <c r="S93" s="217"/>
      <c r="T93" s="217"/>
      <c r="U93" s="217"/>
      <c r="V93" s="217"/>
    </row>
    <row r="94" spans="12:22" x14ac:dyDescent="0.3">
      <c r="L94" s="217"/>
      <c r="M94" s="217"/>
      <c r="N94" s="217"/>
      <c r="O94" s="217"/>
      <c r="P94" s="217"/>
      <c r="Q94" s="217"/>
      <c r="R94" s="217"/>
      <c r="S94" s="217"/>
      <c r="T94" s="217"/>
      <c r="U94" s="217"/>
      <c r="V94" s="217"/>
    </row>
    <row r="95" spans="12:22" x14ac:dyDescent="0.3">
      <c r="L95" s="217"/>
      <c r="M95" s="217"/>
      <c r="N95" s="217"/>
      <c r="O95" s="217"/>
      <c r="P95" s="217"/>
      <c r="Q95" s="217"/>
      <c r="R95" s="217"/>
      <c r="S95" s="217"/>
      <c r="T95" s="217"/>
      <c r="U95" s="217"/>
      <c r="V95" s="217"/>
    </row>
    <row r="96" spans="12:22" x14ac:dyDescent="0.3">
      <c r="L96" s="217"/>
      <c r="M96" s="217"/>
      <c r="N96" s="217"/>
      <c r="O96" s="217"/>
      <c r="P96" s="217"/>
      <c r="Q96" s="217"/>
      <c r="R96" s="217"/>
      <c r="S96" s="217"/>
      <c r="T96" s="217"/>
      <c r="U96" s="217"/>
      <c r="V96" s="217"/>
    </row>
    <row r="97" spans="12:22" x14ac:dyDescent="0.3">
      <c r="L97" s="217"/>
      <c r="M97" s="217"/>
      <c r="N97" s="217"/>
      <c r="O97" s="217"/>
      <c r="P97" s="217"/>
      <c r="Q97" s="217"/>
      <c r="R97" s="217"/>
      <c r="S97" s="217"/>
      <c r="T97" s="217"/>
      <c r="U97" s="217"/>
      <c r="V97" s="217"/>
    </row>
    <row r="98" spans="12:22" x14ac:dyDescent="0.3">
      <c r="L98" s="217"/>
      <c r="M98" s="217"/>
      <c r="N98" s="217"/>
      <c r="O98" s="217"/>
      <c r="P98" s="217"/>
      <c r="Q98" s="217"/>
      <c r="R98" s="217"/>
      <c r="S98" s="217"/>
      <c r="T98" s="217"/>
      <c r="U98" s="217"/>
      <c r="V98" s="217"/>
    </row>
    <row r="99" spans="12:22" x14ac:dyDescent="0.3">
      <c r="L99" s="217"/>
      <c r="M99" s="217"/>
      <c r="N99" s="217"/>
      <c r="O99" s="217"/>
      <c r="P99" s="217"/>
      <c r="Q99" s="217"/>
      <c r="R99" s="217"/>
      <c r="S99" s="217"/>
      <c r="T99" s="217"/>
      <c r="U99" s="217"/>
      <c r="V99" s="217"/>
    </row>
    <row r="100" spans="12:22" x14ac:dyDescent="0.3">
      <c r="L100" s="217"/>
      <c r="M100" s="217"/>
      <c r="N100" s="217"/>
      <c r="O100" s="217"/>
      <c r="P100" s="217"/>
      <c r="Q100" s="217"/>
      <c r="R100" s="217"/>
      <c r="S100" s="217"/>
      <c r="T100" s="217"/>
      <c r="U100" s="217"/>
      <c r="V100" s="217"/>
    </row>
    <row r="101" spans="12:22" x14ac:dyDescent="0.3">
      <c r="L101" s="217" t="str">
        <f>A23</f>
        <v>Operational Enablement</v>
      </c>
      <c r="M101" s="217"/>
      <c r="N101" s="217"/>
      <c r="O101" s="217"/>
      <c r="P101" s="217"/>
      <c r="Q101" s="217"/>
      <c r="R101" s="217"/>
      <c r="S101" s="217"/>
      <c r="T101" s="217"/>
      <c r="U101" s="217"/>
      <c r="V101" s="217"/>
    </row>
    <row r="102" spans="12:22" x14ac:dyDescent="0.3">
      <c r="L102" s="217"/>
      <c r="M102" s="217"/>
      <c r="N102" s="217"/>
      <c r="O102" s="217"/>
      <c r="P102" s="217"/>
      <c r="Q102" s="217"/>
      <c r="R102" s="217"/>
      <c r="S102" s="217"/>
      <c r="T102" s="217"/>
      <c r="U102" s="217"/>
      <c r="V102" s="217"/>
    </row>
    <row r="103" spans="12:22" x14ac:dyDescent="0.3">
      <c r="L103" s="217"/>
      <c r="M103" s="217"/>
      <c r="N103" s="217"/>
      <c r="O103" s="217"/>
      <c r="P103" s="217"/>
      <c r="Q103" s="217"/>
      <c r="R103" s="217"/>
      <c r="S103" s="217"/>
      <c r="T103" s="217"/>
      <c r="U103" s="217"/>
      <c r="V103" s="217"/>
    </row>
    <row r="104" spans="12:22" x14ac:dyDescent="0.3">
      <c r="L104" s="217"/>
      <c r="M104" s="217"/>
      <c r="N104" s="217"/>
      <c r="O104" s="217"/>
      <c r="P104" s="217"/>
      <c r="Q104" s="217"/>
      <c r="R104" s="217"/>
      <c r="S104" s="217"/>
      <c r="T104" s="217"/>
      <c r="U104" s="217"/>
      <c r="V104" s="217"/>
    </row>
    <row r="105" spans="12:22" ht="15.75" thickBot="1" x14ac:dyDescent="0.35">
      <c r="L105" s="218"/>
      <c r="M105" s="218"/>
      <c r="N105" s="218"/>
      <c r="O105" s="218"/>
      <c r="P105" s="218"/>
      <c r="Q105" s="218"/>
      <c r="R105" s="218"/>
      <c r="S105" s="218"/>
      <c r="T105" s="218"/>
      <c r="U105" s="218"/>
      <c r="V105" s="218"/>
    </row>
  </sheetData>
  <customSheetViews>
    <customSheetView guid="{9846C184-355C-EA4B-8C35-9561D1AEE31C}" fitToPage="1">
      <selection activeCell="B10" sqref="B10"/>
      <pageMargins left="0.55118110236220474" right="0.55118110236220474" top="0.39370078740157483" bottom="0.39370078740157483" header="0.51181102362204722" footer="0.51181102362204722"/>
      <pageSetup paperSize="9" scale="50" orientation="portrait" r:id="rId1"/>
      <headerFooter alignWithMargins="0"/>
    </customSheetView>
  </customSheetViews>
  <mergeCells count="17">
    <mergeCell ref="O11:P11"/>
    <mergeCell ref="Q11:R11"/>
    <mergeCell ref="S11:T11"/>
    <mergeCell ref="U11:V11"/>
    <mergeCell ref="O8:R8"/>
    <mergeCell ref="S8:V8"/>
    <mergeCell ref="O9:P9"/>
    <mergeCell ref="Q9:R9"/>
    <mergeCell ref="S9:T9"/>
    <mergeCell ref="U9:V9"/>
    <mergeCell ref="A1:K1"/>
    <mergeCell ref="O10:P10"/>
    <mergeCell ref="Q10:R10"/>
    <mergeCell ref="S10:T10"/>
    <mergeCell ref="U10:V10"/>
    <mergeCell ref="B4:C4"/>
    <mergeCell ref="B5:C5"/>
  </mergeCells>
  <dataValidations count="1">
    <dataValidation showInputMessage="1" showErrorMessage="1" sqref="B12:B23"/>
  </dataValidations>
  <pageMargins left="0.55118110236220474" right="0.55118110236220474" top="0.39370078740157483" bottom="0.39370078740157483" header="0.51181102362204722" footer="0.51181102362204722"/>
  <pageSetup paperSize="9" scale="50" orientation="portrait" r:id="rId2"/>
  <headerFooter alignWithMargins="0"/>
  <ignoredErrors>
    <ignoredError sqref="B4:B5" unlockedFormula="1"/>
  </ignoredErrors>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K127"/>
  <sheetViews>
    <sheetView workbookViewId="0">
      <selection activeCell="J74" sqref="J74:J77"/>
    </sheetView>
  </sheetViews>
  <sheetFormatPr defaultColWidth="8.85546875" defaultRowHeight="12.75" x14ac:dyDescent="0.2"/>
  <cols>
    <col min="9" max="9" width="22.7109375" style="24" customWidth="1"/>
    <col min="10" max="10" width="35.140625" customWidth="1"/>
  </cols>
  <sheetData>
    <row r="1" spans="1:11" ht="66" customHeight="1" thickBot="1" x14ac:dyDescent="0.25">
      <c r="A1" s="393" t="s">
        <v>164</v>
      </c>
      <c r="B1" s="394"/>
      <c r="C1" s="394"/>
      <c r="D1" s="394"/>
      <c r="E1" s="394"/>
      <c r="F1" s="394"/>
      <c r="G1" s="394"/>
      <c r="H1" s="394"/>
      <c r="I1" s="394"/>
      <c r="J1" s="394"/>
      <c r="K1" s="395"/>
    </row>
    <row r="3" spans="1:11" x14ac:dyDescent="0.2">
      <c r="A3" s="31" t="s">
        <v>73</v>
      </c>
      <c r="B3" s="30"/>
      <c r="C3" s="505" t="s">
        <v>74</v>
      </c>
      <c r="D3" s="505"/>
      <c r="E3" s="505"/>
      <c r="F3" s="30"/>
      <c r="G3" s="30"/>
      <c r="H3" s="30"/>
      <c r="I3" s="29"/>
    </row>
    <row r="4" spans="1:11" x14ac:dyDescent="0.2">
      <c r="A4" s="32" t="s">
        <v>72</v>
      </c>
      <c r="C4" s="33">
        <v>3</v>
      </c>
      <c r="D4" s="33">
        <v>3</v>
      </c>
      <c r="E4" s="33">
        <v>3</v>
      </c>
      <c r="F4" s="33">
        <v>6</v>
      </c>
      <c r="G4" s="109"/>
      <c r="H4" s="504" t="s">
        <v>121</v>
      </c>
      <c r="I4" s="110">
        <v>1</v>
      </c>
      <c r="J4" t="s">
        <v>69</v>
      </c>
      <c r="K4">
        <v>0</v>
      </c>
    </row>
    <row r="5" spans="1:11" x14ac:dyDescent="0.2">
      <c r="A5" s="32" t="s">
        <v>69</v>
      </c>
      <c r="B5" s="13"/>
      <c r="C5" s="33">
        <v>2.0099999999999998</v>
      </c>
      <c r="D5" s="33">
        <v>2.99</v>
      </c>
      <c r="E5" s="34" t="s">
        <v>8</v>
      </c>
      <c r="F5" s="35">
        <v>5</v>
      </c>
      <c r="G5" s="24"/>
      <c r="H5" s="504"/>
      <c r="I5" s="105"/>
      <c r="J5" t="s">
        <v>110</v>
      </c>
      <c r="K5">
        <v>0.2</v>
      </c>
    </row>
    <row r="6" spans="1:11" x14ac:dyDescent="0.2">
      <c r="C6" s="33">
        <v>2</v>
      </c>
      <c r="D6" s="33">
        <v>2</v>
      </c>
      <c r="E6" s="33">
        <v>2</v>
      </c>
      <c r="F6" s="33">
        <v>4</v>
      </c>
      <c r="G6" s="109"/>
      <c r="H6" s="504"/>
      <c r="I6" s="107"/>
      <c r="J6" t="s">
        <v>141</v>
      </c>
      <c r="K6">
        <v>0.5</v>
      </c>
    </row>
    <row r="7" spans="1:11" x14ac:dyDescent="0.2">
      <c r="C7" s="33">
        <v>1.01</v>
      </c>
      <c r="D7" s="33">
        <v>1.99</v>
      </c>
      <c r="E7" s="34" t="s">
        <v>7</v>
      </c>
      <c r="F7" s="35">
        <v>3</v>
      </c>
      <c r="G7" s="24"/>
      <c r="H7" s="504"/>
      <c r="I7" s="108">
        <v>2</v>
      </c>
      <c r="J7" t="s">
        <v>142</v>
      </c>
      <c r="K7">
        <v>1</v>
      </c>
    </row>
    <row r="8" spans="1:11" x14ac:dyDescent="0.2">
      <c r="C8" s="33">
        <v>1</v>
      </c>
      <c r="D8" s="33">
        <v>1</v>
      </c>
      <c r="E8" s="33">
        <v>1</v>
      </c>
      <c r="F8" s="33">
        <v>2</v>
      </c>
      <c r="G8" s="109"/>
    </row>
    <row r="9" spans="1:11" x14ac:dyDescent="0.2">
      <c r="C9" s="33">
        <v>0.01</v>
      </c>
      <c r="D9" s="33">
        <v>0.99</v>
      </c>
      <c r="E9" s="34" t="s">
        <v>6</v>
      </c>
      <c r="F9" s="35">
        <v>1</v>
      </c>
      <c r="G9" s="24"/>
      <c r="H9" s="504" t="s">
        <v>122</v>
      </c>
      <c r="I9" s="106" t="s">
        <v>116</v>
      </c>
      <c r="J9" t="s">
        <v>69</v>
      </c>
      <c r="K9">
        <v>0</v>
      </c>
    </row>
    <row r="10" spans="1:11" x14ac:dyDescent="0.2">
      <c r="C10" s="33">
        <v>0</v>
      </c>
      <c r="D10" s="33">
        <v>0</v>
      </c>
      <c r="E10" s="33">
        <v>0</v>
      </c>
      <c r="F10" s="33">
        <v>0</v>
      </c>
      <c r="G10" s="109"/>
      <c r="H10" s="504"/>
      <c r="I10" s="105">
        <v>5</v>
      </c>
      <c r="J10" t="s">
        <v>111</v>
      </c>
      <c r="K10">
        <v>0.2</v>
      </c>
    </row>
    <row r="11" spans="1:11" x14ac:dyDescent="0.2">
      <c r="H11" s="504"/>
      <c r="I11" s="107" t="s">
        <v>135</v>
      </c>
      <c r="J11" t="s">
        <v>133</v>
      </c>
      <c r="K11">
        <v>0.5</v>
      </c>
    </row>
    <row r="12" spans="1:11" x14ac:dyDescent="0.2">
      <c r="H12" s="504"/>
      <c r="I12" s="108" t="s">
        <v>138</v>
      </c>
      <c r="J12" t="s">
        <v>112</v>
      </c>
      <c r="K12">
        <v>1</v>
      </c>
    </row>
    <row r="14" spans="1:11" x14ac:dyDescent="0.2">
      <c r="H14" s="504" t="s">
        <v>123</v>
      </c>
      <c r="I14" s="106" t="s">
        <v>185</v>
      </c>
      <c r="J14" t="s">
        <v>69</v>
      </c>
      <c r="K14">
        <v>0</v>
      </c>
    </row>
    <row r="15" spans="1:11" x14ac:dyDescent="0.2">
      <c r="H15" s="504"/>
      <c r="I15" s="105" t="s">
        <v>177</v>
      </c>
      <c r="J15" t="s">
        <v>178</v>
      </c>
      <c r="K15">
        <v>0.2</v>
      </c>
    </row>
    <row r="16" spans="1:11" x14ac:dyDescent="0.2">
      <c r="H16" s="504"/>
      <c r="I16" s="107" t="s">
        <v>136</v>
      </c>
      <c r="J16" t="s">
        <v>179</v>
      </c>
      <c r="K16">
        <v>0.5</v>
      </c>
    </row>
    <row r="17" spans="8:11" x14ac:dyDescent="0.2">
      <c r="H17" s="504"/>
      <c r="I17" s="108" t="s">
        <v>181</v>
      </c>
      <c r="J17" t="s">
        <v>180</v>
      </c>
      <c r="K17">
        <v>1</v>
      </c>
    </row>
    <row r="19" spans="8:11" x14ac:dyDescent="0.2">
      <c r="H19" s="504" t="s">
        <v>124</v>
      </c>
      <c r="I19" s="106" t="s">
        <v>120</v>
      </c>
      <c r="J19" t="s">
        <v>69</v>
      </c>
      <c r="K19">
        <v>0</v>
      </c>
    </row>
    <row r="20" spans="8:11" x14ac:dyDescent="0.2">
      <c r="H20" s="504"/>
      <c r="I20" s="105">
        <v>13</v>
      </c>
      <c r="J20" t="s">
        <v>113</v>
      </c>
      <c r="K20">
        <v>0.2</v>
      </c>
    </row>
    <row r="21" spans="8:11" x14ac:dyDescent="0.2">
      <c r="H21" s="504"/>
      <c r="I21" s="107"/>
      <c r="J21" t="s">
        <v>114</v>
      </c>
      <c r="K21">
        <v>0.5</v>
      </c>
    </row>
    <row r="22" spans="8:11" x14ac:dyDescent="0.2">
      <c r="H22" s="504"/>
      <c r="I22" s="108">
        <v>18</v>
      </c>
      <c r="J22" t="s">
        <v>115</v>
      </c>
      <c r="K22">
        <v>1</v>
      </c>
    </row>
    <row r="24" spans="8:11" x14ac:dyDescent="0.2">
      <c r="H24" s="504" t="s">
        <v>125</v>
      </c>
      <c r="I24" s="106">
        <v>10</v>
      </c>
      <c r="J24" t="s">
        <v>69</v>
      </c>
      <c r="K24">
        <v>0</v>
      </c>
    </row>
    <row r="25" spans="8:11" x14ac:dyDescent="0.2">
      <c r="H25" s="504"/>
      <c r="I25" s="105"/>
      <c r="J25" t="s">
        <v>134</v>
      </c>
      <c r="K25">
        <v>1</v>
      </c>
    </row>
    <row r="26" spans="8:11" x14ac:dyDescent="0.2">
      <c r="H26" s="504"/>
      <c r="I26" s="107"/>
      <c r="J26" t="s">
        <v>117</v>
      </c>
      <c r="K26">
        <v>0.5</v>
      </c>
    </row>
    <row r="27" spans="8:11" x14ac:dyDescent="0.2">
      <c r="H27" s="504"/>
      <c r="I27" s="108">
        <v>19</v>
      </c>
      <c r="J27" t="s">
        <v>72</v>
      </c>
      <c r="K27">
        <v>1</v>
      </c>
    </row>
    <row r="29" spans="8:11" x14ac:dyDescent="0.2">
      <c r="H29" s="504" t="s">
        <v>126</v>
      </c>
      <c r="I29" s="106" t="s">
        <v>175</v>
      </c>
      <c r="J29" t="s">
        <v>69</v>
      </c>
      <c r="K29">
        <v>0</v>
      </c>
    </row>
    <row r="30" spans="8:11" x14ac:dyDescent="0.2">
      <c r="H30" s="504"/>
      <c r="I30" s="105" t="s">
        <v>176</v>
      </c>
      <c r="J30" t="s">
        <v>182</v>
      </c>
      <c r="K30">
        <v>0.2</v>
      </c>
    </row>
    <row r="31" spans="8:11" x14ac:dyDescent="0.2">
      <c r="H31" s="504"/>
      <c r="I31" s="107"/>
      <c r="J31" t="s">
        <v>118</v>
      </c>
      <c r="K31">
        <v>0.5</v>
      </c>
    </row>
    <row r="32" spans="8:11" x14ac:dyDescent="0.2">
      <c r="H32" s="504"/>
      <c r="I32" s="108"/>
      <c r="J32" t="s">
        <v>119</v>
      </c>
      <c r="K32">
        <v>1</v>
      </c>
    </row>
    <row r="34" spans="8:11" x14ac:dyDescent="0.2">
      <c r="H34" s="504" t="s">
        <v>127</v>
      </c>
      <c r="I34" s="106"/>
      <c r="J34" t="s">
        <v>69</v>
      </c>
      <c r="K34">
        <v>0</v>
      </c>
    </row>
    <row r="35" spans="8:11" x14ac:dyDescent="0.2">
      <c r="H35" s="504"/>
      <c r="I35" s="105" t="s">
        <v>132</v>
      </c>
      <c r="J35" t="s">
        <v>129</v>
      </c>
      <c r="K35">
        <v>0.2</v>
      </c>
    </row>
    <row r="36" spans="8:11" x14ac:dyDescent="0.2">
      <c r="H36" s="504"/>
      <c r="I36" s="107" t="s">
        <v>137</v>
      </c>
      <c r="J36" t="s">
        <v>131</v>
      </c>
      <c r="K36">
        <v>0.5</v>
      </c>
    </row>
    <row r="37" spans="8:11" x14ac:dyDescent="0.2">
      <c r="H37" s="504"/>
      <c r="I37" s="108" t="s">
        <v>139</v>
      </c>
      <c r="J37" t="s">
        <v>130</v>
      </c>
      <c r="K37">
        <v>1</v>
      </c>
    </row>
    <row r="39" spans="8:11" x14ac:dyDescent="0.2">
      <c r="H39" s="504" t="s">
        <v>128</v>
      </c>
      <c r="I39" s="106"/>
      <c r="J39" t="s">
        <v>69</v>
      </c>
      <c r="K39">
        <v>0</v>
      </c>
    </row>
    <row r="40" spans="8:11" x14ac:dyDescent="0.2">
      <c r="H40" s="504"/>
      <c r="I40" s="105"/>
      <c r="J40" t="s">
        <v>195</v>
      </c>
      <c r="K40">
        <v>0.2</v>
      </c>
    </row>
    <row r="41" spans="8:11" x14ac:dyDescent="0.2">
      <c r="H41" s="504"/>
      <c r="I41" s="107"/>
      <c r="J41" t="s">
        <v>196</v>
      </c>
      <c r="K41">
        <v>0.5</v>
      </c>
    </row>
    <row r="42" spans="8:11" x14ac:dyDescent="0.2">
      <c r="H42" s="504"/>
      <c r="I42" s="108"/>
      <c r="J42" t="s">
        <v>197</v>
      </c>
      <c r="K42">
        <v>1</v>
      </c>
    </row>
    <row r="44" spans="8:11" x14ac:dyDescent="0.2">
      <c r="H44" s="503" t="s">
        <v>220</v>
      </c>
      <c r="I44" s="106"/>
      <c r="J44" t="s">
        <v>69</v>
      </c>
      <c r="K44">
        <v>0</v>
      </c>
    </row>
    <row r="45" spans="8:11" x14ac:dyDescent="0.2">
      <c r="H45" s="504"/>
      <c r="I45" s="105"/>
      <c r="J45" t="s">
        <v>209</v>
      </c>
      <c r="K45">
        <v>0.2</v>
      </c>
    </row>
    <row r="46" spans="8:11" x14ac:dyDescent="0.2">
      <c r="H46" s="504"/>
      <c r="I46" s="107"/>
      <c r="J46" t="s">
        <v>210</v>
      </c>
      <c r="K46">
        <v>0.5</v>
      </c>
    </row>
    <row r="47" spans="8:11" x14ac:dyDescent="0.2">
      <c r="H47" s="504"/>
      <c r="I47" s="108"/>
      <c r="J47" t="s">
        <v>211</v>
      </c>
      <c r="K47">
        <v>1</v>
      </c>
    </row>
    <row r="49" spans="8:11" x14ac:dyDescent="0.2">
      <c r="H49" s="503" t="s">
        <v>221</v>
      </c>
      <c r="I49" s="106"/>
      <c r="J49" t="s">
        <v>69</v>
      </c>
      <c r="K49">
        <v>0</v>
      </c>
    </row>
    <row r="50" spans="8:11" x14ac:dyDescent="0.2">
      <c r="H50" s="504"/>
      <c r="I50" s="105"/>
      <c r="J50" s="13" t="s">
        <v>222</v>
      </c>
      <c r="K50">
        <v>0.2</v>
      </c>
    </row>
    <row r="51" spans="8:11" x14ac:dyDescent="0.2">
      <c r="H51" s="504"/>
      <c r="I51" s="107"/>
      <c r="J51" t="s">
        <v>223</v>
      </c>
      <c r="K51">
        <v>0.5</v>
      </c>
    </row>
    <row r="52" spans="8:11" x14ac:dyDescent="0.2">
      <c r="H52" s="504"/>
      <c r="I52" s="108"/>
      <c r="J52" s="13" t="s">
        <v>224</v>
      </c>
      <c r="K52">
        <v>1</v>
      </c>
    </row>
    <row r="54" spans="8:11" x14ac:dyDescent="0.2">
      <c r="H54" s="503" t="s">
        <v>228</v>
      </c>
      <c r="I54" s="106"/>
      <c r="J54" t="s">
        <v>69</v>
      </c>
      <c r="K54">
        <v>0</v>
      </c>
    </row>
    <row r="55" spans="8:11" x14ac:dyDescent="0.2">
      <c r="H55" s="504"/>
      <c r="I55" s="105"/>
      <c r="J55" s="511" t="s">
        <v>651</v>
      </c>
      <c r="K55">
        <v>0.2</v>
      </c>
    </row>
    <row r="56" spans="8:11" x14ac:dyDescent="0.2">
      <c r="H56" s="504"/>
      <c r="I56" s="107"/>
      <c r="J56" s="13" t="s">
        <v>229</v>
      </c>
      <c r="K56">
        <v>0.5</v>
      </c>
    </row>
    <row r="57" spans="8:11" x14ac:dyDescent="0.2">
      <c r="H57" s="504"/>
      <c r="I57" s="108"/>
      <c r="J57" s="13" t="s">
        <v>659</v>
      </c>
      <c r="K57">
        <v>1</v>
      </c>
    </row>
    <row r="59" spans="8:11" x14ac:dyDescent="0.2">
      <c r="H59" s="503" t="s">
        <v>252</v>
      </c>
      <c r="I59" s="106"/>
      <c r="J59" t="s">
        <v>69</v>
      </c>
      <c r="K59">
        <v>0</v>
      </c>
    </row>
    <row r="60" spans="8:11" x14ac:dyDescent="0.2">
      <c r="H60" s="504"/>
      <c r="I60" s="105"/>
      <c r="J60" s="13" t="s">
        <v>253</v>
      </c>
      <c r="K60">
        <v>0.2</v>
      </c>
    </row>
    <row r="61" spans="8:11" x14ac:dyDescent="0.2">
      <c r="H61" s="504"/>
      <c r="I61" s="107"/>
      <c r="J61" s="13" t="s">
        <v>254</v>
      </c>
      <c r="K61">
        <v>0.5</v>
      </c>
    </row>
    <row r="62" spans="8:11" x14ac:dyDescent="0.2">
      <c r="H62" s="504"/>
      <c r="I62" s="108"/>
      <c r="J62" s="13" t="s">
        <v>255</v>
      </c>
      <c r="K62">
        <v>1</v>
      </c>
    </row>
    <row r="64" spans="8:11" x14ac:dyDescent="0.2">
      <c r="H64" s="503" t="s">
        <v>256</v>
      </c>
      <c r="I64" s="106"/>
      <c r="J64" t="s">
        <v>69</v>
      </c>
      <c r="K64">
        <v>0</v>
      </c>
    </row>
    <row r="65" spans="8:11" x14ac:dyDescent="0.2">
      <c r="H65" s="504"/>
      <c r="I65" s="105"/>
      <c r="J65" s="13" t="s">
        <v>257</v>
      </c>
      <c r="K65">
        <v>0.2</v>
      </c>
    </row>
    <row r="66" spans="8:11" x14ac:dyDescent="0.2">
      <c r="H66" s="504"/>
      <c r="I66" s="107"/>
      <c r="J66" s="13" t="s">
        <v>275</v>
      </c>
      <c r="K66">
        <v>0.5</v>
      </c>
    </row>
    <row r="67" spans="8:11" x14ac:dyDescent="0.2">
      <c r="H67" s="504"/>
      <c r="I67" s="108"/>
      <c r="J67" s="13" t="s">
        <v>258</v>
      </c>
      <c r="K67">
        <v>1</v>
      </c>
    </row>
    <row r="69" spans="8:11" x14ac:dyDescent="0.2">
      <c r="H69" s="503" t="s">
        <v>276</v>
      </c>
      <c r="I69" s="106"/>
      <c r="J69" t="s">
        <v>69</v>
      </c>
      <c r="K69">
        <v>0</v>
      </c>
    </row>
    <row r="70" spans="8:11" x14ac:dyDescent="0.2">
      <c r="H70" s="504"/>
      <c r="I70" s="105"/>
      <c r="J70" s="13" t="s">
        <v>277</v>
      </c>
      <c r="K70">
        <v>0.2</v>
      </c>
    </row>
    <row r="71" spans="8:11" x14ac:dyDescent="0.2">
      <c r="H71" s="504"/>
      <c r="I71" s="107"/>
      <c r="J71" s="13" t="s">
        <v>278</v>
      </c>
      <c r="K71">
        <v>0.5</v>
      </c>
    </row>
    <row r="72" spans="8:11" x14ac:dyDescent="0.2">
      <c r="H72" s="504"/>
      <c r="I72" s="108"/>
      <c r="J72" s="13" t="s">
        <v>279</v>
      </c>
      <c r="K72">
        <v>1</v>
      </c>
    </row>
    <row r="74" spans="8:11" x14ac:dyDescent="0.2">
      <c r="H74" s="503" t="s">
        <v>280</v>
      </c>
      <c r="I74" s="106"/>
      <c r="J74" s="512" t="s">
        <v>69</v>
      </c>
      <c r="K74">
        <v>0</v>
      </c>
    </row>
    <row r="75" spans="8:11" x14ac:dyDescent="0.2">
      <c r="H75" s="504"/>
      <c r="I75" s="105"/>
      <c r="J75" s="511" t="s">
        <v>654</v>
      </c>
      <c r="K75">
        <v>0.2</v>
      </c>
    </row>
    <row r="76" spans="8:11" x14ac:dyDescent="0.2">
      <c r="H76" s="504"/>
      <c r="I76" s="107"/>
      <c r="J76" s="511" t="s">
        <v>652</v>
      </c>
      <c r="K76">
        <v>0.5</v>
      </c>
    </row>
    <row r="77" spans="8:11" x14ac:dyDescent="0.2">
      <c r="H77" s="504"/>
      <c r="I77" s="108"/>
      <c r="J77" s="511" t="s">
        <v>653</v>
      </c>
      <c r="K77">
        <v>1</v>
      </c>
    </row>
    <row r="79" spans="8:11" x14ac:dyDescent="0.2">
      <c r="H79" s="503" t="s">
        <v>290</v>
      </c>
      <c r="I79" s="106"/>
      <c r="J79" t="s">
        <v>69</v>
      </c>
      <c r="K79">
        <v>0</v>
      </c>
    </row>
    <row r="80" spans="8:11" x14ac:dyDescent="0.2">
      <c r="H80" s="504"/>
      <c r="I80" s="105"/>
      <c r="J80" s="13" t="s">
        <v>287</v>
      </c>
      <c r="K80">
        <v>0.2</v>
      </c>
    </row>
    <row r="81" spans="8:11" x14ac:dyDescent="0.2">
      <c r="H81" s="504"/>
      <c r="I81" s="107"/>
      <c r="J81" s="13" t="s">
        <v>288</v>
      </c>
      <c r="K81">
        <v>0.5</v>
      </c>
    </row>
    <row r="82" spans="8:11" x14ac:dyDescent="0.2">
      <c r="H82" s="504"/>
      <c r="I82" s="108"/>
      <c r="J82" s="13" t="s">
        <v>289</v>
      </c>
      <c r="K82">
        <v>1</v>
      </c>
    </row>
    <row r="84" spans="8:11" x14ac:dyDescent="0.2">
      <c r="H84" s="503" t="s">
        <v>295</v>
      </c>
      <c r="I84" s="106"/>
      <c r="J84" t="s">
        <v>69</v>
      </c>
      <c r="K84">
        <v>0</v>
      </c>
    </row>
    <row r="85" spans="8:11" x14ac:dyDescent="0.2">
      <c r="H85" s="504"/>
      <c r="I85" s="105"/>
      <c r="J85" s="13" t="s">
        <v>296</v>
      </c>
      <c r="K85">
        <v>0.2</v>
      </c>
    </row>
    <row r="86" spans="8:11" x14ac:dyDescent="0.2">
      <c r="H86" s="504"/>
      <c r="I86" s="107"/>
      <c r="J86" s="13" t="s">
        <v>114</v>
      </c>
      <c r="K86">
        <v>0.5</v>
      </c>
    </row>
    <row r="87" spans="8:11" x14ac:dyDescent="0.2">
      <c r="H87" s="504"/>
      <c r="I87" s="108"/>
      <c r="J87" s="13" t="s">
        <v>115</v>
      </c>
      <c r="K87">
        <v>1</v>
      </c>
    </row>
    <row r="89" spans="8:11" x14ac:dyDescent="0.2">
      <c r="H89" s="503" t="s">
        <v>324</v>
      </c>
      <c r="I89" s="106"/>
      <c r="J89" t="s">
        <v>69</v>
      </c>
      <c r="K89">
        <v>0</v>
      </c>
    </row>
    <row r="90" spans="8:11" x14ac:dyDescent="0.2">
      <c r="H90" s="504"/>
      <c r="I90" s="105"/>
      <c r="J90" s="13" t="s">
        <v>345</v>
      </c>
      <c r="K90">
        <v>0.2</v>
      </c>
    </row>
    <row r="91" spans="8:11" x14ac:dyDescent="0.2">
      <c r="H91" s="504"/>
      <c r="I91" s="107"/>
      <c r="J91" s="13" t="s">
        <v>346</v>
      </c>
      <c r="K91">
        <v>0.5</v>
      </c>
    </row>
    <row r="92" spans="8:11" x14ac:dyDescent="0.2">
      <c r="H92" s="504"/>
      <c r="I92" s="108"/>
      <c r="J92" s="13" t="s">
        <v>230</v>
      </c>
      <c r="K92">
        <v>1</v>
      </c>
    </row>
    <row r="94" spans="8:11" x14ac:dyDescent="0.2">
      <c r="H94" s="503" t="s">
        <v>388</v>
      </c>
      <c r="I94" s="106"/>
      <c r="J94" t="s">
        <v>69</v>
      </c>
      <c r="K94">
        <v>0</v>
      </c>
    </row>
    <row r="95" spans="8:11" x14ac:dyDescent="0.2">
      <c r="H95" s="504"/>
      <c r="I95" s="105"/>
      <c r="J95" s="13" t="s">
        <v>389</v>
      </c>
      <c r="K95">
        <v>0.2</v>
      </c>
    </row>
    <row r="96" spans="8:11" x14ac:dyDescent="0.2">
      <c r="H96" s="504"/>
      <c r="I96" s="107"/>
      <c r="J96" s="13" t="s">
        <v>390</v>
      </c>
      <c r="K96">
        <v>0.5</v>
      </c>
    </row>
    <row r="97" spans="8:11" x14ac:dyDescent="0.2">
      <c r="H97" s="504"/>
      <c r="I97" s="108"/>
      <c r="J97" s="13" t="s">
        <v>391</v>
      </c>
      <c r="K97">
        <v>1</v>
      </c>
    </row>
    <row r="99" spans="8:11" x14ac:dyDescent="0.2">
      <c r="H99" s="503" t="s">
        <v>577</v>
      </c>
      <c r="I99" s="106"/>
      <c r="J99" t="s">
        <v>69</v>
      </c>
      <c r="K99">
        <v>0</v>
      </c>
    </row>
    <row r="100" spans="8:11" x14ac:dyDescent="0.2">
      <c r="H100" s="504"/>
      <c r="I100" s="105"/>
      <c r="J100" s="13" t="s">
        <v>578</v>
      </c>
      <c r="K100">
        <v>0.2</v>
      </c>
    </row>
    <row r="101" spans="8:11" x14ac:dyDescent="0.2">
      <c r="H101" s="504"/>
      <c r="I101" s="107"/>
      <c r="J101" s="13" t="s">
        <v>579</v>
      </c>
      <c r="K101">
        <v>0.5</v>
      </c>
    </row>
    <row r="102" spans="8:11" x14ac:dyDescent="0.2">
      <c r="H102" s="504"/>
      <c r="I102" s="108"/>
      <c r="J102" s="13" t="s">
        <v>580</v>
      </c>
      <c r="K102">
        <v>1</v>
      </c>
    </row>
    <row r="104" spans="8:11" x14ac:dyDescent="0.2">
      <c r="H104" s="503" t="s">
        <v>581</v>
      </c>
      <c r="I104" s="106"/>
      <c r="J104" t="s">
        <v>69</v>
      </c>
      <c r="K104">
        <v>0</v>
      </c>
    </row>
    <row r="105" spans="8:11" x14ac:dyDescent="0.2">
      <c r="H105" s="504"/>
      <c r="I105" s="105"/>
      <c r="J105" s="13" t="s">
        <v>582</v>
      </c>
      <c r="K105">
        <v>0.2</v>
      </c>
    </row>
    <row r="106" spans="8:11" x14ac:dyDescent="0.2">
      <c r="H106" s="504"/>
      <c r="I106" s="107"/>
      <c r="J106" s="13" t="s">
        <v>583</v>
      </c>
      <c r="K106">
        <v>0.5</v>
      </c>
    </row>
    <row r="107" spans="8:11" x14ac:dyDescent="0.2">
      <c r="H107" s="504"/>
      <c r="I107" s="108"/>
      <c r="J107" s="13" t="s">
        <v>584</v>
      </c>
      <c r="K107">
        <v>1</v>
      </c>
    </row>
    <row r="109" spans="8:11" x14ac:dyDescent="0.2">
      <c r="H109" s="503" t="s">
        <v>595</v>
      </c>
      <c r="I109" s="106"/>
      <c r="J109" t="s">
        <v>69</v>
      </c>
      <c r="K109">
        <v>0</v>
      </c>
    </row>
    <row r="110" spans="8:11" x14ac:dyDescent="0.2">
      <c r="H110" s="504"/>
      <c r="I110" s="105"/>
      <c r="J110" s="13" t="s">
        <v>596</v>
      </c>
      <c r="K110">
        <v>0.2</v>
      </c>
    </row>
    <row r="111" spans="8:11" x14ac:dyDescent="0.2">
      <c r="H111" s="504"/>
      <c r="I111" s="107"/>
      <c r="J111" s="13" t="s">
        <v>597</v>
      </c>
      <c r="K111">
        <v>0.5</v>
      </c>
    </row>
    <row r="112" spans="8:11" x14ac:dyDescent="0.2">
      <c r="H112" s="504"/>
      <c r="I112" s="108"/>
      <c r="J112" s="13" t="s">
        <v>598</v>
      </c>
      <c r="K112">
        <v>1</v>
      </c>
    </row>
    <row r="114" spans="8:11" x14ac:dyDescent="0.2">
      <c r="H114" s="503" t="s">
        <v>626</v>
      </c>
      <c r="I114" s="106"/>
      <c r="J114" t="s">
        <v>69</v>
      </c>
      <c r="K114">
        <v>0</v>
      </c>
    </row>
    <row r="115" spans="8:11" x14ac:dyDescent="0.2">
      <c r="H115" s="504"/>
      <c r="I115" s="105"/>
      <c r="J115" s="13" t="s">
        <v>623</v>
      </c>
      <c r="K115">
        <v>0.2</v>
      </c>
    </row>
    <row r="116" spans="8:11" x14ac:dyDescent="0.2">
      <c r="H116" s="504"/>
      <c r="I116" s="107"/>
      <c r="J116" s="13" t="s">
        <v>624</v>
      </c>
      <c r="K116">
        <v>0.5</v>
      </c>
    </row>
    <row r="117" spans="8:11" x14ac:dyDescent="0.2">
      <c r="H117" s="504"/>
      <c r="I117" s="108"/>
      <c r="J117" s="13" t="s">
        <v>625</v>
      </c>
      <c r="K117">
        <v>1</v>
      </c>
    </row>
    <row r="119" spans="8:11" x14ac:dyDescent="0.2">
      <c r="H119" s="503" t="s">
        <v>638</v>
      </c>
      <c r="I119" s="106"/>
      <c r="J119" t="s">
        <v>69</v>
      </c>
      <c r="K119">
        <v>0</v>
      </c>
    </row>
    <row r="120" spans="8:11" x14ac:dyDescent="0.2">
      <c r="H120" s="504"/>
      <c r="I120" s="105"/>
      <c r="J120" s="13" t="s">
        <v>639</v>
      </c>
      <c r="K120">
        <v>0.2</v>
      </c>
    </row>
    <row r="121" spans="8:11" x14ac:dyDescent="0.2">
      <c r="H121" s="504"/>
      <c r="I121" s="107"/>
      <c r="J121" s="13" t="s">
        <v>640</v>
      </c>
      <c r="K121">
        <v>0.5</v>
      </c>
    </row>
    <row r="122" spans="8:11" x14ac:dyDescent="0.2">
      <c r="H122" s="504"/>
      <c r="I122" s="108"/>
      <c r="J122" s="13" t="s">
        <v>641</v>
      </c>
      <c r="K122">
        <v>1</v>
      </c>
    </row>
    <row r="124" spans="8:11" x14ac:dyDescent="0.2">
      <c r="H124" s="503" t="s">
        <v>655</v>
      </c>
      <c r="I124" s="106"/>
      <c r="J124" t="s">
        <v>69</v>
      </c>
      <c r="K124">
        <v>0</v>
      </c>
    </row>
    <row r="125" spans="8:11" x14ac:dyDescent="0.2">
      <c r="H125" s="504"/>
      <c r="I125" s="105"/>
      <c r="J125" s="13" t="s">
        <v>656</v>
      </c>
      <c r="K125">
        <v>0.2</v>
      </c>
    </row>
    <row r="126" spans="8:11" x14ac:dyDescent="0.2">
      <c r="H126" s="504"/>
      <c r="I126" s="107"/>
      <c r="J126" s="13" t="s">
        <v>657</v>
      </c>
      <c r="K126">
        <v>0.5</v>
      </c>
    </row>
    <row r="127" spans="8:11" x14ac:dyDescent="0.2">
      <c r="H127" s="504"/>
      <c r="I127" s="108"/>
      <c r="J127" s="13" t="s">
        <v>658</v>
      </c>
      <c r="K127">
        <v>1</v>
      </c>
    </row>
  </sheetData>
  <customSheetViews>
    <customSheetView guid="{9846C184-355C-EA4B-8C35-9561D1AEE31C}">
      <selection activeCell="J6" sqref="J6"/>
      <pageMargins left="0.7" right="0.7" top="0.75" bottom="0.75" header="0.3" footer="0.3"/>
    </customSheetView>
  </customSheetViews>
  <mergeCells count="27">
    <mergeCell ref="H124:H127"/>
    <mergeCell ref="H44:H47"/>
    <mergeCell ref="H49:H52"/>
    <mergeCell ref="H54:H57"/>
    <mergeCell ref="A1:K1"/>
    <mergeCell ref="H24:H27"/>
    <mergeCell ref="H29:H32"/>
    <mergeCell ref="H34:H37"/>
    <mergeCell ref="H39:H42"/>
    <mergeCell ref="C3:E3"/>
    <mergeCell ref="H4:H7"/>
    <mergeCell ref="H9:H12"/>
    <mergeCell ref="H14:H17"/>
    <mergeCell ref="H19:H22"/>
    <mergeCell ref="H59:H62"/>
    <mergeCell ref="H64:H67"/>
    <mergeCell ref="H69:H72"/>
    <mergeCell ref="H74:H77"/>
    <mergeCell ref="H79:H82"/>
    <mergeCell ref="H104:H107"/>
    <mergeCell ref="H109:H112"/>
    <mergeCell ref="H114:H117"/>
    <mergeCell ref="H119:H122"/>
    <mergeCell ref="H84:H87"/>
    <mergeCell ref="H89:H92"/>
    <mergeCell ref="H94:H97"/>
    <mergeCell ref="H99:H102"/>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
  <sheetViews>
    <sheetView workbookViewId="0"/>
  </sheetViews>
  <sheetFormatPr defaultColWidth="8.85546875" defaultRowHeight="12.75" x14ac:dyDescent="0.2"/>
  <cols>
    <col min="1" max="1" width="170.28515625" style="60" customWidth="1"/>
    <col min="2" max="16384" width="8.85546875" style="60"/>
  </cols>
  <sheetData>
    <row r="1" spans="1:1" ht="27.75" x14ac:dyDescent="0.2">
      <c r="A1" s="59" t="s">
        <v>102</v>
      </c>
    </row>
  </sheetData>
  <sheetProtection sheet="1" objects="1" scenarios="1"/>
  <customSheetViews>
    <customSheetView guid="{9846C184-355C-EA4B-8C35-9561D1AEE31C}">
      <pageMargins left="0.75" right="0.75" top="1" bottom="1" header="0.5" footer="0.5"/>
      <headerFooter alignWithMargins="0"/>
    </customSheetView>
  </customSheetViews>
  <pageMargins left="0.75" right="0.75" top="1" bottom="1" header="0.5" footer="0.5"/>
  <headerFooter alignWithMargins="0"/>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52</vt:i4>
      </vt:variant>
    </vt:vector>
  </HeadingPairs>
  <TitlesOfParts>
    <vt:vector size="59" baseType="lpstr">
      <vt:lpstr>Attribution and License</vt:lpstr>
      <vt:lpstr>Interview</vt:lpstr>
      <vt:lpstr>Scorecard</vt:lpstr>
      <vt:lpstr>Roadmap</vt:lpstr>
      <vt:lpstr>Roadmap Chart</vt:lpstr>
      <vt:lpstr>Lookups</vt:lpstr>
      <vt:lpstr>Background Images</vt:lpstr>
      <vt:lpstr>Answer0</vt:lpstr>
      <vt:lpstr>AnswerA</vt:lpstr>
      <vt:lpstr>AnswerATBL</vt:lpstr>
      <vt:lpstr>AnswerB</vt:lpstr>
      <vt:lpstr>AnswerBTBL</vt:lpstr>
      <vt:lpstr>AnswerC</vt:lpstr>
      <vt:lpstr>AnswerCTBL</vt:lpstr>
      <vt:lpstr>AnswerD</vt:lpstr>
      <vt:lpstr>AnswerDTBL</vt:lpstr>
      <vt:lpstr>AnswerE</vt:lpstr>
      <vt:lpstr>AnswerETBL</vt:lpstr>
      <vt:lpstr>AnswerF</vt:lpstr>
      <vt:lpstr>AnswerFTBL</vt:lpstr>
      <vt:lpstr>AnswerG</vt:lpstr>
      <vt:lpstr>AnswerGTBL</vt:lpstr>
      <vt:lpstr>AnswerH</vt:lpstr>
      <vt:lpstr>AnswerHTBL</vt:lpstr>
      <vt:lpstr>AnswerI</vt:lpstr>
      <vt:lpstr>AnswerITBL</vt:lpstr>
      <vt:lpstr>AnswerJ</vt:lpstr>
      <vt:lpstr>AnswerJTBL</vt:lpstr>
      <vt:lpstr>AnswerK</vt:lpstr>
      <vt:lpstr>AnswerKTBL</vt:lpstr>
      <vt:lpstr>AnswerL</vt:lpstr>
      <vt:lpstr>AnswerLTBL</vt:lpstr>
      <vt:lpstr>AnswerM</vt:lpstr>
      <vt:lpstr>AnswerMTBL</vt:lpstr>
      <vt:lpstr>AnswerN</vt:lpstr>
      <vt:lpstr>AnswerNTBL</vt:lpstr>
      <vt:lpstr>AnswerO</vt:lpstr>
      <vt:lpstr>AnswerOTBL</vt:lpstr>
      <vt:lpstr>AnswerP</vt:lpstr>
      <vt:lpstr>AnswerPTBL</vt:lpstr>
      <vt:lpstr>AnswerQ</vt:lpstr>
      <vt:lpstr>AnswerQTBL</vt:lpstr>
      <vt:lpstr>AnswerR</vt:lpstr>
      <vt:lpstr>AnswerRTBL</vt:lpstr>
      <vt:lpstr>AnswerS</vt:lpstr>
      <vt:lpstr>AnswerSTBL</vt:lpstr>
      <vt:lpstr>AnswerT</vt:lpstr>
      <vt:lpstr>AnswerTTBL</vt:lpstr>
      <vt:lpstr>AnswerU</vt:lpstr>
      <vt:lpstr>AnswerUTBL</vt:lpstr>
      <vt:lpstr>AnswerV</vt:lpstr>
      <vt:lpstr>AnswerVTBL</vt:lpstr>
      <vt:lpstr>AnswerW</vt:lpstr>
      <vt:lpstr>AnswerWTBL</vt:lpstr>
      <vt:lpstr>AnswerX</vt:lpstr>
      <vt:lpstr>AnswerXTBL</vt:lpstr>
      <vt:lpstr>AnswerY</vt:lpstr>
      <vt:lpstr>AnswerYTBL</vt:lpstr>
      <vt:lpstr>'Roadmap Chart'!Print_Area</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Brian Glas and Sebastien Deleersnyder</dc:creator>
  <cp:keywords/>
  <dc:description/>
  <cp:lastModifiedBy>Seba</cp:lastModifiedBy>
  <dcterms:created xsi:type="dcterms:W3CDTF">2009-06-08T07:01:59Z</dcterms:created>
  <dcterms:modified xsi:type="dcterms:W3CDTF">2019-09-03T04:02:45Z</dcterms:modified>
  <cp:category/>
</cp:coreProperties>
</file>