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isserlin\Downloads\"/>
    </mc:Choice>
  </mc:AlternateContent>
  <bookViews>
    <workbookView xWindow="0" yWindow="465" windowWidth="28725" windowHeight="17535" activeTab="3"/>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<sst xmlns="http://schemas.openxmlformats.org/spreadsheetml/2006/main" count="1105" uniqueCount="499">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</sst>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D1C-474B-B425-376F500D9178}"/>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6D1C-474B-B425-376F500D9178}"/>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D1C-474B-B425-376F500D9178}"/>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6D1C-474B-B425-376F500D9178}"/>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D1C-474B-B425-376F500D9178}"/>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6D1C-474B-B425-376F500D9178}"/>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6D1C-474B-B425-376F500D9178}"/>
                </c:ext>
              </c:extLst>
            </c:dLbl>
            <c:dLbl>
              <c:idx val="3"/>
              <c:delete val="1"/>
              <c:extLst>
                <c:ext xmlns:c15="http://schemas.microsoft.com/office/drawing/2012/chart" uri="{CE6537A1-D6FC-4f65-9D91-7224C49458BB}"/>
                <c:ext xmlns:c16="http://schemas.microsoft.com/office/drawing/2014/chart" uri="{C3380CC4-5D6E-409C-BE32-E72D297353CC}">
                  <c16:uniqueId val="{00000007-6D1C-474B-B425-376F500D9178}"/>
                </c:ext>
              </c:extLst>
            </c:dLbl>
            <c:dLbl>
              <c:idx val="4"/>
              <c:delete val="1"/>
              <c:extLst>
                <c:ext xmlns:c15="http://schemas.microsoft.com/office/drawing/2012/chart" uri="{CE6537A1-D6FC-4f65-9D91-7224C49458BB}"/>
                <c:ext xmlns:c16="http://schemas.microsoft.com/office/drawing/2014/chart" uri="{C3380CC4-5D6E-409C-BE32-E72D297353CC}">
                  <c16:uniqueId val="{00000008-6D1C-474B-B425-376F500D9178}"/>
                </c:ext>
              </c:extLst>
            </c:dLbl>
            <c:dLbl>
              <c:idx val="5"/>
              <c:delete val="1"/>
              <c:extLst>
                <c:ext xmlns:c15="http://schemas.microsoft.com/office/drawing/2012/chart" uri="{CE6537A1-D6FC-4f65-9D91-7224C49458BB}"/>
                <c:ext xmlns:c16="http://schemas.microsoft.com/office/drawing/2014/chart" uri="{C3380CC4-5D6E-409C-BE32-E72D297353CC}">
                  <c16:uniqueId val="{00000009-6D1C-474B-B425-376F500D9178}"/>
                </c:ext>
              </c:extLst>
            </c:dLbl>
            <c:dLbl>
              <c:idx val="6"/>
              <c:delete val="1"/>
              <c:extLst>
                <c:ext xmlns:c15="http://schemas.microsoft.com/office/drawing/2012/chart" uri="{CE6537A1-D6FC-4f65-9D91-7224C49458BB}"/>
                <c:ext xmlns:c16="http://schemas.microsoft.com/office/drawing/2014/chart" uri="{C3380CC4-5D6E-409C-BE32-E72D297353CC}">
                  <c16:uniqueId val="{0000000A-6D1C-474B-B425-376F500D9178}"/>
                </c:ext>
              </c:extLst>
            </c:dLbl>
            <c:dLbl>
              <c:idx val="7"/>
              <c:delete val="1"/>
              <c:extLst>
                <c:ext xmlns:c15="http://schemas.microsoft.com/office/drawing/2012/chart" uri="{CE6537A1-D6FC-4f65-9D91-7224C49458BB}"/>
                <c:ext xmlns:c16="http://schemas.microsoft.com/office/drawing/2014/chart" uri="{C3380CC4-5D6E-409C-BE32-E72D297353CC}">
                  <c16:uniqueId val="{0000000B-6D1C-474B-B425-376F500D9178}"/>
                </c:ext>
              </c:extLst>
            </c:dLbl>
            <c:dLbl>
              <c:idx val="8"/>
              <c:delete val="1"/>
              <c:extLst>
                <c:ext xmlns:c15="http://schemas.microsoft.com/office/drawing/2012/chart" uri="{CE6537A1-D6FC-4f65-9D91-7224C49458BB}"/>
                <c:ext xmlns:c16="http://schemas.microsoft.com/office/drawing/2014/chart" uri="{C3380CC4-5D6E-409C-BE32-E72D297353CC}">
                  <c16:uniqueId val="{0000000C-6D1C-474B-B425-376F500D9178}"/>
                </c:ext>
              </c:extLst>
            </c:dLbl>
            <c:dLbl>
              <c:idx val="9"/>
              <c:delete val="1"/>
              <c:extLst>
                <c:ext xmlns:c15="http://schemas.microsoft.com/office/drawing/2012/chart" uri="{CE6537A1-D6FC-4f65-9D91-7224C49458BB}"/>
                <c:ext xmlns:c16="http://schemas.microsoft.com/office/drawing/2014/chart" uri="{C3380CC4-5D6E-409C-BE32-E72D297353CC}">
                  <c16:uniqueId val="{0000000D-6D1C-474B-B425-376F500D9178}"/>
                </c:ext>
              </c:extLst>
            </c:dLbl>
            <c:dLbl>
              <c:idx val="10"/>
              <c:delete val="1"/>
              <c:extLst>
                <c:ext xmlns:c15="http://schemas.microsoft.com/office/drawing/2012/chart" uri="{CE6537A1-D6FC-4f65-9D91-7224C49458BB}"/>
                <c:ext xmlns:c16="http://schemas.microsoft.com/office/drawing/2014/chart" uri="{C3380CC4-5D6E-409C-BE32-E72D297353CC}">
                  <c16:uniqueId val="{0000000E-6D1C-474B-B425-376F500D9178}"/>
                </c:ext>
              </c:extLst>
            </c:dLbl>
            <c:dLbl>
              <c:idx val="11"/>
              <c:delete val="1"/>
              <c:extLst>
                <c:ext xmlns:c15="http://schemas.microsoft.com/office/drawing/2012/chart" uri="{CE6537A1-D6FC-4f65-9D91-7224C49458BB}"/>
                <c:ext xmlns:c16="http://schemas.microsoft.com/office/drawing/2014/chart" uri="{C3380CC4-5D6E-409C-BE32-E72D297353CC}">
                  <c16:uniqueId val="{0000000F-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6D1C-474B-B425-376F500D9178}"/>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6D1C-474B-B425-376F500D9178}"/>
                </c:ext>
              </c:extLst>
            </c:dLbl>
            <c:dLbl>
              <c:idx val="1"/>
              <c:delete val="1"/>
              <c:extLst>
                <c:ext xmlns:c15="http://schemas.microsoft.com/office/drawing/2012/chart" uri="{CE6537A1-D6FC-4f65-9D91-7224C49458BB}"/>
                <c:ext xmlns:c16="http://schemas.microsoft.com/office/drawing/2014/chart" uri="{C3380CC4-5D6E-409C-BE32-E72D297353CC}">
                  <c16:uniqueId val="{00000012-6D1C-474B-B425-376F500D9178}"/>
                </c:ext>
              </c:extLst>
            </c:dLbl>
            <c:dLbl>
              <c:idx val="2"/>
              <c:delete val="1"/>
              <c:extLst>
                <c:ext xmlns:c15="http://schemas.microsoft.com/office/drawing/2012/chart" uri="{CE6537A1-D6FC-4f65-9D91-7224C49458BB}"/>
                <c:ext xmlns:c16="http://schemas.microsoft.com/office/drawing/2014/chart" uri="{C3380CC4-5D6E-409C-BE32-E72D297353CC}">
                  <c16:uniqueId val="{00000013-6D1C-474B-B425-376F500D9178}"/>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6D1C-474B-B425-376F500D9178}"/>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6D1C-474B-B425-376F500D9178}"/>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6-6D1C-474B-B425-376F500D9178}"/>
                </c:ext>
              </c:extLst>
            </c:dLbl>
            <c:dLbl>
              <c:idx val="6"/>
              <c:delete val="1"/>
              <c:extLst>
                <c:ext xmlns:c15="http://schemas.microsoft.com/office/drawing/2012/chart" uri="{CE6537A1-D6FC-4f65-9D91-7224C49458BB}"/>
                <c:ext xmlns:c16="http://schemas.microsoft.com/office/drawing/2014/chart" uri="{C3380CC4-5D6E-409C-BE32-E72D297353CC}">
                  <c16:uniqueId val="{00000017-6D1C-474B-B425-376F500D9178}"/>
                </c:ext>
              </c:extLst>
            </c:dLbl>
            <c:dLbl>
              <c:idx val="7"/>
              <c:delete val="1"/>
              <c:extLst>
                <c:ext xmlns:c15="http://schemas.microsoft.com/office/drawing/2012/chart" uri="{CE6537A1-D6FC-4f65-9D91-7224C49458BB}"/>
                <c:ext xmlns:c16="http://schemas.microsoft.com/office/drawing/2014/chart" uri="{C3380CC4-5D6E-409C-BE32-E72D297353CC}">
                  <c16:uniqueId val="{00000018-6D1C-474B-B425-376F500D9178}"/>
                </c:ext>
              </c:extLst>
            </c:dLbl>
            <c:dLbl>
              <c:idx val="8"/>
              <c:delete val="1"/>
              <c:extLst>
                <c:ext xmlns:c15="http://schemas.microsoft.com/office/drawing/2012/chart" uri="{CE6537A1-D6FC-4f65-9D91-7224C49458BB}"/>
                <c:ext xmlns:c16="http://schemas.microsoft.com/office/drawing/2014/chart" uri="{C3380CC4-5D6E-409C-BE32-E72D297353CC}">
                  <c16:uniqueId val="{00000019-6D1C-474B-B425-376F500D9178}"/>
                </c:ext>
              </c:extLst>
            </c:dLbl>
            <c:dLbl>
              <c:idx val="9"/>
              <c:delete val="1"/>
              <c:extLst>
                <c:ext xmlns:c15="http://schemas.microsoft.com/office/drawing/2012/chart" uri="{CE6537A1-D6FC-4f65-9D91-7224C49458BB}"/>
                <c:ext xmlns:c16="http://schemas.microsoft.com/office/drawing/2014/chart" uri="{C3380CC4-5D6E-409C-BE32-E72D297353CC}">
                  <c16:uniqueId val="{0000001A-6D1C-474B-B425-376F500D9178}"/>
                </c:ext>
              </c:extLst>
            </c:dLbl>
            <c:dLbl>
              <c:idx val="10"/>
              <c:delete val="1"/>
              <c:extLst>
                <c:ext xmlns:c15="http://schemas.microsoft.com/office/drawing/2012/chart" uri="{CE6537A1-D6FC-4f65-9D91-7224C49458BB}"/>
                <c:ext xmlns:c16="http://schemas.microsoft.com/office/drawing/2014/chart" uri="{C3380CC4-5D6E-409C-BE32-E72D297353CC}">
                  <c16:uniqueId val="{0000001B-6D1C-474B-B425-376F500D9178}"/>
                </c:ext>
              </c:extLst>
            </c:dLbl>
            <c:dLbl>
              <c:idx val="11"/>
              <c:delete val="1"/>
              <c:extLst>
                <c:ext xmlns:c15="http://schemas.microsoft.com/office/drawing/2012/chart" uri="{CE6537A1-D6FC-4f65-9D91-7224C49458BB}"/>
                <c:ext xmlns:c16="http://schemas.microsoft.com/office/drawing/2014/chart" uri="{C3380CC4-5D6E-409C-BE32-E72D297353CC}">
                  <c16:uniqueId val="{0000001C-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D-6D1C-474B-B425-376F500D9178}"/>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6D1C-474B-B425-376F500D9178}"/>
                </c:ext>
              </c:extLst>
            </c:dLbl>
            <c:dLbl>
              <c:idx val="1"/>
              <c:delete val="1"/>
              <c:extLst>
                <c:ext xmlns:c15="http://schemas.microsoft.com/office/drawing/2012/chart" uri="{CE6537A1-D6FC-4f65-9D91-7224C49458BB}"/>
                <c:ext xmlns:c16="http://schemas.microsoft.com/office/drawing/2014/chart" uri="{C3380CC4-5D6E-409C-BE32-E72D297353CC}">
                  <c16:uniqueId val="{0000001F-6D1C-474B-B425-376F500D9178}"/>
                </c:ext>
              </c:extLst>
            </c:dLbl>
            <c:dLbl>
              <c:idx val="2"/>
              <c:delete val="1"/>
              <c:extLst>
                <c:ext xmlns:c15="http://schemas.microsoft.com/office/drawing/2012/chart" uri="{CE6537A1-D6FC-4f65-9D91-7224C49458BB}"/>
                <c:ext xmlns:c16="http://schemas.microsoft.com/office/drawing/2014/chart" uri="{C3380CC4-5D6E-409C-BE32-E72D297353CC}">
                  <c16:uniqueId val="{00000020-6D1C-474B-B425-376F500D9178}"/>
                </c:ext>
              </c:extLst>
            </c:dLbl>
            <c:dLbl>
              <c:idx val="3"/>
              <c:delete val="1"/>
              <c:extLst>
                <c:ext xmlns:c15="http://schemas.microsoft.com/office/drawing/2012/chart" uri="{CE6537A1-D6FC-4f65-9D91-7224C49458BB}"/>
                <c:ext xmlns:c16="http://schemas.microsoft.com/office/drawing/2014/chart" uri="{C3380CC4-5D6E-409C-BE32-E72D297353CC}">
                  <c16:uniqueId val="{00000021-6D1C-474B-B425-376F500D9178}"/>
                </c:ext>
              </c:extLst>
            </c:dLbl>
            <c:dLbl>
              <c:idx val="4"/>
              <c:delete val="1"/>
              <c:extLst>
                <c:ext xmlns:c15="http://schemas.microsoft.com/office/drawing/2012/chart" uri="{CE6537A1-D6FC-4f65-9D91-7224C49458BB}"/>
                <c:ext xmlns:c16="http://schemas.microsoft.com/office/drawing/2014/chart" uri="{C3380CC4-5D6E-409C-BE32-E72D297353CC}">
                  <c16:uniqueId val="{00000022-6D1C-474B-B425-376F500D9178}"/>
                </c:ext>
              </c:extLst>
            </c:dLbl>
            <c:dLbl>
              <c:idx val="5"/>
              <c:delete val="1"/>
              <c:extLst>
                <c:ext xmlns:c15="http://schemas.microsoft.com/office/drawing/2012/chart" uri="{CE6537A1-D6FC-4f65-9D91-7224C49458BB}"/>
                <c:ext xmlns:c16="http://schemas.microsoft.com/office/drawing/2014/chart" uri="{C3380CC4-5D6E-409C-BE32-E72D297353CC}">
                  <c16:uniqueId val="{00000023-6D1C-474B-B425-376F500D9178}"/>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4-6D1C-474B-B425-376F500D9178}"/>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5-6D1C-474B-B425-376F500D9178}"/>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6-6D1C-474B-B425-376F500D9178}"/>
                </c:ext>
              </c:extLst>
            </c:dLbl>
            <c:dLbl>
              <c:idx val="9"/>
              <c:delete val="1"/>
              <c:extLst>
                <c:ext xmlns:c15="http://schemas.microsoft.com/office/drawing/2012/chart" uri="{CE6537A1-D6FC-4f65-9D91-7224C49458BB}"/>
                <c:ext xmlns:c16="http://schemas.microsoft.com/office/drawing/2014/chart" uri="{C3380CC4-5D6E-409C-BE32-E72D297353CC}">
                  <c16:uniqueId val="{00000027-6D1C-474B-B425-376F500D9178}"/>
                </c:ext>
              </c:extLst>
            </c:dLbl>
            <c:dLbl>
              <c:idx val="10"/>
              <c:delete val="1"/>
              <c:extLst>
                <c:ext xmlns:c15="http://schemas.microsoft.com/office/drawing/2012/chart" uri="{CE6537A1-D6FC-4f65-9D91-7224C49458BB}"/>
                <c:ext xmlns:c16="http://schemas.microsoft.com/office/drawing/2014/chart" uri="{C3380CC4-5D6E-409C-BE32-E72D297353CC}">
                  <c16:uniqueId val="{00000028-6D1C-474B-B425-376F500D9178}"/>
                </c:ext>
              </c:extLst>
            </c:dLbl>
            <c:dLbl>
              <c:idx val="11"/>
              <c:delete val="1"/>
              <c:extLst>
                <c:ext xmlns:c15="http://schemas.microsoft.com/office/drawing/2012/chart" uri="{CE6537A1-D6FC-4f65-9D91-7224C49458BB}"/>
                <c:ext xmlns:c16="http://schemas.microsoft.com/office/drawing/2014/chart" uri="{C3380CC4-5D6E-409C-BE32-E72D297353CC}">
                  <c16:uniqueId val="{00000029-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A-6D1C-474B-B425-376F500D9178}"/>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6D1C-474B-B425-376F500D9178}"/>
                </c:ext>
              </c:extLst>
            </c:dLbl>
            <c:dLbl>
              <c:idx val="1"/>
              <c:delete val="1"/>
              <c:extLst>
                <c:ext xmlns:c15="http://schemas.microsoft.com/office/drawing/2012/chart" uri="{CE6537A1-D6FC-4f65-9D91-7224C49458BB}"/>
                <c:ext xmlns:c16="http://schemas.microsoft.com/office/drawing/2014/chart" uri="{C3380CC4-5D6E-409C-BE32-E72D297353CC}">
                  <c16:uniqueId val="{0000002C-6D1C-474B-B425-376F500D9178}"/>
                </c:ext>
              </c:extLst>
            </c:dLbl>
            <c:dLbl>
              <c:idx val="2"/>
              <c:delete val="1"/>
              <c:extLst>
                <c:ext xmlns:c15="http://schemas.microsoft.com/office/drawing/2012/chart" uri="{CE6537A1-D6FC-4f65-9D91-7224C49458BB}"/>
                <c:ext xmlns:c16="http://schemas.microsoft.com/office/drawing/2014/chart" uri="{C3380CC4-5D6E-409C-BE32-E72D297353CC}">
                  <c16:uniqueId val="{0000002D-6D1C-474B-B425-376F500D9178}"/>
                </c:ext>
              </c:extLst>
            </c:dLbl>
            <c:dLbl>
              <c:idx val="3"/>
              <c:delete val="1"/>
              <c:extLst>
                <c:ext xmlns:c15="http://schemas.microsoft.com/office/drawing/2012/chart" uri="{CE6537A1-D6FC-4f65-9D91-7224C49458BB}"/>
                <c:ext xmlns:c16="http://schemas.microsoft.com/office/drawing/2014/chart" uri="{C3380CC4-5D6E-409C-BE32-E72D297353CC}">
                  <c16:uniqueId val="{0000002E-6D1C-474B-B425-376F500D9178}"/>
                </c:ext>
              </c:extLst>
            </c:dLbl>
            <c:dLbl>
              <c:idx val="4"/>
              <c:delete val="1"/>
              <c:extLst>
                <c:ext xmlns:c15="http://schemas.microsoft.com/office/drawing/2012/chart" uri="{CE6537A1-D6FC-4f65-9D91-7224C49458BB}"/>
                <c:ext xmlns:c16="http://schemas.microsoft.com/office/drawing/2014/chart" uri="{C3380CC4-5D6E-409C-BE32-E72D297353CC}">
                  <c16:uniqueId val="{0000002F-6D1C-474B-B425-376F500D9178}"/>
                </c:ext>
              </c:extLst>
            </c:dLbl>
            <c:dLbl>
              <c:idx val="5"/>
              <c:delete val="1"/>
              <c:extLst>
                <c:ext xmlns:c15="http://schemas.microsoft.com/office/drawing/2012/chart" uri="{CE6537A1-D6FC-4f65-9D91-7224C49458BB}"/>
                <c:ext xmlns:c16="http://schemas.microsoft.com/office/drawing/2014/chart" uri="{C3380CC4-5D6E-409C-BE32-E72D297353CC}">
                  <c16:uniqueId val="{00000030-6D1C-474B-B425-376F500D9178}"/>
                </c:ext>
              </c:extLst>
            </c:dLbl>
            <c:dLbl>
              <c:idx val="6"/>
              <c:delete val="1"/>
              <c:extLst>
                <c:ext xmlns:c15="http://schemas.microsoft.com/office/drawing/2012/chart" uri="{CE6537A1-D6FC-4f65-9D91-7224C49458BB}"/>
                <c:ext xmlns:c16="http://schemas.microsoft.com/office/drawing/2014/chart" uri="{C3380CC4-5D6E-409C-BE32-E72D297353CC}">
                  <c16:uniqueId val="{00000031-6D1C-474B-B425-376F500D9178}"/>
                </c:ext>
              </c:extLst>
            </c:dLbl>
            <c:dLbl>
              <c:idx val="7"/>
              <c:delete val="1"/>
              <c:extLst>
                <c:ext xmlns:c15="http://schemas.microsoft.com/office/drawing/2012/chart" uri="{CE6537A1-D6FC-4f65-9D91-7224C49458BB}"/>
                <c:ext xmlns:c16="http://schemas.microsoft.com/office/drawing/2014/chart" uri="{C3380CC4-5D6E-409C-BE32-E72D297353CC}">
                  <c16:uniqueId val="{00000032-6D1C-474B-B425-376F500D9178}"/>
                </c:ext>
              </c:extLst>
            </c:dLbl>
            <c:dLbl>
              <c:idx val="8"/>
              <c:delete val="1"/>
              <c:extLst>
                <c:ext xmlns:c15="http://schemas.microsoft.com/office/drawing/2012/chart" uri="{CE6537A1-D6FC-4f65-9D91-7224C49458BB}"/>
                <c:ext xmlns:c16="http://schemas.microsoft.com/office/drawing/2014/chart" uri="{C3380CC4-5D6E-409C-BE32-E72D297353CC}">
                  <c16:uniqueId val="{00000033-6D1C-474B-B425-376F500D9178}"/>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4-6D1C-474B-B425-376F500D9178}"/>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5-6D1C-474B-B425-376F500D9178}"/>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6-6D1C-474B-B425-376F500D91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47C7-4F81-AE6A-F33F59DA5C48}"/>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7C7-4F81-AE6A-F33F59DA5C48}"/>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7C7-4F81-AE6A-F33F59DA5C48}"/>
                </c:ext>
              </c:extLst>
            </c:dLbl>
            <c:dLbl>
              <c:idx val="3"/>
              <c:delete val="1"/>
              <c:extLst>
                <c:ext xmlns:c15="http://schemas.microsoft.com/office/drawing/2012/chart" uri="{CE6537A1-D6FC-4f65-9D91-7224C49458BB}"/>
                <c:ext xmlns:c16="http://schemas.microsoft.com/office/drawing/2014/chart" uri="{C3380CC4-5D6E-409C-BE32-E72D297353CC}">
                  <c16:uniqueId val="{00000003-47C7-4F81-AE6A-F33F59DA5C48}"/>
                </c:ext>
              </c:extLst>
            </c:dLbl>
            <c:dLbl>
              <c:idx val="4"/>
              <c:delete val="1"/>
              <c:extLst>
                <c:ext xmlns:c15="http://schemas.microsoft.com/office/drawing/2012/chart" uri="{CE6537A1-D6FC-4f65-9D91-7224C49458BB}"/>
                <c:ext xmlns:c16="http://schemas.microsoft.com/office/drawing/2014/chart" uri="{C3380CC4-5D6E-409C-BE32-E72D297353CC}">
                  <c16:uniqueId val="{00000004-47C7-4F81-AE6A-F33F59DA5C48}"/>
                </c:ext>
              </c:extLst>
            </c:dLbl>
            <c:dLbl>
              <c:idx val="5"/>
              <c:delete val="1"/>
              <c:extLst>
                <c:ext xmlns:c15="http://schemas.microsoft.com/office/drawing/2012/chart" uri="{CE6537A1-D6FC-4f65-9D91-7224C49458BB}"/>
                <c:ext xmlns:c16="http://schemas.microsoft.com/office/drawing/2014/chart" uri="{C3380CC4-5D6E-409C-BE32-E72D297353CC}">
                  <c16:uniqueId val="{00000005-47C7-4F81-AE6A-F33F59DA5C48}"/>
                </c:ext>
              </c:extLst>
            </c:dLbl>
            <c:dLbl>
              <c:idx val="6"/>
              <c:delete val="1"/>
              <c:extLst>
                <c:ext xmlns:c15="http://schemas.microsoft.com/office/drawing/2012/chart" uri="{CE6537A1-D6FC-4f65-9D91-7224C49458BB}"/>
                <c:ext xmlns:c16="http://schemas.microsoft.com/office/drawing/2014/chart" uri="{C3380CC4-5D6E-409C-BE32-E72D297353CC}">
                  <c16:uniqueId val="{00000006-47C7-4F81-AE6A-F33F59DA5C48}"/>
                </c:ext>
              </c:extLst>
            </c:dLbl>
            <c:dLbl>
              <c:idx val="7"/>
              <c:delete val="1"/>
              <c:extLst>
                <c:ext xmlns:c15="http://schemas.microsoft.com/office/drawing/2012/chart" uri="{CE6537A1-D6FC-4f65-9D91-7224C49458BB}"/>
                <c:ext xmlns:c16="http://schemas.microsoft.com/office/drawing/2014/chart" uri="{C3380CC4-5D6E-409C-BE32-E72D297353CC}">
                  <c16:uniqueId val="{00000007-47C7-4F81-AE6A-F33F59DA5C48}"/>
                </c:ext>
              </c:extLst>
            </c:dLbl>
            <c:dLbl>
              <c:idx val="8"/>
              <c:delete val="1"/>
              <c:extLst>
                <c:ext xmlns:c15="http://schemas.microsoft.com/office/drawing/2012/chart" uri="{CE6537A1-D6FC-4f65-9D91-7224C49458BB}"/>
                <c:ext xmlns:c16="http://schemas.microsoft.com/office/drawing/2014/chart" uri="{C3380CC4-5D6E-409C-BE32-E72D297353CC}">
                  <c16:uniqueId val="{00000008-47C7-4F81-AE6A-F33F59DA5C48}"/>
                </c:ext>
              </c:extLst>
            </c:dLbl>
            <c:dLbl>
              <c:idx val="9"/>
              <c:delete val="1"/>
              <c:extLst>
                <c:ext xmlns:c15="http://schemas.microsoft.com/office/drawing/2012/chart" uri="{CE6537A1-D6FC-4f65-9D91-7224C49458BB}"/>
                <c:ext xmlns:c16="http://schemas.microsoft.com/office/drawing/2014/chart" uri="{C3380CC4-5D6E-409C-BE32-E72D297353CC}">
                  <c16:uniqueId val="{00000009-47C7-4F81-AE6A-F33F59DA5C48}"/>
                </c:ext>
              </c:extLst>
            </c:dLbl>
            <c:dLbl>
              <c:idx val="10"/>
              <c:delete val="1"/>
              <c:extLst>
                <c:ext xmlns:c15="http://schemas.microsoft.com/office/drawing/2012/chart" uri="{CE6537A1-D6FC-4f65-9D91-7224C49458BB}"/>
                <c:ext xmlns:c16="http://schemas.microsoft.com/office/drawing/2014/chart" uri="{C3380CC4-5D6E-409C-BE32-E72D297353CC}">
                  <c16:uniqueId val="{0000000A-47C7-4F81-AE6A-F33F59DA5C48}"/>
                </c:ext>
              </c:extLst>
            </c:dLbl>
            <c:dLbl>
              <c:idx val="11"/>
              <c:delete val="1"/>
              <c:extLst>
                <c:ext xmlns:c15="http://schemas.microsoft.com/office/drawing/2012/chart" uri="{CE6537A1-D6FC-4f65-9D91-7224C49458BB}"/>
                <c:ext xmlns:c16="http://schemas.microsoft.com/office/drawing/2014/chart" uri="{C3380CC4-5D6E-409C-BE32-E72D297353CC}">
                  <c16:uniqueId val="{0000000B-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47C7-4F81-AE6A-F33F59DA5C48}"/>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47C7-4F81-AE6A-F33F59DA5C48}"/>
                </c:ext>
              </c:extLst>
            </c:dLbl>
            <c:dLbl>
              <c:idx val="1"/>
              <c:delete val="1"/>
              <c:extLst>
                <c:ext xmlns:c15="http://schemas.microsoft.com/office/drawing/2012/chart" uri="{CE6537A1-D6FC-4f65-9D91-7224C49458BB}"/>
                <c:ext xmlns:c16="http://schemas.microsoft.com/office/drawing/2014/chart" uri="{C3380CC4-5D6E-409C-BE32-E72D297353CC}">
                  <c16:uniqueId val="{0000000E-47C7-4F81-AE6A-F33F59DA5C48}"/>
                </c:ext>
              </c:extLst>
            </c:dLbl>
            <c:dLbl>
              <c:idx val="2"/>
              <c:delete val="1"/>
              <c:extLst>
                <c:ext xmlns:c15="http://schemas.microsoft.com/office/drawing/2012/chart" uri="{CE6537A1-D6FC-4f65-9D91-7224C49458BB}"/>
                <c:ext xmlns:c16="http://schemas.microsoft.com/office/drawing/2014/chart" uri="{C3380CC4-5D6E-409C-BE32-E72D297353CC}">
                  <c16:uniqueId val="{0000000F-47C7-4F81-AE6A-F33F59DA5C48}"/>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47C7-4F81-AE6A-F33F59DA5C48}"/>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47C7-4F81-AE6A-F33F59DA5C48}"/>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47C7-4F81-AE6A-F33F59DA5C48}"/>
                </c:ext>
              </c:extLst>
            </c:dLbl>
            <c:dLbl>
              <c:idx val="6"/>
              <c:delete val="1"/>
              <c:extLst>
                <c:ext xmlns:c15="http://schemas.microsoft.com/office/drawing/2012/chart" uri="{CE6537A1-D6FC-4f65-9D91-7224C49458BB}"/>
                <c:ext xmlns:c16="http://schemas.microsoft.com/office/drawing/2014/chart" uri="{C3380CC4-5D6E-409C-BE32-E72D297353CC}">
                  <c16:uniqueId val="{00000013-47C7-4F81-AE6A-F33F59DA5C48}"/>
                </c:ext>
              </c:extLst>
            </c:dLbl>
            <c:dLbl>
              <c:idx val="7"/>
              <c:delete val="1"/>
              <c:extLst>
                <c:ext xmlns:c15="http://schemas.microsoft.com/office/drawing/2012/chart" uri="{CE6537A1-D6FC-4f65-9D91-7224C49458BB}"/>
                <c:ext xmlns:c16="http://schemas.microsoft.com/office/drawing/2014/chart" uri="{C3380CC4-5D6E-409C-BE32-E72D297353CC}">
                  <c16:uniqueId val="{00000014-47C7-4F81-AE6A-F33F59DA5C48}"/>
                </c:ext>
              </c:extLst>
            </c:dLbl>
            <c:dLbl>
              <c:idx val="8"/>
              <c:delete val="1"/>
              <c:extLst>
                <c:ext xmlns:c15="http://schemas.microsoft.com/office/drawing/2012/chart" uri="{CE6537A1-D6FC-4f65-9D91-7224C49458BB}"/>
                <c:ext xmlns:c16="http://schemas.microsoft.com/office/drawing/2014/chart" uri="{C3380CC4-5D6E-409C-BE32-E72D297353CC}">
                  <c16:uniqueId val="{00000015-47C7-4F81-AE6A-F33F59DA5C48}"/>
                </c:ext>
              </c:extLst>
            </c:dLbl>
            <c:dLbl>
              <c:idx val="9"/>
              <c:delete val="1"/>
              <c:extLst>
                <c:ext xmlns:c15="http://schemas.microsoft.com/office/drawing/2012/chart" uri="{CE6537A1-D6FC-4f65-9D91-7224C49458BB}"/>
                <c:ext xmlns:c16="http://schemas.microsoft.com/office/drawing/2014/chart" uri="{C3380CC4-5D6E-409C-BE32-E72D297353CC}">
                  <c16:uniqueId val="{00000016-47C7-4F81-AE6A-F33F59DA5C48}"/>
                </c:ext>
              </c:extLst>
            </c:dLbl>
            <c:dLbl>
              <c:idx val="10"/>
              <c:delete val="1"/>
              <c:extLst>
                <c:ext xmlns:c15="http://schemas.microsoft.com/office/drawing/2012/chart" uri="{CE6537A1-D6FC-4f65-9D91-7224C49458BB}"/>
                <c:ext xmlns:c16="http://schemas.microsoft.com/office/drawing/2014/chart" uri="{C3380CC4-5D6E-409C-BE32-E72D297353CC}">
                  <c16:uniqueId val="{00000017-47C7-4F81-AE6A-F33F59DA5C48}"/>
                </c:ext>
              </c:extLst>
            </c:dLbl>
            <c:dLbl>
              <c:idx val="11"/>
              <c:delete val="1"/>
              <c:extLst>
                <c:ext xmlns:c15="http://schemas.microsoft.com/office/drawing/2012/chart" uri="{CE6537A1-D6FC-4f65-9D91-7224C49458BB}"/>
                <c:ext xmlns:c16="http://schemas.microsoft.com/office/drawing/2014/chart" uri="{C3380CC4-5D6E-409C-BE32-E72D297353CC}">
                  <c16:uniqueId val="{00000018-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47C7-4F81-AE6A-F33F59DA5C48}"/>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47C7-4F81-AE6A-F33F59DA5C48}"/>
                </c:ext>
              </c:extLst>
            </c:dLbl>
            <c:dLbl>
              <c:idx val="1"/>
              <c:delete val="1"/>
              <c:extLst>
                <c:ext xmlns:c15="http://schemas.microsoft.com/office/drawing/2012/chart" uri="{CE6537A1-D6FC-4f65-9D91-7224C49458BB}"/>
                <c:ext xmlns:c16="http://schemas.microsoft.com/office/drawing/2014/chart" uri="{C3380CC4-5D6E-409C-BE32-E72D297353CC}">
                  <c16:uniqueId val="{0000001B-47C7-4F81-AE6A-F33F59DA5C48}"/>
                </c:ext>
              </c:extLst>
            </c:dLbl>
            <c:dLbl>
              <c:idx val="2"/>
              <c:delete val="1"/>
              <c:extLst>
                <c:ext xmlns:c15="http://schemas.microsoft.com/office/drawing/2012/chart" uri="{CE6537A1-D6FC-4f65-9D91-7224C49458BB}"/>
                <c:ext xmlns:c16="http://schemas.microsoft.com/office/drawing/2014/chart" uri="{C3380CC4-5D6E-409C-BE32-E72D297353CC}">
                  <c16:uniqueId val="{0000001C-47C7-4F81-AE6A-F33F59DA5C48}"/>
                </c:ext>
              </c:extLst>
            </c:dLbl>
            <c:dLbl>
              <c:idx val="3"/>
              <c:delete val="1"/>
              <c:extLst>
                <c:ext xmlns:c15="http://schemas.microsoft.com/office/drawing/2012/chart" uri="{CE6537A1-D6FC-4f65-9D91-7224C49458BB}"/>
                <c:ext xmlns:c16="http://schemas.microsoft.com/office/drawing/2014/chart" uri="{C3380CC4-5D6E-409C-BE32-E72D297353CC}">
                  <c16:uniqueId val="{0000001D-47C7-4F81-AE6A-F33F59DA5C48}"/>
                </c:ext>
              </c:extLst>
            </c:dLbl>
            <c:dLbl>
              <c:idx val="4"/>
              <c:delete val="1"/>
              <c:extLst>
                <c:ext xmlns:c15="http://schemas.microsoft.com/office/drawing/2012/chart" uri="{CE6537A1-D6FC-4f65-9D91-7224C49458BB}"/>
                <c:ext xmlns:c16="http://schemas.microsoft.com/office/drawing/2014/chart" uri="{C3380CC4-5D6E-409C-BE32-E72D297353CC}">
                  <c16:uniqueId val="{0000001E-47C7-4F81-AE6A-F33F59DA5C48}"/>
                </c:ext>
              </c:extLst>
            </c:dLbl>
            <c:dLbl>
              <c:idx val="5"/>
              <c:delete val="1"/>
              <c:extLst>
                <c:ext xmlns:c15="http://schemas.microsoft.com/office/drawing/2012/chart" uri="{CE6537A1-D6FC-4f65-9D91-7224C49458BB}"/>
                <c:ext xmlns:c16="http://schemas.microsoft.com/office/drawing/2014/chart" uri="{C3380CC4-5D6E-409C-BE32-E72D297353CC}">
                  <c16:uniqueId val="{0000001F-47C7-4F81-AE6A-F33F59DA5C48}"/>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0-47C7-4F81-AE6A-F33F59DA5C48}"/>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1-47C7-4F81-AE6A-F33F59DA5C48}"/>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2-47C7-4F81-AE6A-F33F59DA5C48}"/>
                </c:ext>
              </c:extLst>
            </c:dLbl>
            <c:dLbl>
              <c:idx val="9"/>
              <c:delete val="1"/>
              <c:extLst>
                <c:ext xmlns:c15="http://schemas.microsoft.com/office/drawing/2012/chart" uri="{CE6537A1-D6FC-4f65-9D91-7224C49458BB}"/>
                <c:ext xmlns:c16="http://schemas.microsoft.com/office/drawing/2014/chart" uri="{C3380CC4-5D6E-409C-BE32-E72D297353CC}">
                  <c16:uniqueId val="{00000023-47C7-4F81-AE6A-F33F59DA5C48}"/>
                </c:ext>
              </c:extLst>
            </c:dLbl>
            <c:dLbl>
              <c:idx val="10"/>
              <c:delete val="1"/>
              <c:extLst>
                <c:ext xmlns:c15="http://schemas.microsoft.com/office/drawing/2012/chart" uri="{CE6537A1-D6FC-4f65-9D91-7224C49458BB}"/>
                <c:ext xmlns:c16="http://schemas.microsoft.com/office/drawing/2014/chart" uri="{C3380CC4-5D6E-409C-BE32-E72D297353CC}">
                  <c16:uniqueId val="{00000024-47C7-4F81-AE6A-F33F59DA5C48}"/>
                </c:ext>
              </c:extLst>
            </c:dLbl>
            <c:dLbl>
              <c:idx val="11"/>
              <c:delete val="1"/>
              <c:extLst>
                <c:ext xmlns:c15="http://schemas.microsoft.com/office/drawing/2012/chart" uri="{CE6537A1-D6FC-4f65-9D91-7224C49458BB}"/>
                <c:ext xmlns:c16="http://schemas.microsoft.com/office/drawing/2014/chart" uri="{C3380CC4-5D6E-409C-BE32-E72D297353CC}">
                  <c16:uniqueId val="{00000025-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47C7-4F81-AE6A-F33F59DA5C48}"/>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47C7-4F81-AE6A-F33F59DA5C48}"/>
                </c:ext>
              </c:extLst>
            </c:dLbl>
            <c:dLbl>
              <c:idx val="1"/>
              <c:delete val="1"/>
              <c:extLst>
                <c:ext xmlns:c15="http://schemas.microsoft.com/office/drawing/2012/chart" uri="{CE6537A1-D6FC-4f65-9D91-7224C49458BB}"/>
                <c:ext xmlns:c16="http://schemas.microsoft.com/office/drawing/2014/chart" uri="{C3380CC4-5D6E-409C-BE32-E72D297353CC}">
                  <c16:uniqueId val="{00000028-47C7-4F81-AE6A-F33F59DA5C48}"/>
                </c:ext>
              </c:extLst>
            </c:dLbl>
            <c:dLbl>
              <c:idx val="2"/>
              <c:delete val="1"/>
              <c:extLst>
                <c:ext xmlns:c15="http://schemas.microsoft.com/office/drawing/2012/chart" uri="{CE6537A1-D6FC-4f65-9D91-7224C49458BB}"/>
                <c:ext xmlns:c16="http://schemas.microsoft.com/office/drawing/2014/chart" uri="{C3380CC4-5D6E-409C-BE32-E72D297353CC}">
                  <c16:uniqueId val="{00000029-47C7-4F81-AE6A-F33F59DA5C48}"/>
                </c:ext>
              </c:extLst>
            </c:dLbl>
            <c:dLbl>
              <c:idx val="3"/>
              <c:delete val="1"/>
              <c:extLst>
                <c:ext xmlns:c15="http://schemas.microsoft.com/office/drawing/2012/chart" uri="{CE6537A1-D6FC-4f65-9D91-7224C49458BB}"/>
                <c:ext xmlns:c16="http://schemas.microsoft.com/office/drawing/2014/chart" uri="{C3380CC4-5D6E-409C-BE32-E72D297353CC}">
                  <c16:uniqueId val="{0000002A-47C7-4F81-AE6A-F33F59DA5C48}"/>
                </c:ext>
              </c:extLst>
            </c:dLbl>
            <c:dLbl>
              <c:idx val="4"/>
              <c:delete val="1"/>
              <c:extLst>
                <c:ext xmlns:c15="http://schemas.microsoft.com/office/drawing/2012/chart" uri="{CE6537A1-D6FC-4f65-9D91-7224C49458BB}"/>
                <c:ext xmlns:c16="http://schemas.microsoft.com/office/drawing/2014/chart" uri="{C3380CC4-5D6E-409C-BE32-E72D297353CC}">
                  <c16:uniqueId val="{0000002B-47C7-4F81-AE6A-F33F59DA5C48}"/>
                </c:ext>
              </c:extLst>
            </c:dLbl>
            <c:dLbl>
              <c:idx val="5"/>
              <c:delete val="1"/>
              <c:extLst>
                <c:ext xmlns:c15="http://schemas.microsoft.com/office/drawing/2012/chart" uri="{CE6537A1-D6FC-4f65-9D91-7224C49458BB}"/>
                <c:ext xmlns:c16="http://schemas.microsoft.com/office/drawing/2014/chart" uri="{C3380CC4-5D6E-409C-BE32-E72D297353CC}">
                  <c16:uniqueId val="{0000002C-47C7-4F81-AE6A-F33F59DA5C48}"/>
                </c:ext>
              </c:extLst>
            </c:dLbl>
            <c:dLbl>
              <c:idx val="6"/>
              <c:delete val="1"/>
              <c:extLst>
                <c:ext xmlns:c15="http://schemas.microsoft.com/office/drawing/2012/chart" uri="{CE6537A1-D6FC-4f65-9D91-7224C49458BB}"/>
                <c:ext xmlns:c16="http://schemas.microsoft.com/office/drawing/2014/chart" uri="{C3380CC4-5D6E-409C-BE32-E72D297353CC}">
                  <c16:uniqueId val="{0000002D-47C7-4F81-AE6A-F33F59DA5C48}"/>
                </c:ext>
              </c:extLst>
            </c:dLbl>
            <c:dLbl>
              <c:idx val="7"/>
              <c:delete val="1"/>
              <c:extLst>
                <c:ext xmlns:c15="http://schemas.microsoft.com/office/drawing/2012/chart" uri="{CE6537A1-D6FC-4f65-9D91-7224C49458BB}"/>
                <c:ext xmlns:c16="http://schemas.microsoft.com/office/drawing/2014/chart" uri="{C3380CC4-5D6E-409C-BE32-E72D297353CC}">
                  <c16:uniqueId val="{0000002E-47C7-4F81-AE6A-F33F59DA5C48}"/>
                </c:ext>
              </c:extLst>
            </c:dLbl>
            <c:dLbl>
              <c:idx val="8"/>
              <c:delete val="1"/>
              <c:extLst>
                <c:ext xmlns:c15="http://schemas.microsoft.com/office/drawing/2012/chart" uri="{CE6537A1-D6FC-4f65-9D91-7224C49458BB}"/>
                <c:ext xmlns:c16="http://schemas.microsoft.com/office/drawing/2014/chart" uri="{C3380CC4-5D6E-409C-BE32-E72D297353CC}">
                  <c16:uniqueId val="{0000002F-47C7-4F81-AE6A-F33F59DA5C48}"/>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0-47C7-4F81-AE6A-F33F59DA5C48}"/>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1-47C7-4F81-AE6A-F33F59DA5C48}"/>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2-47C7-4F81-AE6A-F33F59DA5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47C7-4F81-AE6A-F33F59DA5C48}"/>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2"/>
  <sheetViews>
    <sheetView workbookViewId="0">
      <selection activeCell="B15" sqref="B15"/>
    </sheetView>
  </sheetViews>
  <sheetFormatPr defaultColWidth="8.85546875" defaultRowHeight="15" x14ac:dyDescent="0.3"/>
  <cols>
    <col min="1" max="1" width="22.85546875" style="67" bestFit="1" customWidth="1"/>
    <col min="2" max="2" width="100.42578125" style="67" customWidth="1"/>
    <col min="3" max="16384" width="8.85546875" style="67"/>
  </cols>
  <sheetData>
    <row r="1" spans="1:2" s="65" customFormat="1" ht="27.75" x14ac:dyDescent="0.45">
      <c r="A1" s="64" t="s">
        <v>477</v>
      </c>
      <c r="B1" s="64"/>
    </row>
    <row r="2" spans="1:2" x14ac:dyDescent="0.3">
      <c r="A2" s="66"/>
      <c r="B2" s="66"/>
    </row>
    <row r="3" spans="1:2" x14ac:dyDescent="0.3">
      <c r="A3" s="66" t="s">
        <v>43</v>
      </c>
      <c r="B3" s="66">
        <v>1.5</v>
      </c>
    </row>
    <row r="4" spans="1:2" x14ac:dyDescent="0.3">
      <c r="A4" s="66"/>
      <c r="B4" s="66"/>
    </row>
    <row r="5" spans="1:2" ht="62.25" customHeight="1" x14ac:dyDescent="0.3">
      <c r="A5" s="66" t="s">
        <v>44</v>
      </c>
      <c r="B5" s="68" t="s">
        <v>401</v>
      </c>
    </row>
    <row r="6" spans="1:2" x14ac:dyDescent="0.3">
      <c r="A6" s="66" t="s">
        <v>478</v>
      </c>
      <c r="B6" s="66" t="s">
        <v>485</v>
      </c>
    </row>
    <row r="7" spans="1:2" x14ac:dyDescent="0.3">
      <c r="A7" s="66" t="s">
        <v>400</v>
      </c>
      <c r="B7" s="66" t="s">
        <v>479</v>
      </c>
    </row>
    <row r="8" spans="1:2" x14ac:dyDescent="0.3">
      <c r="A8" s="66" t="s">
        <v>45</v>
      </c>
      <c r="B8" s="66" t="s">
        <v>402</v>
      </c>
    </row>
    <row r="9" spans="1:2" x14ac:dyDescent="0.3">
      <c r="A9" s="66"/>
      <c r="B9" s="66"/>
    </row>
    <row r="10" spans="1:2" x14ac:dyDescent="0.3">
      <c r="A10" s="66" t="s">
        <v>478</v>
      </c>
      <c r="B10" s="66" t="s">
        <v>486</v>
      </c>
    </row>
    <row r="11" spans="1:2" x14ac:dyDescent="0.3">
      <c r="A11" s="66" t="s">
        <v>480</v>
      </c>
      <c r="B11" s="66" t="s">
        <v>482</v>
      </c>
    </row>
    <row r="12" spans="1:2" x14ac:dyDescent="0.3">
      <c r="A12" s="66" t="s">
        <v>45</v>
      </c>
      <c r="B12" s="66"/>
    </row>
    <row r="13" spans="1:2" x14ac:dyDescent="0.3">
      <c r="A13" s="66"/>
      <c r="B13" s="66"/>
    </row>
    <row r="14" spans="1:2" x14ac:dyDescent="0.3">
      <c r="A14" s="66" t="s">
        <v>478</v>
      </c>
      <c r="B14" s="66" t="s">
        <v>483</v>
      </c>
    </row>
    <row r="15" spans="1:2" x14ac:dyDescent="0.3">
      <c r="A15" s="66" t="s">
        <v>366</v>
      </c>
      <c r="B15" s="66" t="s">
        <v>484</v>
      </c>
    </row>
    <row r="16" spans="1:2" x14ac:dyDescent="0.3">
      <c r="A16" s="66"/>
      <c r="B16" s="66"/>
    </row>
    <row r="17" spans="1:3" x14ac:dyDescent="0.3">
      <c r="A17" s="66" t="s">
        <v>46</v>
      </c>
      <c r="B17" s="66" t="s">
        <v>47</v>
      </c>
    </row>
    <row r="18" spans="1:3" ht="45" x14ac:dyDescent="0.3">
      <c r="A18" s="66"/>
      <c r="B18" s="68" t="s">
        <v>48</v>
      </c>
    </row>
    <row r="19" spans="1:3" x14ac:dyDescent="0.3">
      <c r="A19" s="66"/>
      <c r="B19" s="66"/>
    </row>
    <row r="20" spans="1:3" ht="30" x14ac:dyDescent="0.3">
      <c r="A20" s="69" t="s">
        <v>403</v>
      </c>
      <c r="B20" s="70" t="s">
        <v>404</v>
      </c>
      <c r="C20" s="71"/>
    </row>
    <row r="21" spans="1:3" x14ac:dyDescent="0.3">
      <c r="A21" s="69"/>
      <c r="B21" s="69" t="s">
        <v>405</v>
      </c>
      <c r="C21" s="71"/>
    </row>
    <row r="22" spans="1:3" x14ac:dyDescent="0.3">
      <c r="A22" s="69"/>
      <c r="B22" s="223" t="s">
        <v>481</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opLeftCell="B227" workbookViewId="0">
      <selection activeCell="D10" sqref="D10"/>
    </sheetView>
  </sheetViews>
  <sheetFormatPr defaultColWidth="8.85546875" defaultRowHeight="15" x14ac:dyDescent="0.25"/>
  <cols>
    <col min="1" max="1" width="0" style="27" hidden="1" customWidth="1"/>
    <col min="2" max="2" width="9" bestFit="1" customWidth="1"/>
    <col min="3" max="3" width="12" style="237" bestFit="1" customWidth="1"/>
    <col min="4" max="4" width="100" style="231" customWidth="1"/>
    <col min="5" max="5" width="33.28515625" style="32" customWidth="1"/>
    <col min="6" max="6" width="4.85546875" style="27" hidden="1" customWidth="1"/>
    <col min="7" max="7" width="8.7109375" style="27" hidden="1" customWidth="1"/>
    <col min="8" max="8" width="8.7109375" style="134" hidden="1" customWidth="1"/>
    <col min="9" max="9" width="33.28515625" customWidth="1"/>
    <col min="10" max="10" width="15" style="12" bestFit="1"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2:26" customFormat="1" ht="24.95" customHeight="1" x14ac:dyDescent="0.25">
      <c r="B1" s="283" t="str">
        <f>CONCATENATE("SAMM Assessment Interview: ",D11," For ",D10)</f>
        <v xml:space="preserve">SAMM Assessment Interview:  For </v>
      </c>
      <c r="C1" s="283"/>
      <c r="D1" s="283"/>
      <c r="E1" s="283"/>
      <c r="F1" s="283"/>
      <c r="G1" s="283"/>
      <c r="H1" s="283"/>
      <c r="I1" s="283"/>
      <c r="J1" s="10"/>
      <c r="K1" s="1"/>
      <c r="L1" s="139"/>
      <c r="M1" s="1"/>
      <c r="N1" s="1"/>
      <c r="O1" s="1"/>
      <c r="P1" s="1"/>
      <c r="Q1" s="1"/>
      <c r="R1" s="1"/>
      <c r="S1" s="1"/>
      <c r="T1" s="1"/>
      <c r="U1" s="1"/>
      <c r="V1" s="1"/>
      <c r="W1" s="1"/>
      <c r="X1" s="1"/>
      <c r="Y1" s="1"/>
      <c r="Z1" s="1"/>
    </row>
    <row r="2" spans="2:26" customFormat="1" ht="15.95" customHeight="1" thickBot="1" x14ac:dyDescent="0.3">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25">
      <c r="B3" s="284" t="s">
        <v>49</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25">
      <c r="B4" s="287" t="s">
        <v>50</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25">
      <c r="B5" s="275" t="s">
        <v>474</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25">
      <c r="B6" s="275" t="s">
        <v>51</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25">
      <c r="B7" s="275" t="s">
        <v>475</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3">
      <c r="B8" s="278" t="s">
        <v>52</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3">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25">
      <c r="B10" s="281" t="s">
        <v>53</v>
      </c>
      <c r="C10" s="282"/>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25">
      <c r="B11" s="295" t="s">
        <v>54</v>
      </c>
      <c r="C11" s="296"/>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25">
      <c r="B12" s="295" t="s">
        <v>55</v>
      </c>
      <c r="C12" s="296"/>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25">
      <c r="B13" s="295" t="s">
        <v>56</v>
      </c>
      <c r="C13" s="297"/>
      <c r="D13" s="15"/>
      <c r="E13" s="28"/>
      <c r="F13" s="23"/>
      <c r="G13" s="23"/>
      <c r="H13" s="119"/>
      <c r="I13" s="9"/>
      <c r="J13" s="10"/>
      <c r="K13" s="1"/>
      <c r="L13" s="139"/>
      <c r="M13" s="1"/>
      <c r="N13" s="1"/>
      <c r="O13" s="1"/>
      <c r="P13" s="1"/>
      <c r="Q13" s="1"/>
      <c r="R13" s="1"/>
      <c r="S13" s="1"/>
      <c r="T13" s="1"/>
      <c r="U13" s="1"/>
      <c r="V13" s="1"/>
      <c r="W13" s="1"/>
      <c r="X13" s="1"/>
      <c r="Y13" s="1"/>
      <c r="Z13" s="1"/>
    </row>
    <row r="14" spans="2:26" customFormat="1" ht="15.75" thickBot="1" x14ac:dyDescent="0.3">
      <c r="B14" s="298" t="s">
        <v>364</v>
      </c>
      <c r="C14" s="299"/>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2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2">
      <c r="B16" s="244" t="s">
        <v>57</v>
      </c>
      <c r="C16" s="244"/>
      <c r="D16" s="244"/>
      <c r="E16" s="244"/>
      <c r="F16" s="244"/>
      <c r="G16" s="244"/>
      <c r="H16" s="244"/>
      <c r="I16" s="244"/>
      <c r="J16" s="244"/>
      <c r="K16" s="1"/>
      <c r="Q16" s="1"/>
      <c r="R16" s="1"/>
      <c r="S16" s="1"/>
      <c r="T16" s="1"/>
      <c r="U16" s="1"/>
      <c r="V16" s="1"/>
      <c r="W16" s="1"/>
      <c r="X16" s="1"/>
      <c r="Y16" s="1"/>
      <c r="Z16" s="1"/>
    </row>
    <row r="17" spans="1:26" ht="12.75" customHeight="1" x14ac:dyDescent="0.2">
      <c r="B17" s="324" t="s">
        <v>58</v>
      </c>
      <c r="C17" s="325"/>
      <c r="D17" s="326"/>
      <c r="E17" s="73" t="s">
        <v>370</v>
      </c>
      <c r="F17" s="73"/>
      <c r="G17" s="73"/>
      <c r="H17" s="120"/>
      <c r="I17" s="74" t="s">
        <v>59</v>
      </c>
      <c r="J17" s="74" t="s">
        <v>367</v>
      </c>
      <c r="K17" s="1"/>
      <c r="Q17" s="1"/>
      <c r="R17" s="1"/>
      <c r="S17" s="1"/>
      <c r="T17" s="1"/>
      <c r="U17" s="1"/>
      <c r="V17" s="1"/>
      <c r="W17" s="1"/>
      <c r="X17" s="1"/>
      <c r="Y17" s="1"/>
      <c r="Z17" s="1"/>
    </row>
    <row r="18" spans="1:26" ht="12.75" customHeight="1" x14ac:dyDescent="0.2">
      <c r="A18" s="27">
        <v>1</v>
      </c>
      <c r="B18" s="292" t="s">
        <v>60</v>
      </c>
      <c r="C18" s="256" t="s">
        <v>407</v>
      </c>
      <c r="D18" s="255"/>
      <c r="E18" s="5"/>
      <c r="F18" s="18">
        <v>1</v>
      </c>
      <c r="G18" s="18">
        <f>IFERROR(VLOOKUP(E18,AnswerATBL,2,FALSE),0)</f>
        <v>0</v>
      </c>
      <c r="H18" s="108">
        <f>IFERROR(AVERAGE(G18,G23,G28),0)</f>
        <v>0</v>
      </c>
      <c r="I18" s="257"/>
      <c r="J18" s="250">
        <f>SUM(H18,H35,H48)</f>
        <v>0</v>
      </c>
      <c r="K18" s="1"/>
      <c r="L18" s="141"/>
      <c r="M18" s="141"/>
      <c r="N18" s="141"/>
      <c r="O18" s="141"/>
      <c r="P18" s="141"/>
      <c r="Q18" s="1"/>
      <c r="R18" s="1"/>
      <c r="S18" s="1"/>
      <c r="T18" s="1"/>
      <c r="U18" s="1"/>
      <c r="V18" s="1"/>
      <c r="W18" s="1"/>
      <c r="X18" s="1"/>
      <c r="Y18" s="1"/>
      <c r="Z18" s="1"/>
    </row>
    <row r="19" spans="1:26" ht="12.75" customHeight="1" x14ac:dyDescent="0.2">
      <c r="B19" s="293"/>
      <c r="C19" s="232" t="s">
        <v>369</v>
      </c>
      <c r="D19" s="20" t="s">
        <v>61</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2">
      <c r="B20" s="293"/>
      <c r="C20" s="233" t="s">
        <v>369</v>
      </c>
      <c r="D20" s="19" t="s">
        <v>62</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2">
      <c r="B21" s="293"/>
      <c r="C21" s="233" t="s">
        <v>369</v>
      </c>
      <c r="D21" s="19" t="s">
        <v>63</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2">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25">
      <c r="A23" s="27">
        <v>2</v>
      </c>
      <c r="B23" s="293"/>
      <c r="C23" s="253" t="s">
        <v>328</v>
      </c>
      <c r="D23" s="249"/>
      <c r="E23" s="22"/>
      <c r="F23" s="18">
        <v>2</v>
      </c>
      <c r="G23" s="18">
        <f>IFERROR(VLOOKUP(E23,AnswerCTBL,2,FALSE),0)</f>
        <v>0</v>
      </c>
      <c r="H23" s="109"/>
      <c r="I23" s="257"/>
      <c r="J23" s="11"/>
      <c r="K23" s="1"/>
      <c r="L23" s="141"/>
      <c r="M23" s="141"/>
      <c r="N23" s="141"/>
      <c r="O23" s="141"/>
      <c r="P23" s="141"/>
      <c r="Q23" s="1"/>
      <c r="R23" s="1"/>
      <c r="S23" s="1"/>
      <c r="T23" s="1"/>
      <c r="U23" s="1"/>
      <c r="V23" s="1"/>
      <c r="W23" s="1"/>
      <c r="X23" s="1"/>
      <c r="Y23" s="1"/>
      <c r="Z23" s="1"/>
    </row>
    <row r="24" spans="1:26" ht="12.75" customHeight="1" x14ac:dyDescent="0.25">
      <c r="B24" s="293"/>
      <c r="C24" s="232" t="s">
        <v>369</v>
      </c>
      <c r="D24" s="20" t="s">
        <v>64</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25">
      <c r="B25" s="293"/>
      <c r="C25" s="233" t="s">
        <v>369</v>
      </c>
      <c r="D25" s="19" t="s">
        <v>65</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25">
      <c r="B26" s="293"/>
      <c r="C26" s="233" t="s">
        <v>369</v>
      </c>
      <c r="D26" s="19" t="s">
        <v>66</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2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25">
      <c r="A28" s="27">
        <v>3</v>
      </c>
      <c r="B28" s="293"/>
      <c r="C28" s="253" t="s">
        <v>327</v>
      </c>
      <c r="D28" s="249"/>
      <c r="E28" s="22"/>
      <c r="F28" s="18">
        <v>3</v>
      </c>
      <c r="G28" s="18">
        <f>IFERROR(VLOOKUP(E28,AnswerCTBL,2,FALSE),0)</f>
        <v>0</v>
      </c>
      <c r="H28" s="109"/>
      <c r="I28" s="257"/>
      <c r="J28" s="11"/>
      <c r="K28" s="1"/>
      <c r="L28" s="141"/>
      <c r="M28" s="141"/>
      <c r="N28" s="141"/>
      <c r="O28" s="141"/>
      <c r="P28" s="141"/>
      <c r="Q28" s="1"/>
      <c r="R28" s="1"/>
      <c r="S28" s="1"/>
      <c r="T28" s="1"/>
      <c r="U28" s="1"/>
      <c r="V28" s="1"/>
      <c r="W28" s="1"/>
      <c r="X28" s="1"/>
      <c r="Y28" s="1"/>
      <c r="Z28" s="1"/>
    </row>
    <row r="29" spans="1:26" ht="12.75" customHeight="1" x14ac:dyDescent="0.25">
      <c r="B29" s="293"/>
      <c r="C29" s="232" t="s">
        <v>369</v>
      </c>
      <c r="D29" s="20" t="s">
        <v>67</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25">
      <c r="B30" s="293"/>
      <c r="C30" s="233" t="s">
        <v>369</v>
      </c>
      <c r="D30" s="19" t="s">
        <v>68</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25">
      <c r="B31" s="293"/>
      <c r="C31" s="233" t="s">
        <v>369</v>
      </c>
      <c r="D31" s="19" t="s">
        <v>69</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25">
      <c r="B32" s="293"/>
      <c r="C32" s="233" t="s">
        <v>369</v>
      </c>
      <c r="D32" s="19" t="s">
        <v>70</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2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2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25">
      <c r="A35" s="27">
        <v>4</v>
      </c>
      <c r="B35" s="292" t="s">
        <v>71</v>
      </c>
      <c r="C35" s="256" t="s">
        <v>408</v>
      </c>
      <c r="D35" s="255"/>
      <c r="E35" s="5"/>
      <c r="F35" s="18">
        <v>4</v>
      </c>
      <c r="G35" s="18">
        <f>IFERROR(VLOOKUP(E35,AnswerCTBL,2,FALSE),0)</f>
        <v>0</v>
      </c>
      <c r="H35" s="108">
        <f>IFERROR(AVERAGE(G35,G41,G44),0)</f>
        <v>0</v>
      </c>
      <c r="I35" s="257"/>
      <c r="J35" s="11"/>
      <c r="K35" s="1"/>
      <c r="L35" s="141"/>
      <c r="M35" s="141"/>
      <c r="N35" s="141"/>
      <c r="O35" s="141"/>
      <c r="P35" s="141"/>
      <c r="Q35" s="1"/>
      <c r="R35" s="1"/>
      <c r="S35" s="1"/>
      <c r="T35" s="1"/>
      <c r="U35" s="1"/>
      <c r="V35" s="1"/>
      <c r="W35" s="1"/>
      <c r="X35" s="1"/>
      <c r="Y35" s="1"/>
      <c r="Z35" s="1"/>
    </row>
    <row r="36" spans="1:26" ht="12.75" customHeight="1" x14ac:dyDescent="0.25">
      <c r="B36" s="293"/>
      <c r="C36" s="232" t="s">
        <v>369</v>
      </c>
      <c r="D36" s="20" t="s">
        <v>72</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25">
      <c r="B37" s="293"/>
      <c r="C37" s="233" t="s">
        <v>369</v>
      </c>
      <c r="D37" s="19" t="s">
        <v>73</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25">
      <c r="B38" s="293"/>
      <c r="C38" s="233" t="s">
        <v>369</v>
      </c>
      <c r="D38" s="19" t="s">
        <v>74</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25">
      <c r="B39" s="293"/>
      <c r="C39" s="233" t="s">
        <v>369</v>
      </c>
      <c r="D39" s="19" t="s">
        <v>75</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2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25">
      <c r="A41" s="27">
        <v>5</v>
      </c>
      <c r="B41" s="293"/>
      <c r="C41" s="253" t="s">
        <v>76</v>
      </c>
      <c r="D41" s="249"/>
      <c r="E41" s="22"/>
      <c r="F41" s="18">
        <v>5</v>
      </c>
      <c r="G41" s="18">
        <f>IFERROR(VLOOKUP(E41,AnswerCTBL,2,FALSE),0)</f>
        <v>0</v>
      </c>
      <c r="H41" s="109"/>
      <c r="I41" s="257"/>
      <c r="J41" s="11"/>
      <c r="K41" s="1"/>
      <c r="L41" s="141"/>
      <c r="M41" s="141"/>
      <c r="N41" s="141"/>
      <c r="O41" s="141"/>
      <c r="P41" s="141"/>
      <c r="Q41" s="1"/>
      <c r="R41" s="1"/>
      <c r="S41" s="1"/>
      <c r="T41" s="1"/>
      <c r="U41" s="1"/>
      <c r="V41" s="1"/>
      <c r="W41" s="1"/>
      <c r="X41" s="1"/>
      <c r="Y41" s="1"/>
      <c r="Z41" s="1"/>
    </row>
    <row r="42" spans="1:26" ht="12.75" customHeight="1" x14ac:dyDescent="0.25">
      <c r="B42" s="293"/>
      <c r="C42" s="232" t="s">
        <v>369</v>
      </c>
      <c r="D42" s="20" t="s">
        <v>77</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2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25">
      <c r="A44" s="27">
        <v>6</v>
      </c>
      <c r="B44" s="293"/>
      <c r="C44" s="270" t="s">
        <v>409</v>
      </c>
      <c r="D44" s="271"/>
      <c r="E44" s="22"/>
      <c r="F44" s="18">
        <v>6</v>
      </c>
      <c r="G44" s="18">
        <f>IFERROR(VLOOKUP(E44,AnswerCTBL,2,FALSE),0)</f>
        <v>0</v>
      </c>
      <c r="H44" s="109"/>
      <c r="I44" s="257"/>
      <c r="J44" s="11"/>
      <c r="K44" s="1"/>
      <c r="L44" s="141"/>
      <c r="M44" s="141"/>
      <c r="N44" s="141"/>
      <c r="O44" s="141"/>
      <c r="P44" s="141"/>
      <c r="Q44" s="1"/>
      <c r="R44" s="1"/>
      <c r="S44" s="1"/>
      <c r="T44" s="1"/>
      <c r="U44" s="1"/>
      <c r="V44" s="1"/>
      <c r="W44" s="1"/>
      <c r="X44" s="1"/>
      <c r="Y44" s="1"/>
      <c r="Z44" s="1"/>
    </row>
    <row r="45" spans="1:26" ht="12.75" customHeight="1" x14ac:dyDescent="0.25">
      <c r="B45" s="293"/>
      <c r="C45" s="232" t="s">
        <v>369</v>
      </c>
      <c r="D45" s="20" t="s">
        <v>78</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2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2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25">
      <c r="A48" s="27">
        <v>7</v>
      </c>
      <c r="B48" s="292" t="s">
        <v>79</v>
      </c>
      <c r="C48" s="256" t="s">
        <v>329</v>
      </c>
      <c r="D48" s="255"/>
      <c r="E48" s="5"/>
      <c r="F48" s="18">
        <v>7</v>
      </c>
      <c r="G48" s="18">
        <f>IFERROR(VLOOKUP(E48,AnswerCTBL,2,FALSE),0)</f>
        <v>0</v>
      </c>
      <c r="H48" s="108">
        <f>IFERROR(AVERAGE(G48,G56),0)</f>
        <v>0</v>
      </c>
      <c r="I48" s="257"/>
      <c r="J48" s="11"/>
      <c r="K48" s="1"/>
      <c r="L48" s="141"/>
      <c r="M48" s="141"/>
      <c r="N48" s="141"/>
      <c r="O48" s="141"/>
      <c r="P48" s="141"/>
      <c r="Q48" s="1"/>
      <c r="R48" s="1"/>
      <c r="S48" s="1"/>
      <c r="T48" s="1"/>
      <c r="U48" s="1"/>
      <c r="V48" s="1"/>
      <c r="W48" s="1"/>
      <c r="X48" s="1"/>
      <c r="Y48" s="1"/>
      <c r="Z48" s="1"/>
    </row>
    <row r="49" spans="1:26" ht="12.75" customHeight="1" x14ac:dyDescent="0.25">
      <c r="B49" s="293"/>
      <c r="C49" s="232" t="s">
        <v>369</v>
      </c>
      <c r="D49" s="20" t="s">
        <v>80</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25">
      <c r="B50" s="293"/>
      <c r="C50" s="233" t="s">
        <v>369</v>
      </c>
      <c r="D50" s="19" t="s">
        <v>81</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25">
      <c r="B51" s="293"/>
      <c r="C51" s="233" t="s">
        <v>369</v>
      </c>
      <c r="D51" s="19" t="s">
        <v>82</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25">
      <c r="B52" s="293"/>
      <c r="C52" s="233" t="s">
        <v>369</v>
      </c>
      <c r="D52" s="19" t="s">
        <v>83</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25">
      <c r="B53" s="293"/>
      <c r="C53" s="233" t="s">
        <v>369</v>
      </c>
      <c r="D53" s="19" t="s">
        <v>84</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25">
      <c r="B54" s="293"/>
      <c r="C54" s="233" t="s">
        <v>369</v>
      </c>
      <c r="D54" s="19" t="s">
        <v>85</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2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25">
      <c r="A56" s="27">
        <v>8</v>
      </c>
      <c r="B56" s="293"/>
      <c r="C56" s="253" t="s">
        <v>330</v>
      </c>
      <c r="D56" s="249"/>
      <c r="E56" s="22"/>
      <c r="F56" s="18">
        <v>8</v>
      </c>
      <c r="G56" s="18">
        <f>IFERROR(VLOOKUP(E56,AnswerDTBL,2,FALSE),0)</f>
        <v>0</v>
      </c>
      <c r="H56" s="109"/>
      <c r="I56" s="257"/>
      <c r="J56" s="11"/>
      <c r="K56" s="1"/>
      <c r="L56" s="141"/>
      <c r="M56" s="141"/>
      <c r="N56" s="141"/>
      <c r="O56" s="141"/>
      <c r="P56" s="141"/>
      <c r="Q56" s="1"/>
      <c r="R56" s="1"/>
      <c r="S56" s="1"/>
      <c r="T56" s="1"/>
      <c r="U56" s="1"/>
      <c r="V56" s="1"/>
      <c r="W56" s="1"/>
      <c r="X56" s="1"/>
      <c r="Y56" s="1"/>
      <c r="Z56" s="1"/>
    </row>
    <row r="57" spans="1:26" ht="12.75" customHeight="1" x14ac:dyDescent="0.25">
      <c r="B57" s="293"/>
      <c r="C57" s="232" t="s">
        <v>369</v>
      </c>
      <c r="D57" s="20" t="s">
        <v>86</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25">
      <c r="B58" s="293"/>
      <c r="C58" s="233" t="s">
        <v>369</v>
      </c>
      <c r="D58" s="19" t="s">
        <v>87</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25">
      <c r="B59" s="293"/>
      <c r="C59" s="233" t="s">
        <v>369</v>
      </c>
      <c r="D59" s="19" t="s">
        <v>88</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2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2">
      <c r="B61" s="272" t="s">
        <v>89</v>
      </c>
      <c r="C61" s="273"/>
      <c r="D61" s="274"/>
      <c r="E61" s="75" t="s">
        <v>370</v>
      </c>
      <c r="F61" s="75"/>
      <c r="G61" s="75"/>
      <c r="H61" s="126"/>
      <c r="I61" s="74" t="s">
        <v>59</v>
      </c>
      <c r="J61" s="74" t="s">
        <v>367</v>
      </c>
      <c r="K61" s="1"/>
      <c r="L61" s="141"/>
      <c r="M61" s="141"/>
      <c r="N61" s="141"/>
      <c r="O61" s="141"/>
      <c r="P61" s="141"/>
      <c r="Q61" s="1"/>
      <c r="R61" s="1"/>
      <c r="S61" s="1"/>
      <c r="T61" s="1"/>
      <c r="U61" s="1"/>
      <c r="V61" s="1"/>
      <c r="W61" s="1"/>
      <c r="X61" s="1"/>
      <c r="Y61" s="1"/>
      <c r="Z61" s="1"/>
    </row>
    <row r="62" spans="1:26" ht="12.75" customHeight="1" x14ac:dyDescent="0.2">
      <c r="A62" s="27">
        <v>9</v>
      </c>
      <c r="B62" s="292" t="s">
        <v>90</v>
      </c>
      <c r="C62" s="256" t="s">
        <v>331</v>
      </c>
      <c r="D62" s="255"/>
      <c r="E62" s="5"/>
      <c r="F62" s="18">
        <v>9</v>
      </c>
      <c r="G62" s="18">
        <f>IFERROR(VLOOKUP(E62,AnswerCTBL,2,FALSE),0)</f>
        <v>0</v>
      </c>
      <c r="H62" s="108">
        <f>IFERROR(AVERAGE(G62,G65),0)</f>
        <v>0</v>
      </c>
      <c r="I62" s="257"/>
      <c r="J62" s="250">
        <f>SUM(H62,H73,H89)</f>
        <v>0</v>
      </c>
      <c r="K62" s="1"/>
      <c r="L62" s="141"/>
      <c r="M62" s="141"/>
      <c r="N62" s="141"/>
      <c r="O62" s="141"/>
      <c r="P62" s="141"/>
      <c r="Q62" s="1"/>
      <c r="R62" s="1"/>
      <c r="S62" s="1"/>
      <c r="T62" s="1"/>
      <c r="U62" s="1"/>
      <c r="V62" s="1"/>
      <c r="W62" s="1"/>
      <c r="X62" s="1"/>
      <c r="Y62" s="1"/>
      <c r="Z62" s="1"/>
    </row>
    <row r="63" spans="1:26" ht="12.75" customHeight="1" x14ac:dyDescent="0.2">
      <c r="B63" s="293"/>
      <c r="C63" s="232" t="s">
        <v>369</v>
      </c>
      <c r="D63" s="20" t="s">
        <v>91</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2">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2">
      <c r="A65" s="27">
        <v>10</v>
      </c>
      <c r="B65" s="293"/>
      <c r="C65" s="253" t="s">
        <v>92</v>
      </c>
      <c r="D65" s="249"/>
      <c r="E65" s="22"/>
      <c r="F65" s="18">
        <v>10</v>
      </c>
      <c r="G65" s="18">
        <f>IFERROR(VLOOKUP(E65,AnswerETBL,2,FALSE),0)</f>
        <v>0</v>
      </c>
      <c r="H65" s="127"/>
      <c r="I65" s="269"/>
      <c r="J65" s="251"/>
      <c r="K65" s="1"/>
      <c r="L65" s="141"/>
      <c r="M65" s="141"/>
      <c r="N65" s="141"/>
      <c r="O65" s="141"/>
      <c r="P65" s="141"/>
      <c r="Q65" s="1"/>
      <c r="R65" s="1"/>
      <c r="S65" s="1"/>
      <c r="T65" s="1"/>
      <c r="U65" s="1"/>
      <c r="V65" s="1"/>
      <c r="W65" s="1"/>
      <c r="X65" s="1"/>
      <c r="Y65" s="1"/>
      <c r="Z65" s="1"/>
    </row>
    <row r="66" spans="1:26" ht="12.75" customHeight="1" x14ac:dyDescent="0.2">
      <c r="B66" s="293"/>
      <c r="C66" s="232" t="s">
        <v>369</v>
      </c>
      <c r="D66" s="20" t="s">
        <v>93</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25">
      <c r="B67" s="293"/>
      <c r="C67" s="233" t="s">
        <v>369</v>
      </c>
      <c r="D67" s="19" t="s">
        <v>94</v>
      </c>
      <c r="E67" s="30"/>
      <c r="F67" s="25"/>
      <c r="G67" s="25"/>
      <c r="H67" s="123"/>
      <c r="I67" s="258"/>
      <c r="J67" s="11"/>
      <c r="K67" s="1"/>
      <c r="L67" s="141"/>
      <c r="M67" s="141"/>
      <c r="N67" s="141"/>
      <c r="O67" s="141"/>
      <c r="P67" s="141"/>
      <c r="Q67" s="1"/>
      <c r="R67" s="1"/>
      <c r="S67" s="1"/>
      <c r="T67" s="1"/>
      <c r="U67" s="1"/>
      <c r="V67" s="1"/>
      <c r="W67" s="1"/>
      <c r="X67" s="1"/>
      <c r="Y67" s="1"/>
      <c r="Z67" s="1"/>
    </row>
    <row r="68" spans="1:26" ht="26.25" x14ac:dyDescent="0.25">
      <c r="B68" s="293"/>
      <c r="C68" s="233" t="s">
        <v>369</v>
      </c>
      <c r="D68" s="19" t="s">
        <v>95</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25">
      <c r="B69" s="293"/>
      <c r="C69" s="233" t="s">
        <v>369</v>
      </c>
      <c r="D69" s="19" t="s">
        <v>96</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25">
      <c r="B70" s="293"/>
      <c r="C70" s="233" t="s">
        <v>369</v>
      </c>
      <c r="D70" s="19" t="s">
        <v>97</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2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2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25">
      <c r="A73" s="27">
        <v>11</v>
      </c>
      <c r="B73" s="314" t="s">
        <v>98</v>
      </c>
      <c r="C73" s="253" t="s">
        <v>99</v>
      </c>
      <c r="D73" s="249"/>
      <c r="E73" s="22"/>
      <c r="F73" s="18">
        <v>11</v>
      </c>
      <c r="G73" s="18">
        <f>IFERROR(VLOOKUP(E73,AnswerFTBL,2,FALSE),0)</f>
        <v>0</v>
      </c>
      <c r="H73" s="109">
        <f>IFERROR(AVERAGE(G73,G81),0)</f>
        <v>0</v>
      </c>
      <c r="I73" s="309"/>
      <c r="J73" s="11"/>
      <c r="K73" s="1"/>
      <c r="L73" s="141"/>
      <c r="M73" s="141"/>
      <c r="N73" s="141"/>
      <c r="O73" s="141"/>
      <c r="P73" s="141"/>
      <c r="Q73" s="1"/>
      <c r="R73" s="1"/>
      <c r="S73" s="1"/>
      <c r="T73" s="1"/>
      <c r="U73" s="1"/>
      <c r="V73" s="1"/>
      <c r="W73" s="1"/>
      <c r="X73" s="1"/>
      <c r="Y73" s="1"/>
      <c r="Z73" s="1"/>
    </row>
    <row r="74" spans="1:26" ht="12.75" customHeight="1" x14ac:dyDescent="0.25">
      <c r="B74" s="293"/>
      <c r="C74" s="232" t="s">
        <v>369</v>
      </c>
      <c r="D74" s="20" t="s">
        <v>100</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25">
      <c r="B75" s="293"/>
      <c r="C75" s="233" t="s">
        <v>369</v>
      </c>
      <c r="D75" s="19" t="s">
        <v>101</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25">
      <c r="B76" s="293"/>
      <c r="C76" s="233" t="s">
        <v>369</v>
      </c>
      <c r="D76" s="19" t="s">
        <v>102</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25">
      <c r="B77" s="293"/>
      <c r="C77" s="233" t="s">
        <v>369</v>
      </c>
      <c r="D77" s="19" t="s">
        <v>103</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25">
      <c r="B78" s="293"/>
      <c r="C78" s="233" t="s">
        <v>369</v>
      </c>
      <c r="D78" s="19" t="s">
        <v>104</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25">
      <c r="B79" s="293"/>
      <c r="C79" s="233" t="s">
        <v>369</v>
      </c>
      <c r="D79" s="19" t="s">
        <v>105</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2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25">
      <c r="A81" s="27">
        <v>12</v>
      </c>
      <c r="B81" s="293"/>
      <c r="C81" s="253" t="s">
        <v>106</v>
      </c>
      <c r="D81" s="249"/>
      <c r="E81" s="22"/>
      <c r="F81" s="18">
        <v>12</v>
      </c>
      <c r="G81" s="18">
        <f>IFERROR(VLOOKUP(E81,AnswerCTBL,2,FALSE),0)</f>
        <v>0</v>
      </c>
      <c r="H81" s="109"/>
      <c r="I81" s="257"/>
      <c r="J81" s="11"/>
      <c r="K81" s="1"/>
      <c r="L81" s="141"/>
      <c r="M81" s="141"/>
      <c r="N81" s="141"/>
      <c r="O81" s="141"/>
      <c r="P81" s="141"/>
      <c r="Q81" s="1"/>
      <c r="R81" s="1"/>
      <c r="S81" s="1"/>
      <c r="T81" s="1"/>
      <c r="U81" s="1"/>
      <c r="V81" s="1"/>
      <c r="W81" s="1"/>
      <c r="X81" s="1"/>
      <c r="Y81" s="1"/>
      <c r="Z81" s="1"/>
    </row>
    <row r="82" spans="1:26" ht="12.75" customHeight="1" x14ac:dyDescent="0.25">
      <c r="B82" s="293"/>
      <c r="C82" s="232" t="s">
        <v>369</v>
      </c>
      <c r="D82" s="20" t="s">
        <v>107</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25">
      <c r="B83" s="293"/>
      <c r="C83" s="233" t="s">
        <v>369</v>
      </c>
      <c r="D83" s="19" t="s">
        <v>108</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25">
      <c r="B84" s="293"/>
      <c r="C84" s="233" t="s">
        <v>369</v>
      </c>
      <c r="D84" s="19" t="s">
        <v>109</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25">
      <c r="B85" s="293"/>
      <c r="C85" s="233" t="s">
        <v>369</v>
      </c>
      <c r="D85" s="19" t="s">
        <v>110</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25">
      <c r="B86" s="293"/>
      <c r="C86" s="233" t="s">
        <v>369</v>
      </c>
      <c r="D86" s="19" t="s">
        <v>111</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2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2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25">
      <c r="A89" s="27">
        <v>13</v>
      </c>
      <c r="B89" s="292" t="s">
        <v>112</v>
      </c>
      <c r="C89" s="256" t="s">
        <v>113</v>
      </c>
      <c r="D89" s="255"/>
      <c r="E89" s="5"/>
      <c r="F89" s="18">
        <v>13</v>
      </c>
      <c r="G89" s="18">
        <f>IFERROR(VLOOKUP(E89,AnswerCTBL,2,FALSE),0)</f>
        <v>0</v>
      </c>
      <c r="H89" s="109">
        <f>IFERROR(AVERAGE(G89,G94),0)</f>
        <v>0</v>
      </c>
      <c r="I89" s="257"/>
      <c r="J89" s="11"/>
      <c r="K89" s="1"/>
      <c r="L89" s="141"/>
      <c r="M89" s="141"/>
      <c r="N89" s="141"/>
      <c r="O89" s="141"/>
      <c r="P89" s="141"/>
      <c r="Q89" s="1"/>
      <c r="R89" s="1"/>
      <c r="S89" s="1"/>
      <c r="T89" s="1"/>
      <c r="U89" s="1"/>
      <c r="V89" s="1"/>
      <c r="W89" s="1"/>
      <c r="X89" s="1"/>
      <c r="Y89" s="1"/>
      <c r="Z89" s="1"/>
    </row>
    <row r="90" spans="1:26" ht="12.75" customHeight="1" x14ac:dyDescent="0.25">
      <c r="B90" s="293"/>
      <c r="C90" s="232" t="s">
        <v>369</v>
      </c>
      <c r="D90" s="20" t="s">
        <v>114</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25">
      <c r="B91" s="293"/>
      <c r="C91" s="233" t="s">
        <v>369</v>
      </c>
      <c r="D91" s="19" t="s">
        <v>115</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25">
      <c r="B92" s="293"/>
      <c r="C92" s="233" t="s">
        <v>369</v>
      </c>
      <c r="D92" s="19" t="s">
        <v>116</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2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25">
      <c r="A94" s="27">
        <v>14</v>
      </c>
      <c r="B94" s="293"/>
      <c r="C94" s="253" t="s">
        <v>117</v>
      </c>
      <c r="D94" s="249"/>
      <c r="E94" s="22"/>
      <c r="F94" s="18">
        <v>14</v>
      </c>
      <c r="G94" s="18">
        <f>IFERROR(VLOOKUP(E94,AnswerGTBL,2,FALSE),0)</f>
        <v>0</v>
      </c>
      <c r="H94" s="109"/>
      <c r="I94" s="257"/>
      <c r="J94" s="11"/>
      <c r="K94" s="1"/>
      <c r="L94" s="141"/>
      <c r="M94" s="141"/>
      <c r="N94" s="141"/>
      <c r="O94" s="141"/>
      <c r="P94" s="141"/>
      <c r="Q94" s="1"/>
      <c r="R94" s="1"/>
      <c r="S94" s="1"/>
      <c r="T94" s="1"/>
      <c r="U94" s="1"/>
      <c r="V94" s="1"/>
      <c r="W94" s="1"/>
      <c r="X94" s="1"/>
      <c r="Y94" s="1"/>
      <c r="Z94" s="1"/>
    </row>
    <row r="95" spans="1:26" ht="12.75" customHeight="1" x14ac:dyDescent="0.25">
      <c r="B95" s="293"/>
      <c r="C95" s="232" t="s">
        <v>369</v>
      </c>
      <c r="D95" s="20" t="s">
        <v>118</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25">
      <c r="B96" s="293"/>
      <c r="C96" s="233" t="s">
        <v>369</v>
      </c>
      <c r="D96" s="19" t="s">
        <v>119</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25">
      <c r="B97" s="293"/>
      <c r="C97" s="233" t="s">
        <v>369</v>
      </c>
      <c r="D97" s="19" t="s">
        <v>120</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2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2">
      <c r="B99" s="272" t="s">
        <v>121</v>
      </c>
      <c r="C99" s="273"/>
      <c r="D99" s="274"/>
      <c r="E99" s="75" t="s">
        <v>370</v>
      </c>
      <c r="F99" s="75"/>
      <c r="G99" s="75"/>
      <c r="H99" s="126"/>
      <c r="I99" s="74" t="s">
        <v>59</v>
      </c>
      <c r="J99" s="74" t="s">
        <v>367</v>
      </c>
      <c r="K99" s="1"/>
      <c r="L99" s="141"/>
      <c r="M99" s="141"/>
      <c r="N99" s="141"/>
      <c r="O99" s="141"/>
      <c r="P99" s="141"/>
      <c r="Q99" s="1"/>
      <c r="R99" s="1"/>
      <c r="S99" s="1"/>
      <c r="T99" s="1"/>
      <c r="U99" s="1"/>
      <c r="V99" s="1"/>
      <c r="W99" s="1"/>
      <c r="X99" s="1"/>
      <c r="Y99" s="1"/>
      <c r="Z99" s="1"/>
    </row>
    <row r="100" spans="1:26" ht="12.75" customHeight="1" x14ac:dyDescent="0.2">
      <c r="A100" s="27">
        <v>15</v>
      </c>
      <c r="B100" s="292" t="s">
        <v>122</v>
      </c>
      <c r="C100" s="256" t="s">
        <v>332</v>
      </c>
      <c r="D100" s="255"/>
      <c r="E100" s="5"/>
      <c r="F100" s="18">
        <v>15</v>
      </c>
      <c r="G100" s="18">
        <f>IFERROR(VLOOKUP(E100,AnswerDTBL,2,FALSE),0)</f>
        <v>0</v>
      </c>
      <c r="H100" s="109">
        <f>IFERROR(AVERAGE(G100,G105),0)</f>
        <v>0</v>
      </c>
      <c r="I100" s="257"/>
      <c r="J100" s="250">
        <f>SUM(H100,H111,H124)</f>
        <v>0</v>
      </c>
      <c r="K100" s="1"/>
      <c r="L100" s="141"/>
      <c r="M100" s="141"/>
      <c r="N100" s="141"/>
      <c r="O100" s="141"/>
      <c r="P100" s="141"/>
      <c r="Q100" s="1"/>
      <c r="R100" s="1"/>
      <c r="S100" s="1"/>
      <c r="T100" s="1"/>
      <c r="U100" s="1"/>
      <c r="V100" s="1"/>
      <c r="W100" s="1"/>
      <c r="X100" s="1"/>
      <c r="Y100" s="1"/>
      <c r="Z100" s="1"/>
    </row>
    <row r="101" spans="1:26" ht="12.75" customHeight="1" x14ac:dyDescent="0.2">
      <c r="B101" s="293"/>
      <c r="C101" s="232" t="s">
        <v>369</v>
      </c>
      <c r="D101" s="20" t="s">
        <v>123</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2">
      <c r="B102" s="293"/>
      <c r="C102" s="233" t="s">
        <v>369</v>
      </c>
      <c r="D102" s="19" t="s">
        <v>124</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2">
      <c r="B103" s="293"/>
      <c r="C103" s="233" t="s">
        <v>369</v>
      </c>
      <c r="D103" s="19" t="s">
        <v>125</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2">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25">
      <c r="A105" s="27">
        <v>16</v>
      </c>
      <c r="B105" s="293"/>
      <c r="C105" s="253" t="s">
        <v>410</v>
      </c>
      <c r="D105" s="249"/>
      <c r="E105" s="22"/>
      <c r="F105" s="18">
        <v>16</v>
      </c>
      <c r="G105" s="18">
        <f>IFERROR(VLOOKUP(E105,AnswerCTBL,2,FALSE),0)</f>
        <v>0</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25">
      <c r="B106" s="293"/>
      <c r="C106" s="232" t="s">
        <v>369</v>
      </c>
      <c r="D106" s="20" t="s">
        <v>126</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25">
      <c r="B107" s="293"/>
      <c r="C107" s="233" t="s">
        <v>369</v>
      </c>
      <c r="D107" s="19" t="s">
        <v>127</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25">
      <c r="B108" s="293"/>
      <c r="C108" s="233" t="s">
        <v>369</v>
      </c>
      <c r="D108" s="19" t="s">
        <v>128</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2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2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25">
      <c r="A111" s="27">
        <v>17</v>
      </c>
      <c r="B111" s="292" t="s">
        <v>129</v>
      </c>
      <c r="C111" s="256" t="s">
        <v>411</v>
      </c>
      <c r="D111" s="255"/>
      <c r="E111" s="5"/>
      <c r="F111" s="18">
        <v>17</v>
      </c>
      <c r="G111" s="18">
        <f>IFERROR(VLOOKUP(E111,AnswerCTBL,2,FALSE),0)</f>
        <v>0</v>
      </c>
      <c r="H111" s="109">
        <f>IFERROR(AVERAGE(G111,G118),0)</f>
        <v>0</v>
      </c>
      <c r="I111" s="257"/>
      <c r="J111" s="11"/>
      <c r="K111" s="1"/>
      <c r="L111" s="141"/>
      <c r="M111" s="141"/>
      <c r="N111" s="141"/>
      <c r="O111" s="141"/>
      <c r="P111" s="141"/>
      <c r="Q111" s="1"/>
      <c r="R111" s="1"/>
      <c r="S111" s="1"/>
      <c r="T111" s="1"/>
      <c r="U111" s="1"/>
      <c r="V111" s="1"/>
      <c r="W111" s="1"/>
      <c r="X111" s="1"/>
      <c r="Y111" s="1"/>
      <c r="Z111" s="1"/>
    </row>
    <row r="112" spans="1:26" ht="12.75" customHeight="1" x14ac:dyDescent="0.25">
      <c r="B112" s="293"/>
      <c r="C112" s="232" t="s">
        <v>369</v>
      </c>
      <c r="D112" s="20" t="s">
        <v>130</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6.25" x14ac:dyDescent="0.25">
      <c r="B113" s="293"/>
      <c r="C113" s="233" t="s">
        <v>369</v>
      </c>
      <c r="D113" s="19" t="s">
        <v>131</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6.25" x14ac:dyDescent="0.25">
      <c r="B114" s="293"/>
      <c r="C114" s="233" t="s">
        <v>369</v>
      </c>
      <c r="D114" s="19" t="s">
        <v>132</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ht="26.25" x14ac:dyDescent="0.25">
      <c r="B115" s="293"/>
      <c r="C115" s="233" t="s">
        <v>369</v>
      </c>
      <c r="D115" s="19" t="s">
        <v>133</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25">
      <c r="B116" s="293"/>
      <c r="C116" s="233" t="s">
        <v>369</v>
      </c>
      <c r="D116" s="19" t="s">
        <v>134</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2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25">
      <c r="A118" s="27">
        <v>18</v>
      </c>
      <c r="B118" s="293"/>
      <c r="C118" s="253" t="s">
        <v>333</v>
      </c>
      <c r="D118" s="249"/>
      <c r="E118" s="22"/>
      <c r="F118" s="18">
        <v>18</v>
      </c>
      <c r="G118" s="18">
        <f>IFERROR(VLOOKUP(E118,AnswerCTBL,2,FALSE),0)</f>
        <v>0</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25">
      <c r="B119" s="293"/>
      <c r="C119" s="232" t="s">
        <v>369</v>
      </c>
      <c r="D119" s="20" t="s">
        <v>135</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25">
      <c r="B120" s="293"/>
      <c r="C120" s="233" t="s">
        <v>369</v>
      </c>
      <c r="D120" s="19" t="s">
        <v>136</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25">
      <c r="B121" s="293"/>
      <c r="C121" s="233" t="s">
        <v>369</v>
      </c>
      <c r="D121" s="19" t="s">
        <v>137</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2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2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25">
      <c r="A124" s="27">
        <v>19</v>
      </c>
      <c r="B124" s="292" t="s">
        <v>138</v>
      </c>
      <c r="C124" s="256" t="s">
        <v>139</v>
      </c>
      <c r="D124" s="255"/>
      <c r="E124" s="5"/>
      <c r="F124" s="18">
        <v>19</v>
      </c>
      <c r="G124" s="18">
        <f>IFERROR(VLOOKUP(E124,AnswerFTBL,2,FALSE),0)</f>
        <v>0</v>
      </c>
      <c r="H124" s="109">
        <f>IFERROR(AVERAGE(G124,G130),0)</f>
        <v>0</v>
      </c>
      <c r="I124" s="257"/>
      <c r="J124" s="11"/>
      <c r="K124" s="1"/>
      <c r="L124" s="141"/>
      <c r="M124" s="141"/>
      <c r="N124" s="141"/>
      <c r="O124" s="141"/>
      <c r="P124" s="141"/>
      <c r="Q124" s="1"/>
      <c r="R124" s="1"/>
      <c r="S124" s="1"/>
      <c r="T124" s="1"/>
      <c r="U124" s="1"/>
      <c r="V124" s="1"/>
      <c r="W124" s="1"/>
      <c r="X124" s="1"/>
      <c r="Y124" s="1"/>
      <c r="Z124" s="1"/>
    </row>
    <row r="125" spans="1:26" ht="12.75" customHeight="1" x14ac:dyDescent="0.25">
      <c r="B125" s="293"/>
      <c r="C125" s="232" t="s">
        <v>369</v>
      </c>
      <c r="D125" s="20" t="s">
        <v>140</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25">
      <c r="B126" s="293"/>
      <c r="C126" s="233" t="s">
        <v>369</v>
      </c>
      <c r="D126" s="19" t="s">
        <v>141</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25">
      <c r="B127" s="293"/>
      <c r="C127" s="233" t="s">
        <v>369</v>
      </c>
      <c r="D127" s="19" t="s">
        <v>142</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25">
      <c r="B128" s="293"/>
      <c r="C128" s="233" t="s">
        <v>369</v>
      </c>
      <c r="D128" s="19" t="s">
        <v>143</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2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25">
      <c r="A130" s="27">
        <v>20</v>
      </c>
      <c r="B130" s="293"/>
      <c r="C130" s="253" t="s">
        <v>334</v>
      </c>
      <c r="D130" s="249"/>
      <c r="E130" s="22"/>
      <c r="F130" s="18">
        <v>20</v>
      </c>
      <c r="G130" s="18">
        <f>IFERROR(VLOOKUP(E130,AnswerDTBL,2,FALSE),0)</f>
        <v>0</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25">
      <c r="B131" s="293"/>
      <c r="C131" s="232" t="s">
        <v>369</v>
      </c>
      <c r="D131" s="20" t="s">
        <v>144</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25">
      <c r="B132" s="293"/>
      <c r="C132" s="233" t="s">
        <v>369</v>
      </c>
      <c r="D132" s="19" t="s">
        <v>145</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25">
      <c r="B133" s="293"/>
      <c r="C133" s="233" t="s">
        <v>369</v>
      </c>
      <c r="D133" s="19" t="s">
        <v>146</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25">
      <c r="B134" s="293"/>
      <c r="C134" s="233" t="s">
        <v>369</v>
      </c>
      <c r="D134" s="19" t="s">
        <v>147</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2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2">
      <c r="B136" s="245" t="s">
        <v>148</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2">
      <c r="B137" s="336" t="s">
        <v>149</v>
      </c>
      <c r="C137" s="337"/>
      <c r="D137" s="338"/>
      <c r="E137" s="78" t="s">
        <v>370</v>
      </c>
      <c r="F137" s="78"/>
      <c r="G137" s="78"/>
      <c r="H137" s="128"/>
      <c r="I137" s="79" t="s">
        <v>59</v>
      </c>
      <c r="J137" s="79" t="s">
        <v>367</v>
      </c>
      <c r="K137" s="1"/>
      <c r="L137" s="141"/>
      <c r="M137" s="141"/>
      <c r="N137" s="141"/>
      <c r="O137" s="141"/>
      <c r="P137" s="141"/>
      <c r="Q137" s="1"/>
      <c r="R137" s="1"/>
      <c r="S137" s="1"/>
      <c r="T137" s="1"/>
      <c r="U137" s="1"/>
      <c r="V137" s="1"/>
      <c r="W137" s="1"/>
      <c r="X137" s="1"/>
      <c r="Y137" s="1"/>
      <c r="Z137" s="1"/>
    </row>
    <row r="138" spans="1:26" ht="12.75" customHeight="1" x14ac:dyDescent="0.2">
      <c r="B138" s="260" t="s">
        <v>150</v>
      </c>
      <c r="C138" s="256" t="s">
        <v>335</v>
      </c>
      <c r="D138" s="255"/>
      <c r="E138" s="5"/>
      <c r="F138" s="18">
        <v>1</v>
      </c>
      <c r="G138" s="18">
        <f>IFERROR(VLOOKUP(E138,AnswerCTBL,2,FALSE),0)</f>
        <v>0</v>
      </c>
      <c r="H138" s="109">
        <f>IFERROR(AVERAGE(G138,G144),0)</f>
        <v>0</v>
      </c>
      <c r="I138" s="269"/>
      <c r="J138" s="327">
        <f>SUM(H138,H150,H162)</f>
        <v>0</v>
      </c>
      <c r="K138" s="1"/>
      <c r="L138" s="141"/>
      <c r="M138" s="141"/>
      <c r="N138" s="141"/>
      <c r="O138" s="141"/>
      <c r="P138" s="141"/>
      <c r="Q138" s="1"/>
      <c r="R138" s="1"/>
      <c r="S138" s="1"/>
      <c r="T138" s="1"/>
      <c r="U138" s="1"/>
      <c r="V138" s="1"/>
      <c r="W138" s="1"/>
      <c r="X138" s="1"/>
      <c r="Y138" s="1"/>
      <c r="Z138" s="1"/>
    </row>
    <row r="139" spans="1:26" ht="12.75" customHeight="1" x14ac:dyDescent="0.2">
      <c r="B139" s="261"/>
      <c r="C139" s="232" t="s">
        <v>369</v>
      </c>
      <c r="D139" s="20" t="s">
        <v>151</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2">
      <c r="B140" s="261"/>
      <c r="C140" s="233" t="s">
        <v>369</v>
      </c>
      <c r="D140" s="19" t="s">
        <v>421</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2">
      <c r="B141" s="261"/>
      <c r="C141" s="233" t="s">
        <v>369</v>
      </c>
      <c r="D141" s="19" t="s">
        <v>152</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2">
      <c r="B142" s="261"/>
      <c r="C142" s="233" t="s">
        <v>369</v>
      </c>
      <c r="D142" s="19" t="s">
        <v>153</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2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25">
      <c r="B144" s="261"/>
      <c r="C144" s="253" t="s">
        <v>154</v>
      </c>
      <c r="D144" s="249"/>
      <c r="E144" s="22"/>
      <c r="F144" s="18">
        <v>2</v>
      </c>
      <c r="G144" s="18">
        <f>IFERROR(VLOOKUP(E144,AnswerCTBL,2,FALSE),0)</f>
        <v>0</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25">
      <c r="B145" s="261"/>
      <c r="C145" s="232" t="s">
        <v>369</v>
      </c>
      <c r="D145" s="20" t="s">
        <v>155</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25">
      <c r="B146" s="261"/>
      <c r="C146" s="233" t="s">
        <v>369</v>
      </c>
      <c r="D146" s="19" t="s">
        <v>156</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25">
      <c r="B147" s="261"/>
      <c r="C147" s="233" t="s">
        <v>369</v>
      </c>
      <c r="D147" s="19" t="s">
        <v>157</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2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2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25">
      <c r="B150" s="260" t="s">
        <v>158</v>
      </c>
      <c r="C150" s="256" t="s">
        <v>159</v>
      </c>
      <c r="D150" s="255"/>
      <c r="E150" s="5"/>
      <c r="F150" s="18">
        <v>3</v>
      </c>
      <c r="G150" s="18">
        <f>IFERROR(VLOOKUP(E150,AnswerCTBL,2,FALSE),0)</f>
        <v>0</v>
      </c>
      <c r="H150" s="109">
        <f>IFERROR(AVERAGE(G150,G154,G158),0)</f>
        <v>0</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25">
      <c r="B151" s="261"/>
      <c r="C151" s="232" t="s">
        <v>369</v>
      </c>
      <c r="D151" s="20" t="s">
        <v>160</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25">
      <c r="B152" s="261"/>
      <c r="C152" s="233" t="s">
        <v>369</v>
      </c>
      <c r="D152" s="19" t="s">
        <v>161</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2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25">
      <c r="B154" s="261"/>
      <c r="C154" s="253" t="s">
        <v>162</v>
      </c>
      <c r="D154" s="249"/>
      <c r="E154" s="22"/>
      <c r="F154" s="18">
        <v>4</v>
      </c>
      <c r="G154" s="18">
        <f>IFERROR(VLOOKUP(E154,AnswerCTBL,2,FALSE),0)</f>
        <v>0</v>
      </c>
      <c r="H154" s="109"/>
      <c r="I154" s="269"/>
      <c r="J154" s="11"/>
      <c r="K154" s="1"/>
      <c r="L154" s="141"/>
      <c r="M154" s="141"/>
      <c r="N154" s="141"/>
      <c r="O154" s="141"/>
      <c r="P154" s="141"/>
      <c r="Q154" s="1"/>
      <c r="R154" s="1"/>
      <c r="S154" s="1"/>
      <c r="T154" s="1"/>
      <c r="U154" s="1"/>
      <c r="V154" s="1"/>
      <c r="W154" s="1"/>
      <c r="X154" s="1"/>
      <c r="Y154" s="1"/>
      <c r="Z154" s="1"/>
    </row>
    <row r="155" spans="2:26" customFormat="1" ht="26.25" x14ac:dyDescent="0.25">
      <c r="B155" s="261"/>
      <c r="C155" s="232" t="s">
        <v>369</v>
      </c>
      <c r="D155" s="20" t="s">
        <v>163</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25">
      <c r="B156" s="261"/>
      <c r="C156" s="233" t="s">
        <v>369</v>
      </c>
      <c r="D156" s="19" t="s">
        <v>164</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2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25">
      <c r="B158" s="261"/>
      <c r="C158" s="253" t="s">
        <v>165</v>
      </c>
      <c r="D158" s="249"/>
      <c r="E158" s="22"/>
      <c r="F158" s="18">
        <v>5</v>
      </c>
      <c r="G158" s="18">
        <f>IFERROR(VLOOKUP(E158,AnswerCTBL,2,FALSE),0)</f>
        <v>0</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25">
      <c r="B159" s="261"/>
      <c r="C159" s="232" t="s">
        <v>369</v>
      </c>
      <c r="D159" s="20" t="s">
        <v>166</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2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2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25">
      <c r="B162" s="260" t="s">
        <v>167</v>
      </c>
      <c r="C162" s="256" t="s">
        <v>168</v>
      </c>
      <c r="D162" s="255"/>
      <c r="E162" s="5"/>
      <c r="F162" s="18">
        <v>6</v>
      </c>
      <c r="G162" s="18">
        <f>IFERROR(VLOOKUP(E162,AnswerCTBL,2,FALSE),0)</f>
        <v>0</v>
      </c>
      <c r="H162" s="109">
        <f>IFERROR(AVERAGE(G162,G166),0)</f>
        <v>0</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25">
      <c r="B163" s="261"/>
      <c r="C163" s="232" t="s">
        <v>369</v>
      </c>
      <c r="D163" s="20" t="s">
        <v>169</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25">
      <c r="B164" s="261"/>
      <c r="C164" s="233" t="s">
        <v>369</v>
      </c>
      <c r="D164" s="19" t="s">
        <v>170</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2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25">
      <c r="B166" s="261"/>
      <c r="C166" s="253" t="s">
        <v>412</v>
      </c>
      <c r="D166" s="249"/>
      <c r="E166" s="22"/>
      <c r="F166" s="18">
        <v>7</v>
      </c>
      <c r="G166" s="18">
        <f>IFERROR(VLOOKUP(E166,AnswerCTBL,2,FALSE),0)</f>
        <v>0</v>
      </c>
      <c r="H166" s="109"/>
      <c r="I166" s="257"/>
      <c r="J166" s="11"/>
      <c r="K166" s="1"/>
      <c r="L166" s="141"/>
      <c r="M166" s="141"/>
      <c r="N166" s="141"/>
      <c r="O166" s="141"/>
      <c r="P166" s="141"/>
      <c r="Q166" s="1"/>
      <c r="R166" s="1"/>
      <c r="S166" s="1"/>
      <c r="T166" s="1"/>
      <c r="U166" s="1"/>
      <c r="V166" s="1"/>
      <c r="W166" s="1"/>
      <c r="X166" s="1"/>
      <c r="Y166" s="1"/>
      <c r="Z166" s="1"/>
    </row>
    <row r="167" spans="2:26" customFormat="1" ht="26.25" x14ac:dyDescent="0.25">
      <c r="B167" s="261"/>
      <c r="C167" s="232" t="s">
        <v>369</v>
      </c>
      <c r="D167" s="20" t="s">
        <v>171</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25">
      <c r="B168" s="261"/>
      <c r="C168" s="233" t="s">
        <v>369</v>
      </c>
      <c r="D168" s="19" t="s">
        <v>172</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25">
      <c r="B169" s="261"/>
      <c r="C169" s="233" t="s">
        <v>369</v>
      </c>
      <c r="D169" s="19" t="s">
        <v>173</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6.25" x14ac:dyDescent="0.25">
      <c r="B170" s="261"/>
      <c r="C170" s="233" t="s">
        <v>369</v>
      </c>
      <c r="D170" s="19" t="s">
        <v>174</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2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2">
      <c r="B172" s="333" t="s">
        <v>175</v>
      </c>
      <c r="C172" s="334"/>
      <c r="D172" s="335"/>
      <c r="E172" s="80" t="s">
        <v>370</v>
      </c>
      <c r="F172" s="80"/>
      <c r="G172" s="80"/>
      <c r="H172" s="129"/>
      <c r="I172" s="79" t="s">
        <v>59</v>
      </c>
      <c r="J172" s="79" t="s">
        <v>367</v>
      </c>
      <c r="K172" s="1"/>
      <c r="L172" s="141"/>
      <c r="M172" s="141"/>
      <c r="N172" s="141"/>
      <c r="O172" s="141"/>
      <c r="P172" s="141"/>
      <c r="Q172" s="1"/>
      <c r="R172" s="1"/>
      <c r="S172" s="1"/>
      <c r="T172" s="1"/>
      <c r="U172" s="1"/>
      <c r="V172" s="1"/>
      <c r="W172" s="1"/>
      <c r="X172" s="1"/>
      <c r="Y172" s="1"/>
      <c r="Z172" s="1"/>
    </row>
    <row r="173" spans="2:26" customFormat="1" ht="12.75" customHeight="1" x14ac:dyDescent="0.2">
      <c r="B173" s="260" t="s">
        <v>176</v>
      </c>
      <c r="C173" s="256" t="s">
        <v>336</v>
      </c>
      <c r="D173" s="255"/>
      <c r="E173" s="5"/>
      <c r="F173" s="18">
        <v>8</v>
      </c>
      <c r="G173" s="18">
        <f>IFERROR(VLOOKUP(E173,AnswerCTBL,2,FALSE),0)</f>
        <v>0</v>
      </c>
      <c r="H173" s="109">
        <f>IFERROR(AVERAGE(G173,G179),0)</f>
        <v>0</v>
      </c>
      <c r="I173" s="257"/>
      <c r="J173" s="327">
        <f>SUM(H173,H185,H196)</f>
        <v>0</v>
      </c>
      <c r="K173" s="1"/>
      <c r="L173" s="141"/>
      <c r="M173" s="141"/>
      <c r="N173" s="141"/>
      <c r="O173" s="141"/>
      <c r="P173" s="141"/>
      <c r="Q173" s="1"/>
      <c r="R173" s="1"/>
      <c r="S173" s="1"/>
      <c r="T173" s="1"/>
      <c r="U173" s="1"/>
      <c r="V173" s="1"/>
      <c r="W173" s="1"/>
      <c r="X173" s="1"/>
      <c r="Y173" s="1"/>
      <c r="Z173" s="1"/>
    </row>
    <row r="174" spans="2:26" customFormat="1" ht="12.75" customHeight="1" x14ac:dyDescent="0.2">
      <c r="B174" s="261"/>
      <c r="C174" s="232" t="s">
        <v>369</v>
      </c>
      <c r="D174" s="20" t="s">
        <v>177</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2">
      <c r="B175" s="261"/>
      <c r="C175" s="233" t="s">
        <v>369</v>
      </c>
      <c r="D175" s="19" t="s">
        <v>178</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2">
      <c r="B176" s="261"/>
      <c r="C176" s="233" t="s">
        <v>369</v>
      </c>
      <c r="D176" s="19" t="s">
        <v>179</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2">
      <c r="B177" s="261"/>
      <c r="C177" s="233" t="s">
        <v>369</v>
      </c>
      <c r="D177" s="19" t="s">
        <v>180</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2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25">
      <c r="B179" s="261"/>
      <c r="C179" s="253" t="s">
        <v>181</v>
      </c>
      <c r="D179" s="249"/>
      <c r="E179" s="22"/>
      <c r="F179" s="18">
        <v>9</v>
      </c>
      <c r="G179" s="18">
        <f>IFERROR(VLOOKUP(E179,AnswerFTBL,2,FALSE),0)</f>
        <v>0</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25">
      <c r="B180" s="261"/>
      <c r="C180" s="232" t="s">
        <v>369</v>
      </c>
      <c r="D180" s="20" t="s">
        <v>182</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25">
      <c r="B181" s="261"/>
      <c r="C181" s="233" t="s">
        <v>369</v>
      </c>
      <c r="D181" s="19" t="s">
        <v>183</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6.25" x14ac:dyDescent="0.25">
      <c r="B182" s="261"/>
      <c r="C182" s="233" t="s">
        <v>369</v>
      </c>
      <c r="D182" s="19" t="s">
        <v>184</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2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2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25">
      <c r="B185" s="260" t="s">
        <v>185</v>
      </c>
      <c r="C185" s="256" t="s">
        <v>337</v>
      </c>
      <c r="D185" s="255"/>
      <c r="E185" s="5"/>
      <c r="F185" s="18">
        <v>10</v>
      </c>
      <c r="G185" s="18">
        <f>IFERROR(VLOOKUP(E185,AnswerCTBL,2,FALSE),0)</f>
        <v>0</v>
      </c>
      <c r="H185" s="109">
        <f>IFERROR(AVERAGE(G185,G192),0)</f>
        <v>0</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25">
      <c r="B186" s="261"/>
      <c r="C186" s="232" t="s">
        <v>369</v>
      </c>
      <c r="D186" s="20" t="s">
        <v>186</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25">
      <c r="B187" s="261"/>
      <c r="C187" s="233" t="s">
        <v>369</v>
      </c>
      <c r="D187" s="19" t="s">
        <v>187</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25">
      <c r="B188" s="261"/>
      <c r="C188" s="233" t="s">
        <v>369</v>
      </c>
      <c r="D188" s="19" t="s">
        <v>188</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25">
      <c r="B189" s="261"/>
      <c r="C189" s="233" t="s">
        <v>369</v>
      </c>
      <c r="D189" s="19" t="s">
        <v>189</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25">
      <c r="B190" s="261"/>
      <c r="C190" s="233" t="s">
        <v>369</v>
      </c>
      <c r="D190" s="19" t="s">
        <v>190</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2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25">
      <c r="B192" s="261"/>
      <c r="C192" s="253" t="s">
        <v>338</v>
      </c>
      <c r="D192" s="249"/>
      <c r="E192" s="22"/>
      <c r="F192" s="18">
        <v>11</v>
      </c>
      <c r="G192" s="18">
        <f>IFERROR(VLOOKUP(E192,AnswerCTBL,2,FALSE),0)</f>
        <v>0</v>
      </c>
      <c r="H192" s="109"/>
      <c r="I192" s="257"/>
      <c r="J192" s="11"/>
      <c r="K192" s="1"/>
      <c r="L192" s="141"/>
      <c r="M192" s="141"/>
      <c r="N192" s="141"/>
      <c r="O192" s="141"/>
      <c r="P192" s="141"/>
      <c r="Q192" s="1"/>
      <c r="R192" s="1"/>
      <c r="S192" s="1"/>
      <c r="T192" s="1"/>
      <c r="U192" s="1"/>
      <c r="V192" s="1"/>
      <c r="W192" s="1"/>
      <c r="X192" s="1"/>
      <c r="Y192" s="1"/>
      <c r="Z192" s="1"/>
    </row>
    <row r="193" spans="2:26" customFormat="1" ht="26.25" x14ac:dyDescent="0.25">
      <c r="B193" s="261"/>
      <c r="C193" s="232" t="s">
        <v>369</v>
      </c>
      <c r="D193" s="20" t="s">
        <v>191</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2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2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25">
      <c r="B196" s="260" t="s">
        <v>192</v>
      </c>
      <c r="C196" s="256" t="s">
        <v>339</v>
      </c>
      <c r="D196" s="255"/>
      <c r="E196" s="5"/>
      <c r="F196" s="18">
        <v>12</v>
      </c>
      <c r="G196" s="18">
        <f>IFERROR(VLOOKUP(E196,AnswerCTBL,2,FALSE),0)</f>
        <v>0</v>
      </c>
      <c r="H196" s="109">
        <f>IFERROR(AVERAGE(G196,G199),0)</f>
        <v>0</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25">
      <c r="B197" s="261"/>
      <c r="C197" s="232" t="s">
        <v>369</v>
      </c>
      <c r="D197" s="20" t="s">
        <v>193</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2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25">
      <c r="B199" s="261"/>
      <c r="C199" s="253" t="s">
        <v>340</v>
      </c>
      <c r="D199" s="249"/>
      <c r="E199" s="22"/>
      <c r="F199" s="18">
        <v>13</v>
      </c>
      <c r="G199" s="18">
        <f>IFERROR(VLOOKUP(E199,AnswerDTBL,2,FALSE),0)</f>
        <v>0</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25">
      <c r="B200" s="261"/>
      <c r="C200" s="232" t="s">
        <v>369</v>
      </c>
      <c r="D200" s="20" t="s">
        <v>194</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25">
      <c r="B201" s="261"/>
      <c r="C201" s="233" t="s">
        <v>369</v>
      </c>
      <c r="D201" s="19" t="s">
        <v>195</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25">
      <c r="B202" s="261"/>
      <c r="C202" s="233" t="s">
        <v>369</v>
      </c>
      <c r="D202" s="19" t="s">
        <v>196</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25">
      <c r="B203" s="261"/>
      <c r="C203" s="233" t="s">
        <v>369</v>
      </c>
      <c r="D203" s="19" t="s">
        <v>197</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2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2">
      <c r="B205" s="333" t="s">
        <v>198</v>
      </c>
      <c r="C205" s="334"/>
      <c r="D205" s="335"/>
      <c r="E205" s="80" t="s">
        <v>370</v>
      </c>
      <c r="F205" s="80"/>
      <c r="G205" s="80"/>
      <c r="H205" s="129"/>
      <c r="I205" s="79" t="s">
        <v>59</v>
      </c>
      <c r="J205" s="79" t="s">
        <v>367</v>
      </c>
      <c r="K205" s="1"/>
      <c r="L205" s="141"/>
      <c r="M205" s="141"/>
      <c r="N205" s="141"/>
      <c r="O205" s="141"/>
      <c r="P205" s="141"/>
      <c r="Q205" s="1"/>
      <c r="R205" s="1"/>
      <c r="S205" s="1"/>
      <c r="T205" s="1"/>
      <c r="U205" s="1"/>
      <c r="V205" s="1"/>
      <c r="W205" s="1"/>
      <c r="X205" s="1"/>
      <c r="Y205" s="1"/>
      <c r="Z205" s="1"/>
    </row>
    <row r="206" spans="2:26" customFormat="1" ht="12.75" customHeight="1" x14ac:dyDescent="0.2">
      <c r="B206" s="260" t="s">
        <v>199</v>
      </c>
      <c r="C206" s="256" t="s">
        <v>200</v>
      </c>
      <c r="D206" s="255"/>
      <c r="E206" s="5"/>
      <c r="F206" s="18">
        <v>14</v>
      </c>
      <c r="G206" s="18">
        <f>IFERROR(VLOOKUP(E206,AnswerFTBL,2,FALSE),0)</f>
        <v>0</v>
      </c>
      <c r="H206" s="109">
        <f>IFERROR(AVERAGE(G206,G211),0)</f>
        <v>0</v>
      </c>
      <c r="I206" s="257"/>
      <c r="J206" s="327">
        <f>SUM(H206,H216,H229)</f>
        <v>0</v>
      </c>
      <c r="K206" s="1"/>
      <c r="L206" s="141"/>
      <c r="M206" s="141"/>
      <c r="N206" s="141"/>
      <c r="O206" s="141"/>
      <c r="P206" s="141"/>
      <c r="Q206" s="1"/>
      <c r="R206" s="1"/>
      <c r="S206" s="1"/>
      <c r="T206" s="1"/>
      <c r="U206" s="1"/>
      <c r="V206" s="1"/>
      <c r="W206" s="1"/>
      <c r="X206" s="1"/>
      <c r="Y206" s="1"/>
      <c r="Z206" s="1"/>
    </row>
    <row r="207" spans="2:26" customFormat="1" ht="12.75" customHeight="1" x14ac:dyDescent="0.2">
      <c r="B207" s="261"/>
      <c r="C207" s="232" t="s">
        <v>369</v>
      </c>
      <c r="D207" s="20" t="s">
        <v>201</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5.5" x14ac:dyDescent="0.2">
      <c r="B208" s="261"/>
      <c r="C208" s="233" t="s">
        <v>369</v>
      </c>
      <c r="D208" s="19" t="s">
        <v>202</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2">
      <c r="B209" s="261"/>
      <c r="C209" s="233" t="s">
        <v>369</v>
      </c>
      <c r="D209" s="19" t="s">
        <v>203</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2">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25">
      <c r="B211" s="261"/>
      <c r="C211" s="253" t="s">
        <v>341</v>
      </c>
      <c r="D211" s="249"/>
      <c r="E211" s="22"/>
      <c r="F211" s="18">
        <v>15</v>
      </c>
      <c r="G211" s="18">
        <f>IFERROR(VLOOKUP(E211,AnswerCTBL,2,FALSE),0)</f>
        <v>0</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25">
      <c r="B212" s="261"/>
      <c r="C212" s="232" t="s">
        <v>369</v>
      </c>
      <c r="D212" s="20" t="s">
        <v>204</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25">
      <c r="B213" s="261"/>
      <c r="C213" s="233" t="s">
        <v>369</v>
      </c>
      <c r="D213" s="19" t="s">
        <v>205</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2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2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25">
      <c r="B216" s="260" t="s">
        <v>206</v>
      </c>
      <c r="C216" s="256" t="s">
        <v>207</v>
      </c>
      <c r="D216" s="255"/>
      <c r="E216" s="5"/>
      <c r="F216" s="18">
        <v>16</v>
      </c>
      <c r="G216" s="18">
        <f>IFERROR(VLOOKUP(E216,AnswerGTBL,2,FALSE),0)</f>
        <v>0</v>
      </c>
      <c r="H216" s="109">
        <f>IFERROR(AVERAGE(G216,G223),0)</f>
        <v>0</v>
      </c>
      <c r="I216" s="257"/>
      <c r="J216" s="11"/>
      <c r="K216" s="1"/>
      <c r="L216" s="141"/>
      <c r="M216" s="141"/>
      <c r="N216" s="141"/>
      <c r="O216" s="141"/>
      <c r="P216" s="141"/>
      <c r="Q216" s="1"/>
      <c r="R216" s="1"/>
      <c r="S216" s="1"/>
      <c r="T216" s="1"/>
      <c r="U216" s="1"/>
      <c r="V216" s="1"/>
      <c r="W216" s="1"/>
      <c r="X216" s="1"/>
      <c r="Y216" s="1"/>
      <c r="Z216" s="1"/>
    </row>
    <row r="217" spans="2:26" customFormat="1" ht="26.25" x14ac:dyDescent="0.25">
      <c r="B217" s="261"/>
      <c r="C217" s="232" t="s">
        <v>369</v>
      </c>
      <c r="D217" s="20" t="s">
        <v>495</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25">
      <c r="B218" s="261"/>
      <c r="C218" s="233" t="s">
        <v>369</v>
      </c>
      <c r="D218" s="19" t="s">
        <v>208</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25">
      <c r="B219" s="261"/>
      <c r="C219" s="233" t="s">
        <v>369</v>
      </c>
      <c r="D219" s="19" t="s">
        <v>209</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25">
      <c r="B220" s="261"/>
      <c r="C220" s="233" t="s">
        <v>369</v>
      </c>
      <c r="D220" s="19" t="s">
        <v>210</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25">
      <c r="B221" s="261"/>
      <c r="C221" s="233" t="s">
        <v>369</v>
      </c>
      <c r="D221" s="19" t="s">
        <v>211</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2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25">
      <c r="B223" s="261"/>
      <c r="C223" s="253" t="s">
        <v>212</v>
      </c>
      <c r="D223" s="249"/>
      <c r="E223" s="22"/>
      <c r="F223" s="18">
        <v>17</v>
      </c>
      <c r="G223" s="18">
        <f>IFERROR(VLOOKUP(E223,AnswerFTBL,2,FALSE),0)</f>
        <v>0</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25">
      <c r="B224" s="261"/>
      <c r="C224" s="232" t="s">
        <v>369</v>
      </c>
      <c r="D224" s="20" t="s">
        <v>213</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6.25" x14ac:dyDescent="0.25">
      <c r="B225" s="261"/>
      <c r="C225" s="233" t="s">
        <v>369</v>
      </c>
      <c r="D225" s="19" t="s">
        <v>214</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6.25" x14ac:dyDescent="0.25">
      <c r="B226" s="261"/>
      <c r="C226" s="233" t="s">
        <v>369</v>
      </c>
      <c r="D226" s="19" t="s">
        <v>215</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2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2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25">
      <c r="B229" s="260" t="s">
        <v>216</v>
      </c>
      <c r="C229" s="256" t="s">
        <v>342</v>
      </c>
      <c r="D229" s="255"/>
      <c r="E229" s="5"/>
      <c r="F229" s="18">
        <v>18</v>
      </c>
      <c r="G229" s="18">
        <f>IFERROR(VLOOKUP(E229,AnswerCTBL,2,FALSE),0)</f>
        <v>0</v>
      </c>
      <c r="H229" s="109">
        <f>IFERROR(AVERAGE(G229,G233),0)</f>
        <v>0</v>
      </c>
      <c r="I229" s="257"/>
      <c r="J229" s="11"/>
      <c r="K229" s="1"/>
      <c r="L229" s="141"/>
      <c r="M229" s="141"/>
      <c r="N229" s="141"/>
      <c r="O229" s="141"/>
      <c r="P229" s="141"/>
      <c r="Q229" s="1"/>
      <c r="R229" s="1"/>
      <c r="S229" s="1"/>
      <c r="T229" s="1"/>
      <c r="U229" s="1"/>
      <c r="V229" s="1"/>
      <c r="W229" s="1"/>
      <c r="X229" s="1"/>
      <c r="Y229" s="1"/>
      <c r="Z229" s="1"/>
    </row>
    <row r="230" spans="2:26" customFormat="1" ht="26.25" x14ac:dyDescent="0.25">
      <c r="B230" s="261"/>
      <c r="C230" s="232" t="s">
        <v>369</v>
      </c>
      <c r="D230" s="20" t="s">
        <v>217</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25">
      <c r="B231" s="261"/>
      <c r="C231" s="233" t="s">
        <v>369</v>
      </c>
      <c r="D231" s="19" t="s">
        <v>218</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2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25">
      <c r="B233" s="261"/>
      <c r="C233" s="253" t="s">
        <v>343</v>
      </c>
      <c r="D233" s="249"/>
      <c r="E233" s="22"/>
      <c r="F233" s="18">
        <v>19</v>
      </c>
      <c r="G233" s="18">
        <f>IFERROR(VLOOKUP(E233,AnswerDTBL,2,FALSE),0)</f>
        <v>0</v>
      </c>
      <c r="H233" s="109"/>
      <c r="I233" s="257"/>
      <c r="J233" s="11"/>
      <c r="K233" s="1"/>
      <c r="L233" s="141"/>
      <c r="M233" s="141"/>
      <c r="N233" s="141"/>
      <c r="O233" s="141"/>
      <c r="P233" s="141"/>
      <c r="Q233" s="1"/>
      <c r="R233" s="1"/>
      <c r="S233" s="1"/>
      <c r="T233" s="1"/>
      <c r="U233" s="1"/>
      <c r="V233" s="1"/>
      <c r="W233" s="1"/>
      <c r="X233" s="1"/>
      <c r="Y233" s="1"/>
      <c r="Z233" s="1"/>
    </row>
    <row r="234" spans="2:26" customFormat="1" ht="39" x14ac:dyDescent="0.25">
      <c r="B234" s="261"/>
      <c r="C234" s="232" t="s">
        <v>369</v>
      </c>
      <c r="D234" s="20" t="s">
        <v>219</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6.25" x14ac:dyDescent="0.25">
      <c r="B235" s="261"/>
      <c r="C235" s="233" t="s">
        <v>369</v>
      </c>
      <c r="D235" s="19" t="s">
        <v>220</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2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2">
      <c r="B237" s="246" t="s">
        <v>221</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2">
      <c r="B238" s="330" t="s">
        <v>222</v>
      </c>
      <c r="C238" s="331"/>
      <c r="D238" s="332"/>
      <c r="E238" s="83" t="s">
        <v>370</v>
      </c>
      <c r="F238" s="83"/>
      <c r="G238" s="83"/>
      <c r="H238" s="130"/>
      <c r="I238" s="84" t="s">
        <v>59</v>
      </c>
      <c r="J238" s="84" t="s">
        <v>367</v>
      </c>
      <c r="K238" s="1"/>
      <c r="L238" s="141"/>
      <c r="M238" s="141"/>
      <c r="N238" s="141"/>
      <c r="O238" s="141"/>
      <c r="P238" s="141"/>
      <c r="Q238" s="1"/>
      <c r="R238" s="1"/>
      <c r="S238" s="1"/>
      <c r="T238" s="1"/>
      <c r="U238" s="1"/>
      <c r="V238" s="1"/>
      <c r="W238" s="1"/>
      <c r="X238" s="1"/>
      <c r="Y238" s="1"/>
      <c r="Z238" s="1"/>
    </row>
    <row r="239" spans="2:26" customFormat="1" ht="12.75" customHeight="1" x14ac:dyDescent="0.2">
      <c r="B239" s="266" t="s">
        <v>223</v>
      </c>
      <c r="C239" s="256" t="s">
        <v>224</v>
      </c>
      <c r="D239" s="255"/>
      <c r="E239" s="5"/>
      <c r="F239" s="18">
        <v>1</v>
      </c>
      <c r="G239" s="18">
        <f>IFERROR(VLOOKUP(E239,AnswerCTBL,2,FALSE),0)</f>
        <v>0</v>
      </c>
      <c r="H239" s="109">
        <f>IFERROR(AVERAGE(G239,G247),0)</f>
        <v>0</v>
      </c>
      <c r="I239" s="257"/>
      <c r="J239" s="318">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2">
      <c r="B240" s="267"/>
      <c r="C240" s="232" t="s">
        <v>369</v>
      </c>
      <c r="D240" s="20" t="s">
        <v>225</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5.5" x14ac:dyDescent="0.2">
      <c r="B241" s="267"/>
      <c r="C241" s="233" t="s">
        <v>369</v>
      </c>
      <c r="D241" s="19" t="s">
        <v>226</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2">
      <c r="B242" s="267"/>
      <c r="C242" s="233" t="s">
        <v>369</v>
      </c>
      <c r="D242" s="19" t="s">
        <v>227</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2">
      <c r="B243" s="267"/>
      <c r="C243" s="233" t="s">
        <v>369</v>
      </c>
      <c r="D243" s="19" t="s">
        <v>228</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25">
      <c r="B244" s="267"/>
      <c r="C244" s="233" t="s">
        <v>369</v>
      </c>
      <c r="D244" s="19" t="s">
        <v>229</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25">
      <c r="B245" s="267"/>
      <c r="C245" s="233" t="s">
        <v>369</v>
      </c>
      <c r="D245" s="19" t="s">
        <v>230</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2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25">
      <c r="B247" s="267"/>
      <c r="C247" s="253" t="s">
        <v>231</v>
      </c>
      <c r="D247" s="249"/>
      <c r="E247" s="22"/>
      <c r="F247" s="18">
        <v>2</v>
      </c>
      <c r="G247" s="18">
        <f>IFERROR(VLOOKUP(E247,AnswerCTBL,2,FALSE),0)</f>
        <v>0</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25">
      <c r="B248" s="267"/>
      <c r="C248" s="232" t="s">
        <v>369</v>
      </c>
      <c r="D248" s="20" t="s">
        <v>232</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25">
      <c r="B249" s="267"/>
      <c r="C249" s="233" t="s">
        <v>369</v>
      </c>
      <c r="D249" s="19" t="s">
        <v>233</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6.25" x14ac:dyDescent="0.25">
      <c r="B250" s="267"/>
      <c r="C250" s="233" t="s">
        <v>369</v>
      </c>
      <c r="D250" s="19" t="s">
        <v>234</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25">
      <c r="B251" s="267"/>
      <c r="C251" s="233" t="s">
        <v>369</v>
      </c>
      <c r="D251" s="19" t="s">
        <v>235</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2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2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25">
      <c r="B254" s="266" t="s">
        <v>236</v>
      </c>
      <c r="C254" s="256" t="s">
        <v>344</v>
      </c>
      <c r="D254" s="255"/>
      <c r="E254" s="5"/>
      <c r="F254" s="18">
        <v>3</v>
      </c>
      <c r="G254" s="18">
        <f>IFERROR(VLOOKUP(E254,AnswerCTBL,2,FALSE),0)</f>
        <v>0</v>
      </c>
      <c r="H254" s="109">
        <f>IFERROR(AVERAGE(G254,G259),0)</f>
        <v>0</v>
      </c>
      <c r="I254" s="257"/>
      <c r="J254" s="11"/>
      <c r="K254" s="1"/>
      <c r="L254" s="141"/>
      <c r="M254" s="141"/>
      <c r="N254" s="141"/>
      <c r="O254" s="141"/>
      <c r="P254" s="141"/>
      <c r="Q254" s="1"/>
      <c r="R254" s="1"/>
      <c r="S254" s="1"/>
      <c r="T254" s="1"/>
      <c r="U254" s="1"/>
      <c r="V254" s="1"/>
      <c r="W254" s="1"/>
      <c r="X254" s="1"/>
      <c r="Y254" s="1"/>
      <c r="Z254" s="1"/>
    </row>
    <row r="255" spans="2:26" customFormat="1" ht="26.25" x14ac:dyDescent="0.25">
      <c r="B255" s="267"/>
      <c r="C255" s="232" t="s">
        <v>369</v>
      </c>
      <c r="D255" s="20" t="s">
        <v>237</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6.25" x14ac:dyDescent="0.25">
      <c r="B256" s="267"/>
      <c r="C256" s="233" t="s">
        <v>369</v>
      </c>
      <c r="D256" s="19" t="s">
        <v>238</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25">
      <c r="B257" s="267"/>
      <c r="C257" s="233" t="s">
        <v>369</v>
      </c>
      <c r="D257" s="19" t="s">
        <v>239</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2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25">
      <c r="B259" s="267"/>
      <c r="C259" s="253" t="s">
        <v>413</v>
      </c>
      <c r="D259" s="249"/>
      <c r="E259" s="22"/>
      <c r="F259" s="18">
        <v>4</v>
      </c>
      <c r="G259" s="18">
        <f>IFERROR(VLOOKUP(E259,AnswerBTBL,2,FALSE),0)</f>
        <v>0</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25">
      <c r="B260" s="267"/>
      <c r="C260" s="232" t="s">
        <v>369</v>
      </c>
      <c r="D260" s="20" t="s">
        <v>240</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25">
      <c r="B261" s="267"/>
      <c r="C261" s="233" t="s">
        <v>369</v>
      </c>
      <c r="D261" s="19" t="s">
        <v>241</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6.25" x14ac:dyDescent="0.25">
      <c r="B262" s="267"/>
      <c r="C262" s="233" t="s">
        <v>369</v>
      </c>
      <c r="D262" s="19" t="s">
        <v>242</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2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2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25">
      <c r="B265" s="266" t="s">
        <v>243</v>
      </c>
      <c r="C265" s="256" t="s">
        <v>414</v>
      </c>
      <c r="D265" s="255"/>
      <c r="E265" s="5"/>
      <c r="F265" s="18">
        <v>5</v>
      </c>
      <c r="G265" s="18">
        <f>IFERROR(VLOOKUP(E265,AnswerCTBL,2,FALSE),0)</f>
        <v>0</v>
      </c>
      <c r="H265" s="109">
        <f>IFERROR(AVERAGE(G265,G270),0)</f>
        <v>0</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25">
      <c r="B266" s="267"/>
      <c r="C266" s="232" t="s">
        <v>369</v>
      </c>
      <c r="D266" s="20" t="s">
        <v>244</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6.25" x14ac:dyDescent="0.25">
      <c r="B267" s="267"/>
      <c r="C267" s="233" t="s">
        <v>369</v>
      </c>
      <c r="D267" s="19" t="s">
        <v>245</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ht="26.25" x14ac:dyDescent="0.25">
      <c r="B268" s="267"/>
      <c r="C268" s="233" t="s">
        <v>369</v>
      </c>
      <c r="D268" s="19" t="s">
        <v>246</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2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25">
      <c r="B270" s="267"/>
      <c r="C270" s="253" t="s">
        <v>415</v>
      </c>
      <c r="D270" s="249"/>
      <c r="E270" s="22"/>
      <c r="F270" s="18">
        <v>6</v>
      </c>
      <c r="G270" s="18">
        <f>IFERROR(VLOOKUP(E270,AnswerFTBL,2,FALSE),0)</f>
        <v>0</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25">
      <c r="B271" s="267"/>
      <c r="C271" s="232" t="s">
        <v>369</v>
      </c>
      <c r="D271" s="20" t="s">
        <v>247</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25">
      <c r="B272" s="267"/>
      <c r="C272" s="233" t="s">
        <v>369</v>
      </c>
      <c r="D272" s="19" t="s">
        <v>248</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6.25" x14ac:dyDescent="0.25">
      <c r="B273" s="267"/>
      <c r="C273" s="233" t="s">
        <v>369</v>
      </c>
      <c r="D273" s="19" t="s">
        <v>249</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6.25" x14ac:dyDescent="0.25">
      <c r="B274" s="267"/>
      <c r="C274" s="233" t="s">
        <v>369</v>
      </c>
      <c r="D274" s="19" t="s">
        <v>250</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2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2">
      <c r="B276" s="300" t="s">
        <v>380</v>
      </c>
      <c r="C276" s="301"/>
      <c r="D276" s="302"/>
      <c r="E276" s="85" t="s">
        <v>370</v>
      </c>
      <c r="F276" s="85"/>
      <c r="G276" s="85"/>
      <c r="H276" s="131"/>
      <c r="I276" s="84" t="s">
        <v>59</v>
      </c>
      <c r="J276" s="84" t="s">
        <v>367</v>
      </c>
      <c r="K276" s="1"/>
      <c r="L276" s="141"/>
      <c r="M276" s="141"/>
      <c r="N276" s="141"/>
      <c r="O276" s="141"/>
      <c r="P276" s="141"/>
      <c r="Q276" s="1"/>
      <c r="R276" s="1"/>
      <c r="S276" s="1"/>
      <c r="T276" s="1"/>
      <c r="U276" s="1"/>
      <c r="V276" s="1"/>
      <c r="W276" s="1"/>
      <c r="X276" s="1"/>
      <c r="Y276" s="1"/>
      <c r="Z276" s="1"/>
    </row>
    <row r="277" spans="2:26" customFormat="1" ht="12.75" customHeight="1" x14ac:dyDescent="0.2">
      <c r="B277" s="266" t="s">
        <v>377</v>
      </c>
      <c r="C277" s="256" t="s">
        <v>416</v>
      </c>
      <c r="D277" s="255"/>
      <c r="E277" s="5"/>
      <c r="F277" s="18">
        <v>7</v>
      </c>
      <c r="G277" s="18">
        <f>IFERROR(VLOOKUP(E277,AnswerGTBL,2,FALSE),0)</f>
        <v>0</v>
      </c>
      <c r="H277" s="109">
        <f>IFERROR(AVERAGE(G277,G281),0)</f>
        <v>0</v>
      </c>
      <c r="I277" s="257"/>
      <c r="J277" s="318">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2">
      <c r="B278" s="267"/>
      <c r="C278" s="232" t="s">
        <v>369</v>
      </c>
      <c r="D278" s="20" t="s">
        <v>251</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2">
      <c r="B279" s="267"/>
      <c r="C279" s="233" t="s">
        <v>369</v>
      </c>
      <c r="D279" s="19" t="s">
        <v>252</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2">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2">
      <c r="B281" s="267"/>
      <c r="C281" s="253" t="s">
        <v>345</v>
      </c>
      <c r="D281" s="249"/>
      <c r="E281" s="22"/>
      <c r="F281" s="18">
        <v>8</v>
      </c>
      <c r="G281" s="18">
        <f>IFERROR(VLOOKUP(E281,AnswerCTBL,2,FALSE),0)</f>
        <v>0</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25">
      <c r="B282" s="267"/>
      <c r="C282" s="232" t="s">
        <v>369</v>
      </c>
      <c r="D282" s="20" t="s">
        <v>253</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25">
      <c r="B283" s="267"/>
      <c r="C283" s="233" t="s">
        <v>369</v>
      </c>
      <c r="D283" s="19" t="s">
        <v>254</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25">
      <c r="B284" s="267"/>
      <c r="C284" s="233" t="s">
        <v>369</v>
      </c>
      <c r="D284" s="19" t="s">
        <v>255</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2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2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25">
      <c r="B287" s="266" t="s">
        <v>378</v>
      </c>
      <c r="C287" s="256" t="s">
        <v>346</v>
      </c>
      <c r="D287" s="255"/>
      <c r="E287" s="5"/>
      <c r="F287" s="18">
        <v>9</v>
      </c>
      <c r="G287" s="18">
        <f>IFERROR(VLOOKUP(E287,AnswerFTBL,2,FALSE),0)</f>
        <v>0</v>
      </c>
      <c r="H287" s="109">
        <f>IFERROR(AVERAGE(G287,G291),0)</f>
        <v>0</v>
      </c>
      <c r="I287" s="257"/>
      <c r="J287" s="11"/>
      <c r="K287" s="1"/>
      <c r="L287" s="141"/>
      <c r="M287" s="141"/>
      <c r="N287" s="141"/>
      <c r="O287" s="141"/>
      <c r="P287" s="141"/>
      <c r="Q287" s="1"/>
      <c r="R287" s="1"/>
      <c r="S287" s="1"/>
      <c r="T287" s="1"/>
      <c r="U287" s="1"/>
      <c r="V287" s="1"/>
      <c r="W287" s="1"/>
      <c r="X287" s="1"/>
      <c r="Y287" s="1"/>
      <c r="Z287" s="1"/>
    </row>
    <row r="288" spans="2:26" customFormat="1" ht="26.25" x14ac:dyDescent="0.25">
      <c r="B288" s="267"/>
      <c r="C288" s="232" t="s">
        <v>369</v>
      </c>
      <c r="D288" s="20" t="s">
        <v>256</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25">
      <c r="B289" s="267"/>
      <c r="C289" s="233" t="s">
        <v>369</v>
      </c>
      <c r="D289" s="19" t="s">
        <v>257</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2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25">
      <c r="B291" s="267"/>
      <c r="C291" s="253" t="s">
        <v>347</v>
      </c>
      <c r="D291" s="249"/>
      <c r="E291" s="22"/>
      <c r="F291" s="18">
        <v>10</v>
      </c>
      <c r="G291" s="18">
        <f>IFERROR(VLOOKUP(E291,AnswerCTBL,2,FALSE),0)</f>
        <v>0</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25">
      <c r="B292" s="267"/>
      <c r="C292" s="232" t="s">
        <v>369</v>
      </c>
      <c r="D292" s="20" t="s">
        <v>258</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25">
      <c r="B293" s="267"/>
      <c r="C293" s="233" t="s">
        <v>369</v>
      </c>
      <c r="D293" s="19" t="s">
        <v>259</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2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2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25">
      <c r="B296" s="266" t="s">
        <v>379</v>
      </c>
      <c r="C296" s="256" t="s">
        <v>260</v>
      </c>
      <c r="D296" s="255"/>
      <c r="E296" s="5"/>
      <c r="F296" s="18">
        <v>11</v>
      </c>
      <c r="G296" s="18">
        <f>IFERROR(VLOOKUP(E296,AnswerGTBL,2,FALSE),0)</f>
        <v>0</v>
      </c>
      <c r="H296" s="109">
        <f>IFERROR(AVERAGE(G296,G299),0)</f>
        <v>0</v>
      </c>
      <c r="I296" s="257"/>
      <c r="J296" s="11"/>
      <c r="K296" s="1"/>
      <c r="L296" s="141"/>
      <c r="M296" s="141"/>
      <c r="N296" s="141"/>
      <c r="O296" s="141"/>
      <c r="P296" s="141"/>
      <c r="Q296" s="1"/>
      <c r="R296" s="1"/>
      <c r="S296" s="1"/>
      <c r="T296" s="1"/>
      <c r="U296" s="1"/>
      <c r="V296" s="1"/>
      <c r="W296" s="1"/>
      <c r="X296" s="1"/>
      <c r="Y296" s="1"/>
      <c r="Z296" s="1"/>
    </row>
    <row r="297" spans="2:26" customFormat="1" ht="26.25" x14ac:dyDescent="0.25">
      <c r="B297" s="267"/>
      <c r="C297" s="232" t="s">
        <v>369</v>
      </c>
      <c r="D297" s="20" t="s">
        <v>261</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2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25">
      <c r="B299" s="267"/>
      <c r="C299" s="253" t="s">
        <v>348</v>
      </c>
      <c r="D299" s="249"/>
      <c r="E299" s="22"/>
      <c r="F299" s="18">
        <v>12</v>
      </c>
      <c r="G299" s="18">
        <f>IFERROR(VLOOKUP(E299,AnswerFTBL,2,FALSE),0)</f>
        <v>0</v>
      </c>
      <c r="H299" s="109"/>
      <c r="I299" s="257"/>
      <c r="J299" s="11"/>
      <c r="K299" s="1"/>
      <c r="L299" s="141"/>
      <c r="M299" s="141"/>
      <c r="N299" s="141"/>
      <c r="O299" s="141"/>
      <c r="P299" s="141"/>
      <c r="Q299" s="1"/>
      <c r="R299" s="1"/>
      <c r="S299" s="1"/>
      <c r="T299" s="1"/>
      <c r="U299" s="1"/>
      <c r="V299" s="1"/>
      <c r="W299" s="1"/>
      <c r="X299" s="1"/>
      <c r="Y299" s="1"/>
      <c r="Z299" s="1"/>
    </row>
    <row r="300" spans="2:26" customFormat="1" ht="26.25" x14ac:dyDescent="0.25">
      <c r="B300" s="267"/>
      <c r="C300" s="232" t="s">
        <v>369</v>
      </c>
      <c r="D300" s="20" t="s">
        <v>262</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6.25" x14ac:dyDescent="0.25">
      <c r="B301" s="267"/>
      <c r="C301" s="233" t="s">
        <v>369</v>
      </c>
      <c r="D301" s="19" t="s">
        <v>263</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2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2">
      <c r="B303" s="300" t="s">
        <v>264</v>
      </c>
      <c r="C303" s="301"/>
      <c r="D303" s="302"/>
      <c r="E303" s="85" t="s">
        <v>370</v>
      </c>
      <c r="F303" s="85"/>
      <c r="G303" s="85"/>
      <c r="H303" s="131"/>
      <c r="I303" s="84" t="s">
        <v>59</v>
      </c>
      <c r="J303" s="84" t="s">
        <v>367</v>
      </c>
      <c r="K303" s="1"/>
      <c r="L303" s="141"/>
      <c r="M303" s="141"/>
      <c r="N303" s="141"/>
      <c r="O303" s="141"/>
      <c r="P303" s="141"/>
      <c r="Q303" s="1"/>
      <c r="R303" s="1"/>
      <c r="S303" s="1"/>
      <c r="T303" s="1"/>
      <c r="U303" s="1"/>
      <c r="V303" s="1"/>
      <c r="W303" s="1"/>
      <c r="X303" s="1"/>
      <c r="Y303" s="1"/>
      <c r="Z303" s="1"/>
    </row>
    <row r="304" spans="2:26" customFormat="1" ht="12.75" customHeight="1" x14ac:dyDescent="0.2">
      <c r="B304" s="266" t="s">
        <v>265</v>
      </c>
      <c r="C304" s="256" t="s">
        <v>349</v>
      </c>
      <c r="D304" s="255"/>
      <c r="E304" s="5"/>
      <c r="F304" s="18">
        <v>13</v>
      </c>
      <c r="G304" s="18">
        <f>IFERROR(VLOOKUP(E304,AnswerCTBL,2,FALSE),0)</f>
        <v>0</v>
      </c>
      <c r="H304" s="109">
        <f>IFERROR(AVERAGE(G304,G309,G314),0)</f>
        <v>0</v>
      </c>
      <c r="I304" s="257"/>
      <c r="J304" s="318">
        <f>SUM(H304,H320,H329)</f>
        <v>0</v>
      </c>
      <c r="K304" s="1"/>
      <c r="L304" s="141"/>
      <c r="M304" s="141"/>
      <c r="N304" s="141"/>
      <c r="O304" s="141"/>
      <c r="P304" s="141"/>
      <c r="Q304" s="1"/>
      <c r="R304" s="1"/>
      <c r="S304" s="1"/>
      <c r="T304" s="1"/>
      <c r="U304" s="1"/>
      <c r="V304" s="1"/>
      <c r="W304" s="1"/>
      <c r="X304" s="1"/>
      <c r="Y304" s="1"/>
      <c r="Z304" s="1"/>
    </row>
    <row r="305" spans="2:26" customFormat="1" ht="12.75" customHeight="1" x14ac:dyDescent="0.2">
      <c r="B305" s="267"/>
      <c r="C305" s="232" t="s">
        <v>369</v>
      </c>
      <c r="D305" s="20" t="s">
        <v>266</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2">
      <c r="B306" s="267"/>
      <c r="C306" s="233" t="s">
        <v>369</v>
      </c>
      <c r="D306" s="19" t="s">
        <v>267</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2">
      <c r="B307" s="267"/>
      <c r="C307" s="233" t="s">
        <v>369</v>
      </c>
      <c r="D307" s="19" t="s">
        <v>268</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2">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25">
      <c r="B309" s="267"/>
      <c r="C309" s="253" t="s">
        <v>417</v>
      </c>
      <c r="D309" s="249"/>
      <c r="E309" s="22"/>
      <c r="F309" s="18">
        <v>14</v>
      </c>
      <c r="G309" s="18">
        <f>IFERROR(VLOOKUP(E309,AnswerCTBL,2,FALSE),0)</f>
        <v>0</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25">
      <c r="B310" s="267"/>
      <c r="C310" s="232" t="s">
        <v>369</v>
      </c>
      <c r="D310" s="20" t="s">
        <v>269</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25">
      <c r="B311" s="267"/>
      <c r="C311" s="233" t="s">
        <v>369</v>
      </c>
      <c r="D311" s="19" t="s">
        <v>270</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25">
      <c r="B312" s="267"/>
      <c r="C312" s="233" t="s">
        <v>369</v>
      </c>
      <c r="D312" s="19" t="s">
        <v>271</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2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25">
      <c r="B314" s="267"/>
      <c r="C314" s="253" t="s">
        <v>350</v>
      </c>
      <c r="D314" s="249"/>
      <c r="E314" s="22"/>
      <c r="F314" s="18">
        <v>15</v>
      </c>
      <c r="G314" s="18">
        <f>IFERROR(VLOOKUP(E314,AnswerBTBL,2,FALSE),0)</f>
        <v>0</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25">
      <c r="B315" s="267"/>
      <c r="C315" s="232" t="s">
        <v>369</v>
      </c>
      <c r="D315" s="20" t="s">
        <v>272</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25">
      <c r="B316" s="267"/>
      <c r="C316" s="233" t="s">
        <v>369</v>
      </c>
      <c r="D316" s="19" t="s">
        <v>273</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25">
      <c r="B317" s="267"/>
      <c r="C317" s="233" t="s">
        <v>369</v>
      </c>
      <c r="D317" s="19" t="s">
        <v>274</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2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2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25">
      <c r="B320" s="266" t="s">
        <v>275</v>
      </c>
      <c r="C320" s="256" t="s">
        <v>351</v>
      </c>
      <c r="D320" s="255"/>
      <c r="E320" s="5"/>
      <c r="F320" s="18">
        <v>16</v>
      </c>
      <c r="G320" s="18">
        <f>IFERROR(VLOOKUP(E320,AnswerCTBL,2,FALSE),0)</f>
        <v>0</v>
      </c>
      <c r="H320" s="109">
        <f>IFERROR(AVERAGE(G320,G324),0)</f>
        <v>0</v>
      </c>
      <c r="I320" s="257"/>
      <c r="J320" s="11"/>
      <c r="K320" s="1"/>
      <c r="L320" s="141"/>
      <c r="M320" s="141"/>
      <c r="N320" s="141"/>
      <c r="O320" s="141"/>
      <c r="P320" s="141"/>
      <c r="Q320" s="1"/>
      <c r="R320" s="1"/>
      <c r="S320" s="1"/>
      <c r="T320" s="1"/>
      <c r="U320" s="1"/>
      <c r="V320" s="1"/>
      <c r="W320" s="1"/>
      <c r="X320" s="1"/>
      <c r="Y320" s="1"/>
      <c r="Z320" s="1"/>
    </row>
    <row r="321" spans="2:26" customFormat="1" ht="26.25" x14ac:dyDescent="0.25">
      <c r="B321" s="267"/>
      <c r="C321" s="232" t="s">
        <v>369</v>
      </c>
      <c r="D321" s="20" t="s">
        <v>276</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25">
      <c r="B322" s="267"/>
      <c r="C322" s="233" t="s">
        <v>369</v>
      </c>
      <c r="D322" s="19" t="s">
        <v>277</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2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25">
      <c r="B324" s="267"/>
      <c r="C324" s="253" t="s">
        <v>352</v>
      </c>
      <c r="D324" s="249"/>
      <c r="E324" s="22"/>
      <c r="F324" s="18">
        <v>17</v>
      </c>
      <c r="G324" s="18">
        <f>IFERROR(VLOOKUP(E324,AnswerCTBL,2,FALSE),0)</f>
        <v>0</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25">
      <c r="B325" s="267"/>
      <c r="C325" s="232" t="s">
        <v>369</v>
      </c>
      <c r="D325" s="20" t="s">
        <v>278</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25">
      <c r="B326" s="267"/>
      <c r="C326" s="233" t="s">
        <v>369</v>
      </c>
      <c r="D326" s="19" t="s">
        <v>279</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2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2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25">
      <c r="B329" s="266" t="s">
        <v>280</v>
      </c>
      <c r="C329" s="256" t="s">
        <v>281</v>
      </c>
      <c r="D329" s="255"/>
      <c r="E329" s="5"/>
      <c r="F329" s="18">
        <v>18</v>
      </c>
      <c r="G329" s="18">
        <f>IFERROR(VLOOKUP(E329,AnswerCTBL,2,FALSE),0)</f>
        <v>0</v>
      </c>
      <c r="H329" s="109">
        <f>IFERROR(AVERAGE(G329,G332),0)</f>
        <v>0</v>
      </c>
      <c r="I329" s="257"/>
      <c r="J329" s="11"/>
      <c r="K329" s="1"/>
      <c r="L329" s="141"/>
      <c r="M329" s="141"/>
      <c r="N329" s="141"/>
      <c r="O329" s="141"/>
      <c r="P329" s="141"/>
      <c r="Q329" s="1"/>
      <c r="R329" s="1"/>
      <c r="S329" s="1"/>
      <c r="T329" s="1"/>
      <c r="U329" s="1"/>
      <c r="V329" s="1"/>
      <c r="W329" s="1"/>
      <c r="X329" s="1"/>
      <c r="Y329" s="1"/>
      <c r="Z329" s="1"/>
    </row>
    <row r="330" spans="2:26" customFormat="1" ht="26.25" x14ac:dyDescent="0.25">
      <c r="B330" s="267"/>
      <c r="C330" s="232" t="s">
        <v>369</v>
      </c>
      <c r="D330" s="20" t="s">
        <v>282</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2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25">
      <c r="B332" s="267"/>
      <c r="C332" s="253" t="s">
        <v>353</v>
      </c>
      <c r="D332" s="249"/>
      <c r="E332" s="22"/>
      <c r="F332" s="18">
        <v>19</v>
      </c>
      <c r="G332" s="18">
        <f>IFERROR(VLOOKUP(E332,AnswerFTBL,2,FALSE),0)</f>
        <v>0</v>
      </c>
      <c r="H332" s="109"/>
      <c r="I332" s="257"/>
      <c r="J332" s="11"/>
      <c r="K332" s="1"/>
      <c r="L332" s="141"/>
      <c r="M332" s="141"/>
      <c r="N332" s="141"/>
      <c r="O332" s="141"/>
      <c r="P332" s="141"/>
      <c r="Q332" s="1"/>
      <c r="R332" s="1"/>
      <c r="S332" s="1"/>
      <c r="T332" s="1"/>
      <c r="U332" s="1"/>
      <c r="V332" s="1"/>
      <c r="W332" s="1"/>
      <c r="X332" s="1"/>
      <c r="Y332" s="1"/>
      <c r="Z332" s="1"/>
    </row>
    <row r="333" spans="2:26" customFormat="1" ht="26.25" x14ac:dyDescent="0.25">
      <c r="B333" s="267"/>
      <c r="C333" s="232" t="s">
        <v>369</v>
      </c>
      <c r="D333" s="20" t="s">
        <v>283</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6.25" x14ac:dyDescent="0.25">
      <c r="B334" s="267"/>
      <c r="C334" s="233" t="s">
        <v>369</v>
      </c>
      <c r="D334" s="19" t="s">
        <v>284</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2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2">
      <c r="B336" s="247" t="s">
        <v>372</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2">
      <c r="B337" s="303" t="s">
        <v>373</v>
      </c>
      <c r="C337" s="304"/>
      <c r="D337" s="305"/>
      <c r="E337" s="88" t="s">
        <v>370</v>
      </c>
      <c r="F337" s="88"/>
      <c r="G337" s="88"/>
      <c r="H337" s="132"/>
      <c r="I337" s="89" t="s">
        <v>59</v>
      </c>
      <c r="J337" s="89" t="s">
        <v>367</v>
      </c>
      <c r="K337" s="1"/>
      <c r="L337" s="141"/>
      <c r="M337" s="141"/>
      <c r="N337" s="141"/>
      <c r="O337" s="141"/>
      <c r="P337" s="141"/>
      <c r="Q337" s="1"/>
      <c r="R337" s="1"/>
      <c r="S337" s="1"/>
      <c r="T337" s="1"/>
      <c r="U337" s="1"/>
      <c r="V337" s="1"/>
      <c r="W337" s="1"/>
      <c r="X337" s="1"/>
      <c r="Y337" s="1"/>
      <c r="Z337" s="1"/>
    </row>
    <row r="338" spans="2:26" customFormat="1" ht="12.75" customHeight="1" x14ac:dyDescent="0.2">
      <c r="B338" s="315" t="s">
        <v>374</v>
      </c>
      <c r="C338" s="256" t="s">
        <v>418</v>
      </c>
      <c r="D338" s="255"/>
      <c r="E338" s="5"/>
      <c r="F338" s="18">
        <v>1</v>
      </c>
      <c r="G338" s="18">
        <f>IFERROR(VLOOKUP(E338,AnswerCTBL,2,FALSE),0)</f>
        <v>0</v>
      </c>
      <c r="H338" s="109">
        <f>IFERROR(AVERAGE(G338,G342,G346),0)</f>
        <v>0</v>
      </c>
      <c r="I338" s="257"/>
      <c r="J338" s="321">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2">
      <c r="B339" s="316"/>
      <c r="C339" s="232" t="s">
        <v>369</v>
      </c>
      <c r="D339" s="20" t="s">
        <v>285</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2">
      <c r="B340" s="316"/>
      <c r="C340" s="233" t="s">
        <v>369</v>
      </c>
      <c r="D340" s="19" t="s">
        <v>286</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2">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2">
      <c r="B342" s="316"/>
      <c r="C342" s="253" t="s">
        <v>287</v>
      </c>
      <c r="D342" s="249"/>
      <c r="E342" s="22"/>
      <c r="F342" s="18">
        <v>2</v>
      </c>
      <c r="G342" s="18">
        <f>IFERROR(VLOOKUP(E342,AnswerATBL,2,FALSE),0)</f>
        <v>0</v>
      </c>
      <c r="H342" s="109"/>
      <c r="I342" s="257"/>
      <c r="J342" s="323"/>
      <c r="K342" s="1"/>
      <c r="L342" s="141"/>
      <c r="M342" s="141"/>
      <c r="N342" s="141"/>
      <c r="O342" s="141"/>
      <c r="P342" s="141"/>
      <c r="Q342" s="1"/>
      <c r="R342" s="1"/>
      <c r="S342" s="1"/>
      <c r="T342" s="1"/>
      <c r="U342" s="1"/>
      <c r="V342" s="1"/>
      <c r="W342" s="1"/>
      <c r="X342" s="1"/>
      <c r="Y342" s="1"/>
      <c r="Z342" s="1"/>
    </row>
    <row r="343" spans="2:26" customFormat="1" ht="26.25" x14ac:dyDescent="0.25">
      <c r="B343" s="316"/>
      <c r="C343" s="232" t="s">
        <v>369</v>
      </c>
      <c r="D343" s="20" t="s">
        <v>288</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25">
      <c r="B344" s="316"/>
      <c r="C344" s="233" t="s">
        <v>369</v>
      </c>
      <c r="D344" s="19" t="s">
        <v>289</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2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25">
      <c r="B346" s="316"/>
      <c r="C346" s="253" t="s">
        <v>354</v>
      </c>
      <c r="D346" s="249"/>
      <c r="E346" s="22"/>
      <c r="F346" s="18">
        <v>3</v>
      </c>
      <c r="G346" s="18">
        <f>IFERROR(VLOOKUP(E346,AnswerCTBL,2,FALSE),0)</f>
        <v>0</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25">
      <c r="B347" s="316"/>
      <c r="C347" s="232" t="s">
        <v>369</v>
      </c>
      <c r="D347" s="20" t="s">
        <v>290</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2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2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25">
      <c r="B350" s="315" t="s">
        <v>375</v>
      </c>
      <c r="C350" s="256" t="s">
        <v>291</v>
      </c>
      <c r="D350" s="255"/>
      <c r="E350" s="5"/>
      <c r="F350" s="18">
        <v>4</v>
      </c>
      <c r="G350" s="18">
        <f>IFERROR(VLOOKUP(E350,AnswerGTBL,2,FALSE),0)</f>
        <v>0</v>
      </c>
      <c r="H350" s="109">
        <f>IFERROR(AVERAGE(G350,G360),0)</f>
        <v>0</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25">
      <c r="B351" s="316"/>
      <c r="C351" s="232" t="s">
        <v>369</v>
      </c>
      <c r="D351" s="20" t="s">
        <v>292</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25">
      <c r="B352" s="316"/>
      <c r="C352" s="233" t="s">
        <v>369</v>
      </c>
      <c r="D352" s="19" t="s">
        <v>293</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51.75" x14ac:dyDescent="0.25">
      <c r="B353" s="316"/>
      <c r="C353" s="233" t="s">
        <v>369</v>
      </c>
      <c r="D353" s="19" t="s">
        <v>294</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25">
      <c r="B354" s="316"/>
      <c r="C354" s="233" t="s">
        <v>369</v>
      </c>
      <c r="D354" s="19" t="s">
        <v>295</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25">
      <c r="B355" s="316"/>
      <c r="C355" s="233" t="s">
        <v>369</v>
      </c>
      <c r="D355" s="19" t="s">
        <v>296</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25">
      <c r="B356" s="316"/>
      <c r="C356" s="233" t="s">
        <v>369</v>
      </c>
      <c r="D356" s="19" t="s">
        <v>297</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25">
      <c r="B357" s="316"/>
      <c r="C357" s="233" t="s">
        <v>369</v>
      </c>
      <c r="D357" s="19" t="s">
        <v>298</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6.25" x14ac:dyDescent="0.25">
      <c r="B358" s="316"/>
      <c r="C358" s="233" t="s">
        <v>369</v>
      </c>
      <c r="D358" s="19" t="s">
        <v>299</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2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25">
      <c r="B360" s="316"/>
      <c r="C360" s="253" t="s">
        <v>355</v>
      </c>
      <c r="D360" s="249"/>
      <c r="E360" s="22"/>
      <c r="F360" s="18">
        <v>5</v>
      </c>
      <c r="G360" s="18">
        <f>IFERROR(VLOOKUP(E360,AnswerCTBL,2,FALSE),0)</f>
        <v>0</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25">
      <c r="B361" s="316"/>
      <c r="C361" s="232" t="s">
        <v>369</v>
      </c>
      <c r="D361" s="20" t="s">
        <v>300</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2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2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25">
      <c r="B364" s="315" t="s">
        <v>376</v>
      </c>
      <c r="C364" s="254" t="s">
        <v>356</v>
      </c>
      <c r="D364" s="255"/>
      <c r="E364" s="5"/>
      <c r="F364" s="18">
        <v>6</v>
      </c>
      <c r="G364" s="18">
        <f>IFERROR(VLOOKUP(E364,AnswerCTBL,2,FALSE),0)</f>
        <v>0</v>
      </c>
      <c r="H364" s="109">
        <f>IFERROR(AVERAGE(G364,G370),0)</f>
        <v>0</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25">
      <c r="B365" s="316"/>
      <c r="C365" s="232" t="s">
        <v>369</v>
      </c>
      <c r="D365" s="20" t="s">
        <v>301</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25">
      <c r="B366" s="316"/>
      <c r="C366" s="233" t="s">
        <v>369</v>
      </c>
      <c r="D366" s="19" t="s">
        <v>302</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25">
      <c r="B367" s="316"/>
      <c r="C367" s="233" t="s">
        <v>369</v>
      </c>
      <c r="D367" s="19" t="s">
        <v>303</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25">
      <c r="B368" s="316"/>
      <c r="C368" s="233" t="s">
        <v>369</v>
      </c>
      <c r="D368" s="19" t="s">
        <v>304</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2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25">
      <c r="B370" s="316"/>
      <c r="C370" s="248" t="s">
        <v>357</v>
      </c>
      <c r="D370" s="249"/>
      <c r="E370" s="22"/>
      <c r="F370" s="18">
        <v>7</v>
      </c>
      <c r="G370" s="18">
        <f>IFERROR(VLOOKUP(E370,AnswerCTBL,2,FALSE),0)</f>
        <v>0</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25">
      <c r="B371" s="316"/>
      <c r="C371" s="232" t="s">
        <v>369</v>
      </c>
      <c r="D371" s="20" t="s">
        <v>305</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39" x14ac:dyDescent="0.25">
      <c r="B372" s="316"/>
      <c r="C372" s="233" t="s">
        <v>369</v>
      </c>
      <c r="D372" s="19" t="s">
        <v>306</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6.25" x14ac:dyDescent="0.25">
      <c r="B373" s="316"/>
      <c r="C373" s="233" t="s">
        <v>369</v>
      </c>
      <c r="D373" s="19" t="s">
        <v>307</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2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2">
      <c r="B375" s="306" t="s">
        <v>308</v>
      </c>
      <c r="C375" s="307"/>
      <c r="D375" s="308"/>
      <c r="E375" s="90" t="s">
        <v>370</v>
      </c>
      <c r="F375" s="90"/>
      <c r="G375" s="90"/>
      <c r="H375" s="133"/>
      <c r="I375" s="89" t="s">
        <v>59</v>
      </c>
      <c r="J375" s="89" t="s">
        <v>367</v>
      </c>
      <c r="K375" s="1"/>
      <c r="L375" s="141"/>
      <c r="M375" s="141"/>
      <c r="N375" s="141"/>
      <c r="O375" s="141"/>
      <c r="P375" s="141"/>
      <c r="Q375" s="1"/>
      <c r="R375" s="1"/>
      <c r="S375" s="1"/>
      <c r="T375" s="1"/>
      <c r="U375" s="1"/>
      <c r="V375" s="1"/>
      <c r="W375" s="1"/>
      <c r="X375" s="1"/>
      <c r="Y375" s="1"/>
      <c r="Z375" s="1"/>
    </row>
    <row r="376" spans="2:26" customFormat="1" ht="12.75" customHeight="1" x14ac:dyDescent="0.2">
      <c r="B376" s="315" t="s">
        <v>309</v>
      </c>
      <c r="C376" s="254" t="s">
        <v>358</v>
      </c>
      <c r="D376" s="255"/>
      <c r="E376" s="5"/>
      <c r="F376" s="18">
        <v>8</v>
      </c>
      <c r="G376" s="18">
        <f>IFERROR(VLOOKUP(E376,AnswerCTBL,2,FALSE),0)</f>
        <v>0</v>
      </c>
      <c r="H376" s="109">
        <f>IFERROR(AVERAGE(G376,G382),0)</f>
        <v>0</v>
      </c>
      <c r="I376" s="257"/>
      <c r="J376" s="321">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2">
      <c r="B377" s="316"/>
      <c r="C377" s="232" t="s">
        <v>369</v>
      </c>
      <c r="D377" s="20" t="s">
        <v>310</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2">
      <c r="B378" s="316"/>
      <c r="C378" s="233" t="s">
        <v>369</v>
      </c>
      <c r="D378" s="19" t="s">
        <v>311</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2">
      <c r="B379" s="316"/>
      <c r="C379" s="233" t="s">
        <v>369</v>
      </c>
      <c r="D379" s="19" t="s">
        <v>312</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2">
      <c r="B380" s="316"/>
      <c r="C380" s="233" t="s">
        <v>369</v>
      </c>
      <c r="D380" s="19" t="s">
        <v>313</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2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25">
      <c r="B382" s="316"/>
      <c r="C382" s="248" t="s">
        <v>359</v>
      </c>
      <c r="D382" s="249"/>
      <c r="E382" s="22"/>
      <c r="F382" s="18">
        <v>9</v>
      </c>
      <c r="G382" s="18">
        <f>IFERROR(VLOOKUP(E382,AnswerCTBL,2,FALSE),0)</f>
        <v>0</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25">
      <c r="B383" s="316"/>
      <c r="C383" s="232" t="s">
        <v>369</v>
      </c>
      <c r="D383" s="20" t="s">
        <v>314</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25">
      <c r="B384" s="316"/>
      <c r="C384" s="233" t="s">
        <v>369</v>
      </c>
      <c r="D384" s="19" t="s">
        <v>315</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2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2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25">
      <c r="B387" s="315" t="s">
        <v>316</v>
      </c>
      <c r="C387" s="256" t="s">
        <v>317</v>
      </c>
      <c r="D387" s="255"/>
      <c r="E387" s="5"/>
      <c r="F387" s="18">
        <v>10</v>
      </c>
      <c r="G387" s="18">
        <f>IFERROR(VLOOKUP(E387,AnswerGTBL,2,FALSE),0)</f>
        <v>0</v>
      </c>
      <c r="H387" s="109">
        <f>IFERROR(AVERAGE(G387,G392),0)</f>
        <v>0</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25">
      <c r="B388" s="316"/>
      <c r="C388" s="232" t="s">
        <v>369</v>
      </c>
      <c r="D388" s="20" t="s">
        <v>318</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25">
      <c r="B389" s="316"/>
      <c r="C389" s="233" t="s">
        <v>369</v>
      </c>
      <c r="D389" s="19" t="s">
        <v>319</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25">
      <c r="B390" s="316"/>
      <c r="C390" s="233" t="s">
        <v>369</v>
      </c>
      <c r="D390" s="19" t="s">
        <v>320</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2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25">
      <c r="B392" s="316"/>
      <c r="C392" s="248" t="s">
        <v>360</v>
      </c>
      <c r="D392" s="249"/>
      <c r="E392" s="22"/>
      <c r="F392" s="18">
        <v>11</v>
      </c>
      <c r="G392" s="18">
        <f>IFERROR(VLOOKUP(E392,AnswerCTBL,2,FALSE),0)</f>
        <v>0</v>
      </c>
      <c r="H392" s="109"/>
      <c r="I392" s="257"/>
      <c r="J392" s="11"/>
      <c r="K392" s="1"/>
      <c r="L392" s="141"/>
      <c r="M392" s="141"/>
      <c r="N392" s="141"/>
      <c r="O392" s="141"/>
      <c r="P392" s="141"/>
      <c r="Q392" s="1"/>
      <c r="R392" s="1"/>
      <c r="S392" s="1"/>
      <c r="T392" s="1"/>
      <c r="U392" s="1"/>
      <c r="V392" s="1"/>
      <c r="W392" s="1"/>
      <c r="X392" s="1"/>
      <c r="Y392" s="1"/>
      <c r="Z392" s="1"/>
    </row>
    <row r="393" spans="2:26" customFormat="1" ht="26.25" x14ac:dyDescent="0.25">
      <c r="B393" s="316"/>
      <c r="C393" s="232" t="s">
        <v>369</v>
      </c>
      <c r="D393" s="20" t="s">
        <v>321</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6.25" x14ac:dyDescent="0.25">
      <c r="B394" s="316"/>
      <c r="C394" s="233" t="s">
        <v>369</v>
      </c>
      <c r="D394" s="19" t="s">
        <v>322</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25">
      <c r="B395" s="316"/>
      <c r="C395" s="233" t="s">
        <v>369</v>
      </c>
      <c r="D395" s="19" t="s">
        <v>323</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6.25" x14ac:dyDescent="0.25">
      <c r="B396" s="316"/>
      <c r="C396" s="233" t="s">
        <v>369</v>
      </c>
      <c r="D396" s="19" t="s">
        <v>324</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6.25" x14ac:dyDescent="0.25">
      <c r="B397" s="316"/>
      <c r="C397" s="233" t="s">
        <v>369</v>
      </c>
      <c r="D397" s="19" t="s">
        <v>325</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2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2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25">
      <c r="B400" s="315" t="s">
        <v>326</v>
      </c>
      <c r="C400" s="256" t="s">
        <v>0</v>
      </c>
      <c r="D400" s="255"/>
      <c r="E400" s="5"/>
      <c r="F400" s="18">
        <v>12</v>
      </c>
      <c r="G400" s="18">
        <f>IFERROR(VLOOKUP(E400,AnswerFTBL,2,FALSE),0)</f>
        <v>0</v>
      </c>
      <c r="H400" s="109">
        <f>IFERROR(AVERAGE(G400,G404),0)</f>
        <v>0</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25">
      <c r="B401" s="316"/>
      <c r="C401" s="232" t="s">
        <v>369</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25">
      <c r="B402" s="316"/>
      <c r="C402" s="233" t="s">
        <v>369</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2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25">
      <c r="B404" s="316"/>
      <c r="C404" s="253" t="s">
        <v>419</v>
      </c>
      <c r="D404" s="249"/>
      <c r="E404" s="22"/>
      <c r="F404" s="18">
        <v>13</v>
      </c>
      <c r="G404" s="18">
        <f>IFERROR(VLOOKUP(E404,AnswerGTBL,2,FALSE),0)</f>
        <v>0</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25">
      <c r="B405" s="316"/>
      <c r="C405" s="232" t="s">
        <v>369</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25">
      <c r="B406" s="316"/>
      <c r="C406" s="233" t="s">
        <v>369</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25">
      <c r="B407" s="316"/>
      <c r="C407" s="233" t="s">
        <v>369</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6.25" x14ac:dyDescent="0.25">
      <c r="B408" s="316"/>
      <c r="C408" s="233" t="s">
        <v>369</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2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2">
      <c r="B410" s="306" t="s">
        <v>7</v>
      </c>
      <c r="C410" s="307"/>
      <c r="D410" s="308"/>
      <c r="E410" s="90" t="s">
        <v>370</v>
      </c>
      <c r="F410" s="90"/>
      <c r="G410" s="90"/>
      <c r="H410" s="133"/>
      <c r="I410" s="89" t="s">
        <v>59</v>
      </c>
      <c r="J410" s="89" t="s">
        <v>367</v>
      </c>
      <c r="K410" s="1"/>
      <c r="L410" s="141"/>
      <c r="M410" s="141"/>
      <c r="N410" s="141"/>
      <c r="O410" s="141"/>
      <c r="P410" s="141"/>
      <c r="Q410" s="1"/>
      <c r="R410" s="1"/>
      <c r="S410" s="1"/>
      <c r="T410" s="1"/>
      <c r="U410" s="1"/>
      <c r="V410" s="1"/>
      <c r="W410" s="1"/>
      <c r="X410" s="1"/>
      <c r="Y410" s="1"/>
      <c r="Z410" s="1"/>
    </row>
    <row r="411" spans="2:26" customFormat="1" ht="12.75" customHeight="1" x14ac:dyDescent="0.2">
      <c r="B411" s="315" t="s">
        <v>8</v>
      </c>
      <c r="C411" s="254" t="s">
        <v>361</v>
      </c>
      <c r="D411" s="255"/>
      <c r="E411" s="5"/>
      <c r="F411" s="18">
        <v>14</v>
      </c>
      <c r="G411" s="18">
        <f>IFERROR(VLOOKUP(E411,AnswerCTBL,2,FALSE),0)</f>
        <v>0</v>
      </c>
      <c r="H411" s="109">
        <f>IFERROR(AVERAGE(G411,G417),0)</f>
        <v>0</v>
      </c>
      <c r="I411" s="257"/>
      <c r="J411" s="321">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2">
      <c r="B412" s="316"/>
      <c r="C412" s="232" t="s">
        <v>369</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5.5" x14ac:dyDescent="0.2">
      <c r="B413" s="316"/>
      <c r="C413" s="233" t="s">
        <v>369</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ht="12.75" x14ac:dyDescent="0.2">
      <c r="B414" s="316"/>
      <c r="C414" s="233" t="s">
        <v>369</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2">
      <c r="B415" s="316"/>
      <c r="C415" s="233" t="s">
        <v>369</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2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25">
      <c r="B417" s="316"/>
      <c r="C417" s="248" t="s">
        <v>362</v>
      </c>
      <c r="D417" s="249"/>
      <c r="E417" s="22"/>
      <c r="F417" s="18">
        <v>15</v>
      </c>
      <c r="G417" s="18">
        <f>IFERROR(VLOOKUP(E417,AnswerCTBL,2,FALSE),0)</f>
        <v>0</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25">
      <c r="B418" s="316"/>
      <c r="C418" s="232" t="s">
        <v>369</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25">
      <c r="B419" s="316"/>
      <c r="C419" s="233" t="s">
        <v>369</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25">
      <c r="B420" s="316"/>
      <c r="C420" s="233" t="s">
        <v>369</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25">
      <c r="B421" s="316"/>
      <c r="C421" s="233" t="s">
        <v>369</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2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2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25">
      <c r="B424" s="315" t="s">
        <v>17</v>
      </c>
      <c r="C424" s="254" t="s">
        <v>363</v>
      </c>
      <c r="D424" s="255"/>
      <c r="E424" s="5"/>
      <c r="F424" s="18">
        <v>16</v>
      </c>
      <c r="G424" s="18">
        <f>IFERROR(VLOOKUP(E424,AnswerCTBL,2,FALSE),0)</f>
        <v>0</v>
      </c>
      <c r="H424" s="109">
        <f>IFERROR(AVERAGE(G424,G431),0)</f>
        <v>0</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25">
      <c r="B425" s="316"/>
      <c r="C425" s="232" t="s">
        <v>369</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25">
      <c r="B426" s="316"/>
      <c r="C426" s="233" t="s">
        <v>369</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25">
      <c r="B427" s="316"/>
      <c r="C427" s="233" t="s">
        <v>369</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25">
      <c r="B428" s="316"/>
      <c r="C428" s="233" t="s">
        <v>369</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25">
      <c r="B429" s="316"/>
      <c r="C429" s="233" t="s">
        <v>369</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2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25">
      <c r="B431" s="316"/>
      <c r="C431" s="253" t="s">
        <v>23</v>
      </c>
      <c r="D431" s="249"/>
      <c r="E431" s="22"/>
      <c r="F431" s="18">
        <v>17</v>
      </c>
      <c r="G431" s="18">
        <f>IFERROR(VLOOKUP(E431,AnswerCTBL,2,FALSE),0)</f>
        <v>0</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25">
      <c r="B432" s="316"/>
      <c r="C432" s="232" t="s">
        <v>369</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25">
      <c r="B433" s="316"/>
      <c r="C433" s="233" t="s">
        <v>369</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39" x14ac:dyDescent="0.25">
      <c r="B434" s="316"/>
      <c r="C434" s="233" t="s">
        <v>369</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25">
      <c r="B435" s="316"/>
      <c r="C435" s="233" t="s">
        <v>369</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25">
      <c r="B436" s="316"/>
      <c r="C436" s="233" t="s">
        <v>369</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2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2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25">
      <c r="B439" s="315" t="s">
        <v>29</v>
      </c>
      <c r="C439" s="256" t="s">
        <v>420</v>
      </c>
      <c r="D439" s="255"/>
      <c r="E439" s="5"/>
      <c r="F439" s="18">
        <v>18</v>
      </c>
      <c r="G439" s="18">
        <f>IFERROR(VLOOKUP(E439,AnswerDTBL,2,FALSE),0)</f>
        <v>0</v>
      </c>
      <c r="H439" s="109">
        <f>IFERROR(AVERAGE(G439,G443),0)</f>
        <v>0</v>
      </c>
      <c r="I439" s="257"/>
      <c r="J439" s="11"/>
      <c r="K439" s="1"/>
      <c r="L439" s="141"/>
      <c r="M439" s="141"/>
      <c r="N439" s="141"/>
      <c r="O439" s="141"/>
      <c r="P439" s="141"/>
      <c r="Q439" s="1"/>
      <c r="R439" s="1"/>
      <c r="S439" s="1"/>
      <c r="T439" s="1"/>
      <c r="U439" s="1"/>
      <c r="V439" s="1"/>
      <c r="W439" s="1"/>
      <c r="X439" s="1"/>
      <c r="Y439" s="1"/>
      <c r="Z439" s="1"/>
    </row>
    <row r="440" spans="2:26" customFormat="1" ht="26.25" x14ac:dyDescent="0.25">
      <c r="B440" s="316"/>
      <c r="C440" s="232" t="s">
        <v>369</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6.25" x14ac:dyDescent="0.25">
      <c r="B441" s="316"/>
      <c r="C441" s="233" t="s">
        <v>369</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2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25">
      <c r="B443" s="316"/>
      <c r="C443" s="253" t="s">
        <v>32</v>
      </c>
      <c r="D443" s="249"/>
      <c r="E443" s="22"/>
      <c r="F443" s="18">
        <v>19</v>
      </c>
      <c r="G443" s="18">
        <f>IFERROR(VLOOKUP(E443,AnswerETBL,2,FALSE),0)</f>
        <v>0</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25">
      <c r="B444" s="316"/>
      <c r="C444" s="232" t="s">
        <v>369</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25">
      <c r="B445" s="316"/>
      <c r="C445" s="233" t="s">
        <v>369</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25">
      <c r="B446" s="316"/>
      <c r="C446" s="233" t="s">
        <v>369</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25">
      <c r="B447" s="316"/>
      <c r="C447" s="236" t="s">
        <v>369</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formula1>AnswerC</formula1>
    </dataValidation>
    <dataValidation type="list" allowBlank="1" showInputMessage="1" showErrorMessage="1" sqref="E18 E342 M18:P18">
      <formula1>AnswerA</formula1>
    </dataValidation>
    <dataValidation type="list" allowBlank="1" showInputMessage="1" showErrorMessage="1" sqref="E56 E199 E130 E100 E233 E439">
      <formula1>AnswerD</formula1>
    </dataValidation>
    <dataValidation type="list" allowBlank="1" showInputMessage="1" showErrorMessage="1" sqref="E65 E443">
      <formula1>AnswerE</formula1>
    </dataValidation>
    <dataValidation type="list" allowBlank="1" showInputMessage="1" showErrorMessage="1" sqref="E73 E124 E206 E223 E179 E400 E270 E299 E332 E287">
      <formula1>AnswerF</formula1>
    </dataValidation>
    <dataValidation type="list" allowBlank="1" showInputMessage="1" showErrorMessage="1" sqref="E216 E404 E350 E277 E387 E296 E94">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topLeftCell="A23" workbookViewId="0">
      <selection activeCell="U38" sqref="U38"/>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2" customWidth="1"/>
    <col min="21" max="21" width="20.28515625" bestFit="1" customWidth="1"/>
    <col min="22" max="22" width="10.140625" bestFit="1" customWidth="1"/>
    <col min="23" max="23" width="10.42578125" bestFit="1" customWidth="1"/>
    <col min="24" max="24" width="9.28515625" bestFit="1" customWidth="1"/>
  </cols>
  <sheetData>
    <row r="1" spans="1:25" ht="25.5" customHeight="1" x14ac:dyDescent="0.2">
      <c r="A1" s="348" t="str">
        <f>CONCATENATE("SAMM Assessment Scorecard: ",C6," For ",C5)</f>
        <v xml:space="preserve">SAMM Assessment Scorecard:  For </v>
      </c>
      <c r="B1" s="348"/>
      <c r="C1" s="348"/>
      <c r="D1" s="349"/>
      <c r="E1" s="349"/>
      <c r="F1" s="349"/>
      <c r="G1" s="350"/>
      <c r="H1" s="350"/>
      <c r="I1" s="350"/>
      <c r="J1" s="350"/>
      <c r="K1" s="1"/>
      <c r="L1" s="1"/>
      <c r="M1" s="1"/>
      <c r="N1" s="1"/>
    </row>
    <row r="2" spans="1:25" ht="12.75" customHeight="1" thickBot="1" x14ac:dyDescent="0.25">
      <c r="A2" s="2"/>
      <c r="B2" s="2"/>
      <c r="C2" s="2"/>
      <c r="D2" s="2"/>
      <c r="E2" s="2"/>
      <c r="F2" s="2"/>
      <c r="G2" s="2"/>
      <c r="H2" s="2"/>
      <c r="I2" s="2"/>
      <c r="J2" s="2"/>
      <c r="K2" s="1"/>
      <c r="L2" s="1"/>
      <c r="M2" s="1"/>
      <c r="N2" s="1"/>
    </row>
    <row r="3" spans="1:25" ht="54" customHeight="1" thickBot="1" x14ac:dyDescent="0.25">
      <c r="A3" s="354" t="s">
        <v>473</v>
      </c>
      <c r="B3" s="355"/>
      <c r="C3" s="355"/>
      <c r="D3" s="355"/>
      <c r="E3" s="355"/>
      <c r="F3" s="355"/>
      <c r="G3" s="355"/>
      <c r="H3" s="355"/>
      <c r="I3" s="355"/>
      <c r="J3" s="355"/>
      <c r="K3" s="356"/>
      <c r="L3" s="1"/>
      <c r="M3" s="1"/>
      <c r="N3" s="1"/>
    </row>
    <row r="4" spans="1:25" ht="12.75" customHeight="1" x14ac:dyDescent="0.2">
      <c r="A4" s="4"/>
      <c r="B4" s="4"/>
      <c r="C4" s="4"/>
      <c r="D4" s="4"/>
      <c r="E4" s="4"/>
      <c r="F4" s="4"/>
      <c r="G4" s="4"/>
      <c r="H4" s="4"/>
      <c r="I4" s="4"/>
      <c r="J4" s="4"/>
      <c r="K4" s="1"/>
      <c r="L4" s="1"/>
      <c r="M4" s="1"/>
      <c r="N4" s="1"/>
    </row>
    <row r="5" spans="1:25" ht="12.75" customHeight="1" x14ac:dyDescent="0.2">
      <c r="A5" s="351" t="str">
        <f>Interview!B10</f>
        <v>Organization:</v>
      </c>
      <c r="B5" s="352"/>
      <c r="C5" s="352" t="str">
        <f>IF(ISBLANK(Interview!D10),"",Interview!D10)</f>
        <v/>
      </c>
      <c r="D5" s="352"/>
      <c r="E5" s="352"/>
      <c r="F5" s="352"/>
      <c r="G5" s="1"/>
      <c r="H5" s="1"/>
      <c r="I5" s="1"/>
      <c r="J5" s="1"/>
      <c r="K5" s="1"/>
      <c r="L5" s="1"/>
      <c r="M5" s="1"/>
      <c r="N5" s="1"/>
    </row>
    <row r="6" spans="1:25" ht="12.75" customHeight="1" x14ac:dyDescent="0.2">
      <c r="A6" s="351" t="str">
        <f>Interview!B11</f>
        <v>Project:</v>
      </c>
      <c r="B6" s="352"/>
      <c r="C6" s="352" t="str">
        <f>IF(ISBLANK(Interview!D11),"",Interview!D11)</f>
        <v/>
      </c>
      <c r="D6" s="352"/>
      <c r="E6" s="352"/>
      <c r="F6" s="352"/>
      <c r="G6" s="1"/>
      <c r="H6" s="1"/>
      <c r="I6" s="1"/>
      <c r="J6" s="1"/>
      <c r="K6" s="1"/>
      <c r="L6" s="1"/>
      <c r="M6" s="1"/>
      <c r="N6" s="1"/>
    </row>
    <row r="7" spans="1:25" ht="12.75" customHeight="1" x14ac:dyDescent="0.2">
      <c r="A7" s="351" t="str">
        <f>Interview!B12</f>
        <v>Interview Date:</v>
      </c>
      <c r="B7" s="352"/>
      <c r="C7" s="353" t="str">
        <f>IF(ISBLANK(Interview!D12),"",Interview!D12)</f>
        <v/>
      </c>
      <c r="D7" s="353"/>
      <c r="E7" s="353"/>
      <c r="F7" s="353"/>
      <c r="G7" s="1"/>
      <c r="H7" s="1"/>
      <c r="I7" s="1"/>
      <c r="J7" s="1"/>
      <c r="K7" s="1"/>
      <c r="L7" s="1"/>
      <c r="M7" s="1"/>
      <c r="N7" s="1"/>
    </row>
    <row r="8" spans="1:25" ht="12.75" customHeight="1" x14ac:dyDescent="0.2">
      <c r="A8" s="351" t="str">
        <f>Interview!B13</f>
        <v>Interviewer:</v>
      </c>
      <c r="B8" s="352"/>
      <c r="C8" s="352" t="str">
        <f>IF(ISBLANK(Interview!D13),"",Interview!D13)</f>
        <v/>
      </c>
      <c r="D8" s="352"/>
      <c r="E8" s="352"/>
      <c r="F8" s="352"/>
      <c r="G8" s="1"/>
      <c r="H8" s="1"/>
      <c r="I8" s="1"/>
      <c r="J8" s="1"/>
      <c r="K8" s="1"/>
      <c r="L8" s="1"/>
      <c r="M8" s="1"/>
      <c r="N8" s="1"/>
    </row>
    <row r="9" spans="1:25" ht="12.75" customHeight="1" x14ac:dyDescent="0.2">
      <c r="A9" s="351" t="str">
        <f>Interview!B14</f>
        <v>Persons Interviewed:</v>
      </c>
      <c r="B9" s="352"/>
      <c r="C9" s="357" t="str">
        <f>IF(ISBLANK(Interview!D14),"",Interview!D14)</f>
        <v/>
      </c>
      <c r="D9" s="357"/>
      <c r="E9" s="357"/>
      <c r="F9" s="357"/>
      <c r="G9" s="357"/>
      <c r="H9" s="357"/>
      <c r="I9" s="357"/>
      <c r="J9" s="1"/>
      <c r="K9" s="1"/>
      <c r="L9" s="1"/>
      <c r="M9" s="1"/>
      <c r="N9" s="1"/>
    </row>
    <row r="10" spans="1:25" ht="12.75" customHeight="1" thickBot="1" x14ac:dyDescent="0.25">
      <c r="A10" s="140"/>
      <c r="B10" s="139"/>
      <c r="C10" s="139"/>
      <c r="D10" s="139"/>
      <c r="E10" s="139"/>
      <c r="F10" s="139"/>
      <c r="G10" s="139"/>
      <c r="H10" s="139"/>
      <c r="I10" s="139"/>
      <c r="J10" s="139"/>
      <c r="K10" s="139"/>
      <c r="L10" s="139"/>
      <c r="M10" s="139"/>
      <c r="N10" s="139"/>
    </row>
    <row r="11" spans="1:25" ht="24.95" customHeight="1" thickBot="1" x14ac:dyDescent="0.25">
      <c r="A11" s="345" t="s">
        <v>464</v>
      </c>
      <c r="B11" s="346"/>
      <c r="C11" s="346"/>
      <c r="D11" s="346"/>
      <c r="E11" s="346"/>
      <c r="F11" s="346"/>
      <c r="G11" s="346"/>
      <c r="H11" s="346"/>
      <c r="I11" s="346"/>
      <c r="J11" s="347"/>
      <c r="K11" s="137"/>
      <c r="L11" s="345" t="s">
        <v>464</v>
      </c>
      <c r="M11" s="346"/>
      <c r="N11" s="346"/>
      <c r="O11" s="346"/>
      <c r="P11" s="346"/>
      <c r="Q11" s="346"/>
      <c r="R11" s="347"/>
      <c r="T11" s="339" t="s">
        <v>464</v>
      </c>
      <c r="U11" s="340"/>
      <c r="V11" s="340"/>
      <c r="W11" s="340"/>
      <c r="X11" s="340"/>
      <c r="Y11" s="341"/>
    </row>
    <row r="12" spans="1:25" ht="12.75" customHeight="1" x14ac:dyDescent="0.2">
      <c r="A12" s="2"/>
      <c r="B12" s="2"/>
      <c r="C12" s="2"/>
      <c r="D12" s="342" t="s">
        <v>452</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2">
      <c r="A13" s="7" t="s">
        <v>37</v>
      </c>
      <c r="B13" s="7" t="s">
        <v>38</v>
      </c>
      <c r="C13" s="7" t="s">
        <v>406</v>
      </c>
      <c r="D13" s="138">
        <v>1</v>
      </c>
      <c r="E13" s="138">
        <v>2</v>
      </c>
      <c r="F13" s="138">
        <v>3</v>
      </c>
      <c r="G13" s="8" t="s">
        <v>42</v>
      </c>
      <c r="H13" s="1"/>
      <c r="I13" s="7" t="s">
        <v>37</v>
      </c>
      <c r="J13" s="7" t="s">
        <v>406</v>
      </c>
      <c r="L13" s="1"/>
      <c r="M13" s="1"/>
      <c r="N13" s="1"/>
      <c r="T13" s="72" t="s">
        <v>57</v>
      </c>
      <c r="U13" s="76" t="s">
        <v>58</v>
      </c>
      <c r="V13" s="107">
        <f>Interview!$J$18</f>
        <v>0</v>
      </c>
      <c r="W13" s="107">
        <v>0</v>
      </c>
      <c r="X13" s="107">
        <v>0</v>
      </c>
      <c r="Y13" s="107">
        <v>0</v>
      </c>
    </row>
    <row r="14" spans="1:25" ht="24.95" customHeight="1" x14ac:dyDescent="0.2">
      <c r="A14" s="72" t="s">
        <v>57</v>
      </c>
      <c r="B14" s="76" t="s">
        <v>58</v>
      </c>
      <c r="C14" s="107">
        <f>Interview!$J$18</f>
        <v>0</v>
      </c>
      <c r="D14" s="107">
        <f>Interview!H18</f>
        <v>0</v>
      </c>
      <c r="E14" s="107">
        <f>Interview!H35</f>
        <v>0</v>
      </c>
      <c r="F14" s="107">
        <f>Interview!H48</f>
        <v>0</v>
      </c>
      <c r="G14" s="6">
        <f t="shared" ref="G14:G25" si="0">(((((IF((C14="0+"),0.5,0)+IF((C14=1),1,0))+IF((C14="1+"),1.5,0))+IF((C14=2),2,0))+IF((C14="2+"),2.5,0))+IF((C14=3),3,0))+IF((C14="3+"),3.5,0)</f>
        <v>0</v>
      </c>
      <c r="H14" s="3"/>
      <c r="I14" s="72" t="s">
        <v>57</v>
      </c>
      <c r="J14" s="107">
        <f>AVERAGE(C14:C16)</f>
        <v>0</v>
      </c>
      <c r="L14" s="1"/>
      <c r="M14" s="1"/>
      <c r="N14" s="1"/>
      <c r="T14" s="72" t="s">
        <v>57</v>
      </c>
      <c r="U14" s="76" t="s">
        <v>89</v>
      </c>
      <c r="V14" s="107">
        <f>Interview!$J$62</f>
        <v>0</v>
      </c>
      <c r="W14" s="107">
        <v>0</v>
      </c>
      <c r="X14" s="107">
        <v>0</v>
      </c>
      <c r="Y14" s="107">
        <v>0</v>
      </c>
    </row>
    <row r="15" spans="1:25" ht="24.95" customHeight="1" x14ac:dyDescent="0.2">
      <c r="A15" s="72" t="s">
        <v>57</v>
      </c>
      <c r="B15" s="76" t="s">
        <v>89</v>
      </c>
      <c r="C15" s="107">
        <f>Interview!$J$62</f>
        <v>0</v>
      </c>
      <c r="D15" s="107">
        <f>Interview!H62</f>
        <v>0</v>
      </c>
      <c r="E15" s="107">
        <f>Interview!H73</f>
        <v>0</v>
      </c>
      <c r="F15" s="107">
        <f>Interview!H89</f>
        <v>0</v>
      </c>
      <c r="G15" s="6">
        <f t="shared" si="0"/>
        <v>0</v>
      </c>
      <c r="H15" s="3"/>
      <c r="I15" s="77" t="s">
        <v>148</v>
      </c>
      <c r="J15" s="107">
        <f>AVERAGE(C17:C19)</f>
        <v>0</v>
      </c>
      <c r="L15" s="1"/>
      <c r="M15" s="1"/>
      <c r="N15" s="1"/>
      <c r="T15" s="72" t="s">
        <v>57</v>
      </c>
      <c r="U15" s="76" t="s">
        <v>121</v>
      </c>
      <c r="V15" s="107">
        <f>Interview!$J$100</f>
        <v>0</v>
      </c>
      <c r="W15" s="107">
        <v>0</v>
      </c>
      <c r="X15" s="107">
        <v>0</v>
      </c>
      <c r="Y15" s="107">
        <v>0</v>
      </c>
    </row>
    <row r="16" spans="1:25" ht="24.95" customHeight="1" x14ac:dyDescent="0.2">
      <c r="A16" s="72" t="s">
        <v>57</v>
      </c>
      <c r="B16" s="76" t="s">
        <v>121</v>
      </c>
      <c r="C16" s="107">
        <f>Interview!$J$100</f>
        <v>0</v>
      </c>
      <c r="D16" s="107">
        <f>Interview!H100</f>
        <v>0</v>
      </c>
      <c r="E16" s="107">
        <f>Interview!H111</f>
        <v>0</v>
      </c>
      <c r="F16" s="107">
        <f>Interview!H124</f>
        <v>0</v>
      </c>
      <c r="G16" s="6">
        <f t="shared" si="0"/>
        <v>0</v>
      </c>
      <c r="H16" s="3"/>
      <c r="I16" s="82" t="s">
        <v>221</v>
      </c>
      <c r="J16" s="107">
        <f>AVERAGE(C20:C22)</f>
        <v>0</v>
      </c>
      <c r="L16" s="1"/>
      <c r="M16" s="1"/>
      <c r="N16" s="1"/>
      <c r="T16" s="77" t="s">
        <v>148</v>
      </c>
      <c r="U16" s="81" t="s">
        <v>149</v>
      </c>
      <c r="V16" s="107">
        <v>0</v>
      </c>
      <c r="W16" s="107">
        <f>Interview!$J$138</f>
        <v>0</v>
      </c>
      <c r="X16" s="107">
        <v>0</v>
      </c>
      <c r="Y16" s="107">
        <v>0</v>
      </c>
    </row>
    <row r="17" spans="1:25" ht="24.95" customHeight="1" x14ac:dyDescent="0.2">
      <c r="A17" s="77" t="s">
        <v>148</v>
      </c>
      <c r="B17" s="81" t="s">
        <v>149</v>
      </c>
      <c r="C17" s="107">
        <f>Interview!$J$138</f>
        <v>0</v>
      </c>
      <c r="D17" s="107">
        <f>Interview!H138</f>
        <v>0</v>
      </c>
      <c r="E17" s="107">
        <f>Interview!H150</f>
        <v>0</v>
      </c>
      <c r="F17" s="107">
        <f>Interview!H162</f>
        <v>0</v>
      </c>
      <c r="G17" s="6">
        <f t="shared" si="0"/>
        <v>0</v>
      </c>
      <c r="H17" s="3"/>
      <c r="I17" s="87" t="s">
        <v>372</v>
      </c>
      <c r="J17" s="107">
        <f>AVERAGE(C23:C25)</f>
        <v>0</v>
      </c>
      <c r="L17" s="1"/>
      <c r="M17" s="1"/>
      <c r="N17" s="1"/>
      <c r="T17" s="77" t="s">
        <v>148</v>
      </c>
      <c r="U17" s="81" t="s">
        <v>175</v>
      </c>
      <c r="V17" s="107">
        <v>0</v>
      </c>
      <c r="W17" s="107">
        <f>Interview!$J$173</f>
        <v>0</v>
      </c>
      <c r="X17" s="107">
        <v>0</v>
      </c>
      <c r="Y17" s="107">
        <v>0</v>
      </c>
    </row>
    <row r="18" spans="1:25" ht="24.95" customHeight="1" x14ac:dyDescent="0.2">
      <c r="A18" s="77" t="s">
        <v>148</v>
      </c>
      <c r="B18" s="81" t="s">
        <v>175</v>
      </c>
      <c r="C18" s="107">
        <f>Interview!$J$173</f>
        <v>0</v>
      </c>
      <c r="D18" s="107">
        <f>Interview!H173</f>
        <v>0</v>
      </c>
      <c r="E18" s="107">
        <f>Interview!H185</f>
        <v>0</v>
      </c>
      <c r="F18" s="107">
        <f>Interview!H196</f>
        <v>0</v>
      </c>
      <c r="G18" s="6">
        <f t="shared" si="0"/>
        <v>0</v>
      </c>
      <c r="H18" s="3"/>
      <c r="I18" s="1"/>
      <c r="J18" s="1"/>
      <c r="K18" s="1"/>
      <c r="L18" s="1"/>
      <c r="M18" s="1"/>
      <c r="N18" s="1"/>
      <c r="T18" s="77" t="s">
        <v>148</v>
      </c>
      <c r="U18" s="81" t="s">
        <v>198</v>
      </c>
      <c r="V18" s="107">
        <v>0</v>
      </c>
      <c r="W18" s="107">
        <f>Interview!$J$206</f>
        <v>0</v>
      </c>
      <c r="X18" s="107">
        <v>0</v>
      </c>
      <c r="Y18" s="107">
        <v>0</v>
      </c>
    </row>
    <row r="19" spans="1:25" ht="24.95" customHeight="1" x14ac:dyDescent="0.2">
      <c r="A19" s="77" t="s">
        <v>148</v>
      </c>
      <c r="B19" s="81" t="s">
        <v>198</v>
      </c>
      <c r="C19" s="107">
        <f>Interview!$J$206</f>
        <v>0</v>
      </c>
      <c r="D19" s="107">
        <f>Interview!H206</f>
        <v>0</v>
      </c>
      <c r="E19" s="107">
        <f>Interview!H216</f>
        <v>0</v>
      </c>
      <c r="F19" s="107">
        <f>Interview!H229</f>
        <v>0</v>
      </c>
      <c r="G19" s="6">
        <f t="shared" si="0"/>
        <v>0</v>
      </c>
      <c r="H19" s="3"/>
      <c r="I19" s="1"/>
      <c r="J19" s="1"/>
      <c r="K19" s="1"/>
      <c r="L19" s="1"/>
      <c r="M19" s="1"/>
      <c r="N19" s="1"/>
      <c r="T19" s="82" t="s">
        <v>221</v>
      </c>
      <c r="U19" s="86" t="s">
        <v>222</v>
      </c>
      <c r="V19" s="107">
        <v>0</v>
      </c>
      <c r="W19" s="107">
        <v>0</v>
      </c>
      <c r="X19" s="107">
        <f>Interview!$J$239</f>
        <v>0</v>
      </c>
      <c r="Y19" s="107">
        <v>0</v>
      </c>
    </row>
    <row r="20" spans="1:25" ht="24.95" customHeight="1" x14ac:dyDescent="0.2">
      <c r="A20" s="82" t="s">
        <v>221</v>
      </c>
      <c r="B20" s="86" t="s">
        <v>222</v>
      </c>
      <c r="C20" s="107">
        <f>Interview!$J$239</f>
        <v>0</v>
      </c>
      <c r="D20" s="107">
        <f>Interview!H239</f>
        <v>0</v>
      </c>
      <c r="E20" s="107">
        <f>Interview!H254</f>
        <v>0</v>
      </c>
      <c r="F20" s="107">
        <f>Interview!H265</f>
        <v>0</v>
      </c>
      <c r="G20" s="6">
        <f t="shared" si="0"/>
        <v>0</v>
      </c>
      <c r="H20" s="3"/>
      <c r="I20" s="1"/>
      <c r="J20" s="1"/>
      <c r="K20" s="1"/>
      <c r="L20" s="1"/>
      <c r="M20" s="1"/>
      <c r="N20" s="1"/>
      <c r="T20" s="82" t="s">
        <v>221</v>
      </c>
      <c r="U20" s="86" t="s">
        <v>380</v>
      </c>
      <c r="V20" s="107">
        <v>0</v>
      </c>
      <c r="W20" s="107">
        <v>0</v>
      </c>
      <c r="X20" s="107">
        <f>Interview!$J$277</f>
        <v>0</v>
      </c>
      <c r="Y20" s="107">
        <v>0</v>
      </c>
    </row>
    <row r="21" spans="1:25" ht="24.95" customHeight="1" x14ac:dyDescent="0.2">
      <c r="A21" s="82" t="s">
        <v>221</v>
      </c>
      <c r="B21" s="86" t="s">
        <v>380</v>
      </c>
      <c r="C21" s="107">
        <f>Interview!$J$277</f>
        <v>0</v>
      </c>
      <c r="D21" s="107">
        <f>Interview!H277</f>
        <v>0</v>
      </c>
      <c r="E21" s="107">
        <f>Interview!H287</f>
        <v>0</v>
      </c>
      <c r="F21" s="107">
        <f>Interview!H296</f>
        <v>0</v>
      </c>
      <c r="G21" s="6">
        <f t="shared" si="0"/>
        <v>0</v>
      </c>
      <c r="H21" s="3"/>
      <c r="I21" s="1"/>
      <c r="J21" s="1"/>
      <c r="K21" s="1"/>
      <c r="L21" s="1"/>
      <c r="M21" s="1"/>
      <c r="N21" s="1"/>
      <c r="T21" s="82" t="s">
        <v>221</v>
      </c>
      <c r="U21" s="86" t="s">
        <v>264</v>
      </c>
      <c r="V21" s="107">
        <v>0</v>
      </c>
      <c r="W21" s="107">
        <v>0</v>
      </c>
      <c r="X21" s="107">
        <f>Interview!$J$304</f>
        <v>0</v>
      </c>
      <c r="Y21" s="107">
        <v>0</v>
      </c>
    </row>
    <row r="22" spans="1:25" ht="24.95" customHeight="1" x14ac:dyDescent="0.2">
      <c r="A22" s="82" t="s">
        <v>221</v>
      </c>
      <c r="B22" s="86" t="s">
        <v>264</v>
      </c>
      <c r="C22" s="107">
        <f>Interview!$J$304</f>
        <v>0</v>
      </c>
      <c r="D22" s="107">
        <f>Interview!H304</f>
        <v>0</v>
      </c>
      <c r="E22" s="107">
        <f>Interview!H320</f>
        <v>0</v>
      </c>
      <c r="F22" s="107">
        <f>Interview!H329</f>
        <v>0</v>
      </c>
      <c r="G22" s="6">
        <f t="shared" si="0"/>
        <v>0</v>
      </c>
      <c r="H22" s="3"/>
      <c r="I22" s="1"/>
      <c r="J22" s="1"/>
      <c r="K22" s="1"/>
      <c r="L22" s="1"/>
      <c r="M22" s="1"/>
      <c r="N22" s="1"/>
      <c r="T22" s="87" t="s">
        <v>372</v>
      </c>
      <c r="U22" s="91" t="s">
        <v>373</v>
      </c>
      <c r="V22" s="107">
        <v>0</v>
      </c>
      <c r="W22" s="107">
        <v>0</v>
      </c>
      <c r="X22" s="107">
        <v>0</v>
      </c>
      <c r="Y22" s="107">
        <f>Interview!$J$338</f>
        <v>0</v>
      </c>
    </row>
    <row r="23" spans="1:25" ht="24.95" customHeight="1" x14ac:dyDescent="0.2">
      <c r="A23" s="87" t="s">
        <v>372</v>
      </c>
      <c r="B23" s="91" t="s">
        <v>373</v>
      </c>
      <c r="C23" s="107">
        <f>Interview!$J$338</f>
        <v>0</v>
      </c>
      <c r="D23" s="107">
        <f>Interview!H338</f>
        <v>0</v>
      </c>
      <c r="E23" s="107">
        <f>Interview!H350</f>
        <v>0</v>
      </c>
      <c r="F23" s="107">
        <f>Interview!H364</f>
        <v>0</v>
      </c>
      <c r="G23" s="6">
        <f t="shared" si="0"/>
        <v>0</v>
      </c>
      <c r="H23" s="3"/>
      <c r="I23" s="1"/>
      <c r="J23" s="1"/>
      <c r="K23" s="1"/>
      <c r="L23" s="1"/>
      <c r="M23" s="1"/>
      <c r="N23" s="1"/>
      <c r="T23" s="87" t="s">
        <v>372</v>
      </c>
      <c r="U23" s="91" t="s">
        <v>308</v>
      </c>
      <c r="V23" s="107">
        <v>0</v>
      </c>
      <c r="W23" s="107">
        <v>0</v>
      </c>
      <c r="X23" s="107">
        <v>0</v>
      </c>
      <c r="Y23" s="107">
        <f>Interview!$J$376</f>
        <v>0</v>
      </c>
    </row>
    <row r="24" spans="1:25" ht="24.95" customHeight="1" x14ac:dyDescent="0.2">
      <c r="A24" s="87" t="s">
        <v>372</v>
      </c>
      <c r="B24" s="91" t="s">
        <v>308</v>
      </c>
      <c r="C24" s="107">
        <f>Interview!$J$376</f>
        <v>0</v>
      </c>
      <c r="D24" s="107">
        <f>Interview!H376</f>
        <v>0</v>
      </c>
      <c r="E24" s="107">
        <f>Interview!H387</f>
        <v>0</v>
      </c>
      <c r="F24" s="107">
        <f>Interview!H400</f>
        <v>0</v>
      </c>
      <c r="G24" s="6">
        <f t="shared" si="0"/>
        <v>0</v>
      </c>
      <c r="H24" s="3"/>
      <c r="I24" s="1"/>
      <c r="J24" s="1"/>
      <c r="K24" s="1"/>
      <c r="L24" s="1"/>
      <c r="M24" s="1"/>
      <c r="N24" s="1"/>
      <c r="T24" s="87" t="s">
        <v>372</v>
      </c>
      <c r="U24" s="91" t="s">
        <v>7</v>
      </c>
      <c r="V24" s="107">
        <v>0</v>
      </c>
      <c r="W24" s="107">
        <v>0</v>
      </c>
      <c r="X24" s="107">
        <v>0</v>
      </c>
      <c r="Y24" s="107">
        <f>Interview!$J$411</f>
        <v>0</v>
      </c>
    </row>
    <row r="25" spans="1:25" ht="24.95" customHeight="1" x14ac:dyDescent="0.2">
      <c r="A25" s="87" t="s">
        <v>372</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2">
      <c r="A26" s="4"/>
      <c r="B26" s="4"/>
      <c r="C26" s="4"/>
      <c r="D26" s="4"/>
      <c r="E26" s="4"/>
      <c r="F26" s="4"/>
      <c r="G26" s="1"/>
      <c r="H26" s="1"/>
      <c r="I26" s="1"/>
      <c r="J26" s="1"/>
      <c r="K26" s="1"/>
      <c r="L26" s="1"/>
      <c r="M26" s="1"/>
      <c r="N26" s="1"/>
    </row>
    <row r="27" spans="1:25" ht="12.75" customHeight="1" x14ac:dyDescent="0.2">
      <c r="A27" s="139"/>
      <c r="B27" s="139"/>
      <c r="C27" s="139"/>
      <c r="D27" s="139"/>
      <c r="E27" s="139"/>
      <c r="F27" s="139"/>
      <c r="G27" s="139"/>
      <c r="H27" s="139"/>
      <c r="I27" s="139"/>
      <c r="J27" s="139"/>
      <c r="K27" s="139"/>
      <c r="L27" s="139"/>
      <c r="M27" s="139"/>
      <c r="N27" s="139"/>
    </row>
    <row r="28" spans="1:25" ht="12.75" customHeight="1" thickBot="1" x14ac:dyDescent="0.25">
      <c r="K28" s="1"/>
    </row>
    <row r="29" spans="1:25" ht="24.95" customHeight="1" thickBot="1" x14ac:dyDescent="0.25">
      <c r="A29" s="345" t="s">
        <v>465</v>
      </c>
      <c r="B29" s="346"/>
      <c r="C29" s="346"/>
      <c r="D29" s="346"/>
      <c r="E29" s="346"/>
      <c r="F29" s="346"/>
      <c r="G29" s="346"/>
      <c r="H29" s="346"/>
      <c r="I29" s="346"/>
      <c r="J29" s="347"/>
      <c r="K29" s="1"/>
      <c r="L29" s="345" t="s">
        <v>465</v>
      </c>
      <c r="M29" s="346"/>
      <c r="N29" s="346"/>
      <c r="O29" s="346"/>
      <c r="P29" s="346"/>
      <c r="Q29" s="346"/>
      <c r="R29" s="347"/>
      <c r="T29" s="339" t="s">
        <v>465</v>
      </c>
      <c r="U29" s="340"/>
      <c r="V29" s="340"/>
      <c r="W29" s="340"/>
      <c r="X29" s="340"/>
      <c r="Y29" s="341"/>
    </row>
    <row r="30" spans="1:25" ht="12" customHeight="1" x14ac:dyDescent="0.2">
      <c r="A30" s="2"/>
      <c r="B30" s="2"/>
      <c r="C30" s="2"/>
      <c r="D30" s="342" t="s">
        <v>452</v>
      </c>
      <c r="E30" s="343"/>
      <c r="F30" s="344"/>
      <c r="G30" s="139"/>
      <c r="H30" s="139"/>
      <c r="I30" s="139"/>
      <c r="J30" s="139"/>
      <c r="K30" s="1"/>
      <c r="L30" s="1"/>
      <c r="M30" s="1"/>
      <c r="N30" s="1"/>
      <c r="V30" t="str">
        <f>T31</f>
        <v>Governance</v>
      </c>
      <c r="W30" t="str">
        <f>T34</f>
        <v>Construction</v>
      </c>
      <c r="X30" t="str">
        <f>T37</f>
        <v>Verification</v>
      </c>
      <c r="Y30" t="str">
        <f>T40</f>
        <v>Operations</v>
      </c>
    </row>
    <row r="31" spans="1:25" ht="24.95" customHeight="1" x14ac:dyDescent="0.2">
      <c r="A31" s="7" t="s">
        <v>37</v>
      </c>
      <c r="B31" s="7" t="s">
        <v>38</v>
      </c>
      <c r="C31" s="7" t="s">
        <v>406</v>
      </c>
      <c r="D31" s="138">
        <v>1</v>
      </c>
      <c r="E31" s="138">
        <v>2</v>
      </c>
      <c r="F31" s="138">
        <v>3</v>
      </c>
      <c r="G31" s="8" t="s">
        <v>42</v>
      </c>
      <c r="H31" s="139"/>
      <c r="I31" s="7" t="s">
        <v>37</v>
      </c>
      <c r="J31" s="7" t="s">
        <v>406</v>
      </c>
      <c r="K31" s="1"/>
      <c r="L31" s="1"/>
      <c r="M31" s="1"/>
      <c r="N31" s="1"/>
      <c r="T31" s="72" t="s">
        <v>57</v>
      </c>
      <c r="U31" s="76" t="s">
        <v>58</v>
      </c>
      <c r="V31" s="107">
        <f>'Roadmap Chart'!I12</f>
        <v>0</v>
      </c>
      <c r="W31" s="107">
        <v>0</v>
      </c>
      <c r="X31" s="107">
        <v>0</v>
      </c>
      <c r="Y31" s="107">
        <v>0</v>
      </c>
    </row>
    <row r="32" spans="1:25" ht="24.95" customHeight="1" x14ac:dyDescent="0.2">
      <c r="A32" s="72" t="s">
        <v>57</v>
      </c>
      <c r="B32" s="76" t="s">
        <v>58</v>
      </c>
      <c r="C32" s="107">
        <f>Roadmap!Y20</f>
        <v>0</v>
      </c>
      <c r="D32" s="107">
        <f>Roadmap!X20</f>
        <v>0</v>
      </c>
      <c r="E32" s="107">
        <f>Roadmap!X24</f>
        <v>0</v>
      </c>
      <c r="F32" s="107">
        <f>Roadmap!X28</f>
        <v>0</v>
      </c>
      <c r="G32" s="6">
        <f t="shared" ref="G32:G43" si="1">(((((IF((C32="0+"),0.5,0)+IF((C32=1),1,0))+IF((C32="1+"),1.5,0))+IF((C32=2),2,0))+IF((C32="2+"),2.5,0))+IF((C32=3),3,0))+IF((C32="3+"),3.5,0)</f>
        <v>0</v>
      </c>
      <c r="H32" s="3"/>
      <c r="I32" s="72" t="s">
        <v>57</v>
      </c>
      <c r="J32" s="107">
        <f>AVERAGE(C32:C34)</f>
        <v>0</v>
      </c>
      <c r="K32" s="1"/>
      <c r="L32" s="1"/>
      <c r="M32" s="1"/>
      <c r="N32" s="1"/>
      <c r="T32" s="72" t="s">
        <v>57</v>
      </c>
      <c r="U32" s="76" t="s">
        <v>89</v>
      </c>
      <c r="V32" s="107">
        <f>'Roadmap Chart'!I13</f>
        <v>0</v>
      </c>
      <c r="W32" s="107">
        <v>0</v>
      </c>
      <c r="X32" s="107">
        <v>0</v>
      </c>
      <c r="Y32" s="107">
        <v>0</v>
      </c>
    </row>
    <row r="33" spans="1:25" ht="24.95" customHeight="1" x14ac:dyDescent="0.2">
      <c r="A33" s="72" t="s">
        <v>57</v>
      </c>
      <c r="B33" s="76" t="s">
        <v>89</v>
      </c>
      <c r="C33" s="107">
        <f>Roadmap!Y31</f>
        <v>0</v>
      </c>
      <c r="D33" s="107">
        <f>Roadmap!X31</f>
        <v>0</v>
      </c>
      <c r="E33" s="107">
        <f>Roadmap!X34</f>
        <v>0</v>
      </c>
      <c r="F33" s="107">
        <f>Roadmap!X37</f>
        <v>0</v>
      </c>
      <c r="G33" s="6">
        <f t="shared" si="1"/>
        <v>0</v>
      </c>
      <c r="H33" s="3"/>
      <c r="I33" s="77" t="s">
        <v>148</v>
      </c>
      <c r="J33" s="107">
        <f>AVERAGE(C35:C37)</f>
        <v>0</v>
      </c>
      <c r="K33" s="1"/>
      <c r="L33" s="1"/>
      <c r="M33" s="1"/>
      <c r="N33" s="1"/>
      <c r="T33" s="72" t="s">
        <v>57</v>
      </c>
      <c r="U33" s="76" t="s">
        <v>121</v>
      </c>
      <c r="V33" s="107">
        <f>'Roadmap Chart'!I14</f>
        <v>0</v>
      </c>
      <c r="W33" s="107">
        <v>0</v>
      </c>
      <c r="X33" s="107">
        <v>0</v>
      </c>
      <c r="Y33" s="107">
        <v>0</v>
      </c>
    </row>
    <row r="34" spans="1:25" ht="24.95" customHeight="1" x14ac:dyDescent="0.2">
      <c r="A34" s="72" t="s">
        <v>57</v>
      </c>
      <c r="B34" s="76" t="s">
        <v>121</v>
      </c>
      <c r="C34" s="107">
        <f>Roadmap!Y40</f>
        <v>0</v>
      </c>
      <c r="D34" s="107">
        <f>Roadmap!X40</f>
        <v>0</v>
      </c>
      <c r="E34" s="107">
        <f>Roadmap!X43</f>
        <v>0</v>
      </c>
      <c r="F34" s="107">
        <f>Roadmap!X46</f>
        <v>0</v>
      </c>
      <c r="G34" s="6">
        <f t="shared" si="1"/>
        <v>0</v>
      </c>
      <c r="H34" s="3"/>
      <c r="I34" s="82" t="s">
        <v>221</v>
      </c>
      <c r="J34" s="107">
        <f>AVERAGE(C38:C40)</f>
        <v>0</v>
      </c>
      <c r="K34" s="1"/>
      <c r="L34" s="1"/>
      <c r="M34" s="1"/>
      <c r="N34" s="1"/>
      <c r="T34" s="77" t="s">
        <v>148</v>
      </c>
      <c r="U34" s="81" t="s">
        <v>149</v>
      </c>
      <c r="V34" s="107">
        <v>0</v>
      </c>
      <c r="W34" s="107">
        <f>'Roadmap Chart'!I15</f>
        <v>0</v>
      </c>
      <c r="X34" s="107">
        <v>0</v>
      </c>
      <c r="Y34" s="107">
        <v>0</v>
      </c>
    </row>
    <row r="35" spans="1:25" ht="24.95" customHeight="1" x14ac:dyDescent="0.2">
      <c r="A35" s="77" t="s">
        <v>148</v>
      </c>
      <c r="B35" s="81" t="s">
        <v>149</v>
      </c>
      <c r="C35" s="107">
        <f>Roadmap!Y50</f>
        <v>0</v>
      </c>
      <c r="D35" s="107">
        <f>Roadmap!X50</f>
        <v>0</v>
      </c>
      <c r="E35" s="107">
        <f>Roadmap!X53</f>
        <v>0</v>
      </c>
      <c r="F35" s="107">
        <f>Roadmap!X57</f>
        <v>0</v>
      </c>
      <c r="G35" s="6">
        <f t="shared" si="1"/>
        <v>0</v>
      </c>
      <c r="H35" s="3"/>
      <c r="I35" s="87" t="s">
        <v>372</v>
      </c>
      <c r="J35" s="107">
        <f>AVERAGE(C41:C43)</f>
        <v>0</v>
      </c>
      <c r="K35" s="1"/>
      <c r="L35" s="1"/>
      <c r="M35" s="1"/>
      <c r="N35" s="1"/>
      <c r="T35" s="77" t="s">
        <v>148</v>
      </c>
      <c r="U35" s="81" t="s">
        <v>175</v>
      </c>
      <c r="V35" s="107">
        <v>0</v>
      </c>
      <c r="W35" s="107">
        <f>'Roadmap Chart'!I16</f>
        <v>0</v>
      </c>
      <c r="X35" s="107">
        <v>0</v>
      </c>
      <c r="Y35" s="107">
        <v>0</v>
      </c>
    </row>
    <row r="36" spans="1:25" ht="24.95" customHeight="1" x14ac:dyDescent="0.2">
      <c r="A36" s="77" t="s">
        <v>148</v>
      </c>
      <c r="B36" s="81" t="s">
        <v>175</v>
      </c>
      <c r="C36" s="107">
        <f>Roadmap!Y60</f>
        <v>0</v>
      </c>
      <c r="D36" s="107">
        <f>Roadmap!X60</f>
        <v>0</v>
      </c>
      <c r="E36" s="107">
        <f>Roadmap!X63</f>
        <v>0</v>
      </c>
      <c r="F36" s="107">
        <f>Roadmap!X66</f>
        <v>0</v>
      </c>
      <c r="G36" s="6">
        <f t="shared" si="1"/>
        <v>0</v>
      </c>
      <c r="H36" s="3"/>
      <c r="I36" s="139"/>
      <c r="J36" s="139"/>
      <c r="K36" s="1"/>
      <c r="L36" s="1"/>
      <c r="M36" s="1"/>
      <c r="N36" s="1"/>
      <c r="T36" s="77" t="s">
        <v>148</v>
      </c>
      <c r="U36" s="81" t="s">
        <v>198</v>
      </c>
      <c r="V36" s="107">
        <v>0</v>
      </c>
      <c r="W36" s="107">
        <f>'Roadmap Chart'!I17</f>
        <v>0</v>
      </c>
      <c r="X36" s="107">
        <v>0</v>
      </c>
      <c r="Y36" s="107">
        <v>0</v>
      </c>
    </row>
    <row r="37" spans="1:25" ht="24.95" customHeight="1" x14ac:dyDescent="0.2">
      <c r="A37" s="77" t="s">
        <v>148</v>
      </c>
      <c r="B37" s="81" t="s">
        <v>198</v>
      </c>
      <c r="C37" s="107">
        <f>Roadmap!Y69</f>
        <v>0</v>
      </c>
      <c r="D37" s="107">
        <f>Roadmap!X69</f>
        <v>0</v>
      </c>
      <c r="E37" s="107">
        <f>Roadmap!X72</f>
        <v>0</v>
      </c>
      <c r="F37" s="107">
        <f>Roadmap!X75</f>
        <v>0</v>
      </c>
      <c r="G37" s="6">
        <f t="shared" si="1"/>
        <v>0</v>
      </c>
      <c r="H37" s="3"/>
      <c r="I37" s="139"/>
      <c r="J37" s="139"/>
      <c r="K37" s="1"/>
      <c r="L37" s="1"/>
      <c r="M37" s="1"/>
      <c r="N37" s="1"/>
      <c r="T37" s="82" t="s">
        <v>221</v>
      </c>
      <c r="U37" s="86" t="s">
        <v>222</v>
      </c>
      <c r="V37" s="107">
        <v>0</v>
      </c>
      <c r="W37" s="107">
        <v>0</v>
      </c>
      <c r="X37" s="107">
        <f>'Roadmap Chart'!I18</f>
        <v>0</v>
      </c>
      <c r="Y37" s="107">
        <v>0</v>
      </c>
    </row>
    <row r="38" spans="1:25" ht="24.95" customHeight="1" x14ac:dyDescent="0.2">
      <c r="A38" s="82" t="s">
        <v>221</v>
      </c>
      <c r="B38" s="86" t="s">
        <v>222</v>
      </c>
      <c r="C38" s="107">
        <f>Roadmap!Y79</f>
        <v>0</v>
      </c>
      <c r="D38" s="107">
        <f>Roadmap!X79</f>
        <v>0</v>
      </c>
      <c r="E38" s="107">
        <f>Roadmap!X82</f>
        <v>0</v>
      </c>
      <c r="F38" s="107">
        <f>Roadmap!X85</f>
        <v>0</v>
      </c>
      <c r="G38" s="6">
        <f t="shared" si="1"/>
        <v>0</v>
      </c>
      <c r="H38" s="3"/>
      <c r="I38" s="139"/>
      <c r="J38" s="139"/>
      <c r="K38" s="1"/>
      <c r="L38" s="1"/>
      <c r="M38" s="1"/>
      <c r="N38" s="1"/>
      <c r="T38" s="82" t="s">
        <v>221</v>
      </c>
      <c r="U38" s="86" t="s">
        <v>380</v>
      </c>
      <c r="V38" s="107">
        <v>0</v>
      </c>
      <c r="W38" s="107">
        <v>0</v>
      </c>
      <c r="X38" s="107">
        <f>'Roadmap Chart'!I19</f>
        <v>0</v>
      </c>
      <c r="Y38" s="107">
        <v>0</v>
      </c>
    </row>
    <row r="39" spans="1:25" ht="24.95" customHeight="1" x14ac:dyDescent="0.2">
      <c r="A39" s="82" t="s">
        <v>221</v>
      </c>
      <c r="B39" s="86" t="s">
        <v>380</v>
      </c>
      <c r="C39" s="107">
        <f>Roadmap!Y88</f>
        <v>0</v>
      </c>
      <c r="D39" s="107">
        <f>Roadmap!X88</f>
        <v>0</v>
      </c>
      <c r="E39" s="107">
        <f>Roadmap!X91</f>
        <v>0</v>
      </c>
      <c r="F39" s="107">
        <f>Roadmap!X94</f>
        <v>0</v>
      </c>
      <c r="G39" s="6">
        <f t="shared" si="1"/>
        <v>0</v>
      </c>
      <c r="H39" s="3"/>
      <c r="I39" s="139"/>
      <c r="J39" s="139"/>
      <c r="K39" s="1"/>
      <c r="L39" s="1"/>
      <c r="M39" s="1"/>
      <c r="N39" s="1"/>
      <c r="T39" s="82" t="s">
        <v>221</v>
      </c>
      <c r="U39" s="86" t="s">
        <v>264</v>
      </c>
      <c r="V39" s="107">
        <v>0</v>
      </c>
      <c r="W39" s="107">
        <v>0</v>
      </c>
      <c r="X39" s="107">
        <f>'Roadmap Chart'!I20</f>
        <v>0</v>
      </c>
      <c r="Y39" s="107">
        <v>0</v>
      </c>
    </row>
    <row r="40" spans="1:25" ht="24.95" customHeight="1" x14ac:dyDescent="0.2">
      <c r="A40" s="82" t="s">
        <v>221</v>
      </c>
      <c r="B40" s="86" t="s">
        <v>264</v>
      </c>
      <c r="C40" s="107">
        <f>Roadmap!Y97</f>
        <v>0</v>
      </c>
      <c r="D40" s="107">
        <f>Roadmap!X97</f>
        <v>0</v>
      </c>
      <c r="E40" s="107">
        <f>Roadmap!X101</f>
        <v>0</v>
      </c>
      <c r="F40" s="107">
        <f>Roadmap!X104</f>
        <v>0</v>
      </c>
      <c r="G40" s="6">
        <f t="shared" si="1"/>
        <v>0</v>
      </c>
      <c r="H40" s="3"/>
      <c r="I40" s="139"/>
      <c r="J40" s="139"/>
      <c r="K40" s="1"/>
      <c r="L40" s="1"/>
      <c r="M40" s="1"/>
      <c r="N40" s="1"/>
      <c r="T40" s="87" t="s">
        <v>372</v>
      </c>
      <c r="U40" s="91" t="s">
        <v>373</v>
      </c>
      <c r="V40" s="107">
        <v>0</v>
      </c>
      <c r="W40" s="107">
        <v>0</v>
      </c>
      <c r="X40" s="107">
        <v>0</v>
      </c>
      <c r="Y40" s="107">
        <f>'Roadmap Chart'!I21</f>
        <v>0</v>
      </c>
    </row>
    <row r="41" spans="1:25" ht="24.95" customHeight="1" x14ac:dyDescent="0.2">
      <c r="A41" s="87" t="s">
        <v>372</v>
      </c>
      <c r="B41" s="91" t="s">
        <v>373</v>
      </c>
      <c r="C41" s="107">
        <f>Roadmap!Y108</f>
        <v>0</v>
      </c>
      <c r="D41" s="107">
        <f>Roadmap!X108</f>
        <v>0</v>
      </c>
      <c r="E41" s="107">
        <f>Roadmap!X112</f>
        <v>0</v>
      </c>
      <c r="F41" s="107">
        <f>Roadmap!X115</f>
        <v>0</v>
      </c>
      <c r="G41" s="6">
        <f t="shared" si="1"/>
        <v>0</v>
      </c>
      <c r="H41" s="3"/>
      <c r="I41" s="139"/>
      <c r="J41" s="139"/>
      <c r="K41" s="1"/>
      <c r="L41" s="1"/>
      <c r="M41" s="1"/>
      <c r="N41" s="1"/>
      <c r="T41" s="87" t="s">
        <v>372</v>
      </c>
      <c r="U41" s="91" t="s">
        <v>308</v>
      </c>
      <c r="V41" s="107">
        <v>0</v>
      </c>
      <c r="W41" s="107">
        <v>0</v>
      </c>
      <c r="X41" s="107">
        <v>0</v>
      </c>
      <c r="Y41" s="107">
        <f>'Roadmap Chart'!I22</f>
        <v>0</v>
      </c>
    </row>
    <row r="42" spans="1:25" ht="24.95" customHeight="1" x14ac:dyDescent="0.2">
      <c r="A42" s="87" t="s">
        <v>372</v>
      </c>
      <c r="B42" s="91" t="s">
        <v>308</v>
      </c>
      <c r="C42" s="107">
        <f>Roadmap!Y118</f>
        <v>0</v>
      </c>
      <c r="D42" s="107">
        <f>Roadmap!X118</f>
        <v>0</v>
      </c>
      <c r="E42" s="107">
        <f>Roadmap!X121</f>
        <v>0</v>
      </c>
      <c r="F42" s="107">
        <f>Roadmap!X124</f>
        <v>0</v>
      </c>
      <c r="G42" s="6">
        <f t="shared" si="1"/>
        <v>0</v>
      </c>
      <c r="H42" s="3"/>
      <c r="I42" s="139"/>
      <c r="J42" s="139"/>
      <c r="K42" s="1"/>
      <c r="L42" s="1"/>
      <c r="M42" s="1"/>
      <c r="N42" s="1"/>
      <c r="T42" s="87" t="s">
        <v>372</v>
      </c>
      <c r="U42" s="91" t="s">
        <v>7</v>
      </c>
      <c r="V42" s="107">
        <v>0</v>
      </c>
      <c r="W42" s="107">
        <v>0</v>
      </c>
      <c r="X42" s="107">
        <v>0</v>
      </c>
      <c r="Y42" s="107">
        <f>'Roadmap Chart'!I23</f>
        <v>0</v>
      </c>
    </row>
    <row r="43" spans="1:25" ht="24.95" customHeight="1" x14ac:dyDescent="0.2">
      <c r="A43" s="87" t="s">
        <v>372</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2">
      <c r="A44" s="1"/>
      <c r="B44" s="1"/>
      <c r="C44" s="1"/>
      <c r="D44" s="1"/>
      <c r="E44" s="1"/>
      <c r="F44" s="1"/>
      <c r="G44" s="1"/>
      <c r="H44" s="1"/>
      <c r="I44" s="1"/>
      <c r="J44" s="1"/>
      <c r="K44" s="1"/>
      <c r="L44" s="1"/>
      <c r="M44" s="1"/>
      <c r="N44" s="1"/>
    </row>
    <row r="45" spans="1:25" ht="12.75" customHeight="1" x14ac:dyDescent="0.2">
      <c r="A45" s="1"/>
      <c r="B45" s="1"/>
      <c r="C45" s="1"/>
      <c r="D45" s="1"/>
      <c r="E45" s="1"/>
      <c r="F45" s="1"/>
      <c r="G45" s="1"/>
      <c r="H45" s="1"/>
      <c r="I45" s="1"/>
      <c r="J45" s="1"/>
      <c r="K45" s="1"/>
      <c r="L45" s="1"/>
      <c r="M45" s="1"/>
      <c r="N45" s="1"/>
    </row>
    <row r="46" spans="1:25" ht="12.75" customHeight="1" x14ac:dyDescent="0.2">
      <c r="A46" s="1"/>
      <c r="B46" s="1"/>
      <c r="C46" s="1"/>
      <c r="D46" s="1"/>
      <c r="E46" s="1"/>
      <c r="F46" s="1"/>
      <c r="G46" s="1"/>
      <c r="H46" s="1"/>
      <c r="I46" s="1"/>
      <c r="J46" s="1"/>
      <c r="K46" s="1"/>
      <c r="L46" s="1"/>
      <c r="M46" s="1"/>
      <c r="N46" s="1"/>
    </row>
    <row r="47" spans="1:25" ht="12.75" customHeight="1" x14ac:dyDescent="0.2">
      <c r="A47" s="1"/>
      <c r="B47" s="1"/>
      <c r="C47" s="1"/>
      <c r="D47" s="1"/>
      <c r="E47" s="1"/>
      <c r="F47" s="1"/>
      <c r="G47" s="1"/>
      <c r="H47" s="1"/>
      <c r="I47" s="1"/>
      <c r="J47" s="1"/>
      <c r="K47" s="1"/>
      <c r="L47" s="1"/>
      <c r="M47" s="1"/>
      <c r="N47" s="1"/>
    </row>
    <row r="48" spans="1:25"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abSelected="1" topLeftCell="B72" workbookViewId="0">
      <pane xSplit="3" topLeftCell="E1" activePane="topRight" state="frozen"/>
      <selection activeCell="B2" sqref="B2"/>
      <selection pane="topRight" activeCell="B78" sqref="B78:D78"/>
    </sheetView>
  </sheetViews>
  <sheetFormatPr defaultColWidth="8.85546875" defaultRowHeight="15" x14ac:dyDescent="0.25"/>
  <cols>
    <col min="1" max="1" width="0" style="27" hidden="1" customWidth="1"/>
    <col min="2" max="2" width="9" bestFit="1" customWidth="1"/>
    <col min="3" max="3" width="12" bestFit="1" customWidth="1"/>
    <col min="4" max="4" width="78.7109375" customWidth="1"/>
    <col min="5" max="5" width="33.7109375" style="32" customWidth="1"/>
    <col min="6" max="6" width="4.85546875" style="27" hidden="1" customWidth="1"/>
    <col min="7" max="7" width="8.7109375" style="27" hidden="1" customWidth="1"/>
    <col min="8" max="8" width="8.7109375" style="134" hidden="1" customWidth="1"/>
    <col min="9" max="9" width="15" style="12" bestFit="1" customWidth="1"/>
    <col min="10" max="10" width="26.85546875" customWidth="1"/>
    <col min="11" max="11" width="8.7109375" style="27" hidden="1" customWidth="1"/>
    <col min="12" max="12" width="8.7109375" style="134" hidden="1" customWidth="1"/>
    <col min="13" max="13" width="12.140625" customWidth="1"/>
    <col min="14" max="14" width="27" customWidth="1"/>
    <col min="15" max="15" width="8.7109375" style="27" hidden="1" customWidth="1"/>
    <col min="16" max="16" width="8.7109375" style="134" hidden="1" customWidth="1"/>
    <col min="17" max="17" width="12.140625" customWidth="1"/>
    <col min="18" max="18" width="26.7109375" customWidth="1"/>
    <col min="19" max="19" width="8.7109375" style="27" hidden="1" customWidth="1"/>
    <col min="20" max="20" width="8.7109375" style="134" hidden="1" customWidth="1"/>
    <col min="21" max="21" width="12.140625" customWidth="1"/>
    <col min="22" max="22" width="27.140625" customWidth="1"/>
    <col min="23" max="23" width="8.7109375" style="27" hidden="1" customWidth="1"/>
    <col min="24" max="24" width="8.7109375" style="134" hidden="1" customWidth="1"/>
    <col min="25" max="25" width="12.140625" customWidth="1"/>
  </cols>
  <sheetData>
    <row r="1" spans="1:25" ht="17.100000000000001" customHeight="1" x14ac:dyDescent="0.25">
      <c r="A1"/>
      <c r="B1" s="283" t="str">
        <f>CONCATENATE("SAMM Assessment Interview: ",D13," For ",D12)</f>
        <v>SAMM Assessment Interview: 0 For 0</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3">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25">
      <c r="A3"/>
      <c r="B3" s="284" t="s">
        <v>49</v>
      </c>
      <c r="C3" s="285"/>
      <c r="D3" s="286"/>
      <c r="E3"/>
      <c r="F3"/>
      <c r="G3"/>
      <c r="H3"/>
      <c r="I3" s="10"/>
      <c r="J3" s="139"/>
      <c r="K3"/>
      <c r="L3"/>
      <c r="M3" s="139"/>
      <c r="N3" s="139"/>
      <c r="O3"/>
      <c r="P3"/>
      <c r="Q3" s="139"/>
      <c r="R3" s="139"/>
      <c r="S3"/>
      <c r="T3"/>
      <c r="U3" s="139"/>
      <c r="V3" s="139"/>
      <c r="W3"/>
      <c r="X3"/>
      <c r="Y3" s="139"/>
    </row>
    <row r="4" spans="1:25" ht="12.75" customHeight="1" x14ac:dyDescent="0.25">
      <c r="A4"/>
      <c r="B4" s="440" t="s">
        <v>466</v>
      </c>
      <c r="C4" s="441"/>
      <c r="D4" s="442"/>
      <c r="E4"/>
      <c r="F4"/>
      <c r="G4"/>
      <c r="H4"/>
      <c r="I4" s="10"/>
      <c r="J4" s="139"/>
      <c r="K4"/>
      <c r="L4"/>
      <c r="M4" s="139"/>
      <c r="N4" s="139"/>
      <c r="O4"/>
      <c r="P4"/>
      <c r="Q4" s="139"/>
      <c r="R4" s="139"/>
      <c r="S4"/>
      <c r="T4"/>
      <c r="U4" s="139"/>
      <c r="V4" s="139"/>
      <c r="W4"/>
      <c r="X4"/>
      <c r="Y4" s="139"/>
    </row>
    <row r="5" spans="1:25" ht="12.75" customHeight="1" x14ac:dyDescent="0.25">
      <c r="A5"/>
      <c r="B5" s="364" t="s">
        <v>472</v>
      </c>
      <c r="C5" s="365"/>
      <c r="D5" s="366"/>
      <c r="E5"/>
      <c r="F5"/>
      <c r="G5"/>
      <c r="H5"/>
      <c r="I5" s="10"/>
      <c r="J5" s="139"/>
      <c r="K5"/>
      <c r="L5"/>
      <c r="M5" s="139"/>
      <c r="N5" s="139"/>
      <c r="O5"/>
      <c r="P5"/>
      <c r="Q5" s="139"/>
      <c r="R5" s="139"/>
      <c r="S5"/>
      <c r="T5"/>
      <c r="U5" s="139"/>
      <c r="V5" s="139"/>
      <c r="W5"/>
      <c r="X5"/>
      <c r="Y5" s="139"/>
    </row>
    <row r="6" spans="1:25" ht="12.75" customHeight="1" x14ac:dyDescent="0.25">
      <c r="A6"/>
      <c r="B6" s="364" t="s">
        <v>469</v>
      </c>
      <c r="C6" s="365"/>
      <c r="D6" s="366"/>
      <c r="E6"/>
      <c r="F6"/>
      <c r="G6"/>
      <c r="H6"/>
      <c r="I6" s="10"/>
      <c r="J6" s="139"/>
      <c r="K6"/>
      <c r="L6"/>
      <c r="M6" s="139"/>
      <c r="N6" s="139"/>
      <c r="O6"/>
      <c r="P6"/>
      <c r="Q6" s="139"/>
      <c r="R6" s="139"/>
      <c r="S6"/>
      <c r="T6"/>
      <c r="U6" s="139"/>
      <c r="V6" s="139"/>
      <c r="W6"/>
      <c r="X6"/>
      <c r="Y6" s="139"/>
    </row>
    <row r="7" spans="1:25" ht="12.75" customHeight="1" x14ac:dyDescent="0.25">
      <c r="A7"/>
      <c r="B7" s="364" t="s">
        <v>467</v>
      </c>
      <c r="C7" s="365"/>
      <c r="D7" s="366"/>
      <c r="E7"/>
      <c r="F7"/>
      <c r="G7"/>
      <c r="H7"/>
      <c r="I7" s="10"/>
      <c r="J7" s="139"/>
      <c r="K7"/>
      <c r="L7"/>
      <c r="M7" s="139"/>
      <c r="N7" s="139"/>
      <c r="O7"/>
      <c r="P7"/>
      <c r="Q7" s="139"/>
      <c r="R7" s="139"/>
      <c r="S7"/>
      <c r="T7"/>
      <c r="U7" s="139"/>
      <c r="V7" s="139"/>
      <c r="W7"/>
      <c r="X7"/>
      <c r="Y7" s="139"/>
    </row>
    <row r="8" spans="1:25" ht="12.75" customHeight="1" x14ac:dyDescent="0.25">
      <c r="A8"/>
      <c r="B8" s="364" t="s">
        <v>468</v>
      </c>
      <c r="C8" s="365"/>
      <c r="D8" s="366"/>
      <c r="E8"/>
      <c r="F8"/>
      <c r="G8"/>
      <c r="H8"/>
      <c r="I8" s="10"/>
      <c r="J8" s="139"/>
      <c r="K8"/>
      <c r="L8"/>
      <c r="M8" s="139"/>
      <c r="N8" s="139"/>
      <c r="O8"/>
      <c r="P8"/>
      <c r="Q8" s="139"/>
      <c r="R8" s="139"/>
      <c r="S8"/>
      <c r="T8"/>
      <c r="U8" s="139"/>
      <c r="V8" s="139"/>
      <c r="W8"/>
      <c r="X8"/>
      <c r="Y8" s="139"/>
    </row>
    <row r="9" spans="1:25" ht="12.75" customHeight="1" x14ac:dyDescent="0.25">
      <c r="A9"/>
      <c r="B9" s="364" t="s">
        <v>471</v>
      </c>
      <c r="C9" s="365"/>
      <c r="D9" s="366"/>
      <c r="E9"/>
      <c r="F9"/>
      <c r="G9"/>
      <c r="H9"/>
      <c r="I9" s="10"/>
      <c r="J9" s="139"/>
      <c r="K9"/>
      <c r="L9"/>
      <c r="M9" s="139"/>
      <c r="N9" s="139"/>
      <c r="O9"/>
      <c r="P9"/>
      <c r="Q9" s="139"/>
      <c r="R9" s="139"/>
      <c r="S9"/>
      <c r="T9"/>
      <c r="U9" s="139"/>
      <c r="V9" s="139"/>
      <c r="W9"/>
      <c r="X9"/>
      <c r="Y9" s="139"/>
    </row>
    <row r="10" spans="1:25" ht="12.75" customHeight="1" thickBot="1" x14ac:dyDescent="0.3">
      <c r="A10"/>
      <c r="B10" s="443" t="s">
        <v>470</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3">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25">
      <c r="A12"/>
      <c r="B12" s="449" t="s">
        <v>53</v>
      </c>
      <c r="C12" s="450"/>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25">
      <c r="A13"/>
      <c r="B13" s="451" t="s">
        <v>54</v>
      </c>
      <c r="C13" s="452"/>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25">
      <c r="A14"/>
      <c r="B14" s="451" t="s">
        <v>55</v>
      </c>
      <c r="C14" s="452"/>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25">
      <c r="A15"/>
      <c r="B15" s="451" t="s">
        <v>56</v>
      </c>
      <c r="C15" s="452"/>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75" thickBot="1" x14ac:dyDescent="0.3">
      <c r="A16"/>
      <c r="B16" s="453" t="s">
        <v>364</v>
      </c>
      <c r="C16" s="454"/>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3">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2">
      <c r="A18"/>
      <c r="B18" s="375" t="s">
        <v>57</v>
      </c>
      <c r="C18" s="375"/>
      <c r="D18" s="375"/>
      <c r="E18" s="375" t="s">
        <v>460</v>
      </c>
      <c r="F18" s="375"/>
      <c r="G18" s="375"/>
      <c r="H18" s="375"/>
      <c r="I18" s="375"/>
      <c r="J18" s="369" t="s">
        <v>459</v>
      </c>
      <c r="K18" s="370"/>
      <c r="L18" s="370"/>
      <c r="M18" s="371"/>
      <c r="N18" s="369" t="s">
        <v>461</v>
      </c>
      <c r="O18" s="370"/>
      <c r="P18" s="370"/>
      <c r="Q18" s="371"/>
      <c r="R18" s="369" t="s">
        <v>462</v>
      </c>
      <c r="S18" s="370"/>
      <c r="T18" s="370"/>
      <c r="U18" s="371"/>
      <c r="V18" s="369" t="s">
        <v>463</v>
      </c>
      <c r="W18" s="370"/>
      <c r="X18" s="370"/>
      <c r="Y18" s="371"/>
    </row>
    <row r="19" spans="1:25" ht="12.75" customHeight="1" x14ac:dyDescent="0.2">
      <c r="B19" s="446" t="s">
        <v>58</v>
      </c>
      <c r="C19" s="447"/>
      <c r="D19" s="448"/>
      <c r="E19" s="198" t="s">
        <v>370</v>
      </c>
      <c r="F19" s="198"/>
      <c r="G19" s="198"/>
      <c r="H19" s="199"/>
      <c r="I19" s="211" t="s">
        <v>367</v>
      </c>
      <c r="J19" s="174" t="s">
        <v>370</v>
      </c>
      <c r="K19" s="73"/>
      <c r="L19" s="120"/>
      <c r="M19" s="175" t="s">
        <v>367</v>
      </c>
      <c r="N19" s="174" t="s">
        <v>370</v>
      </c>
      <c r="O19" s="73"/>
      <c r="P19" s="120"/>
      <c r="Q19" s="175" t="s">
        <v>367</v>
      </c>
      <c r="R19" s="174" t="s">
        <v>370</v>
      </c>
      <c r="S19" s="73"/>
      <c r="T19" s="120"/>
      <c r="U19" s="175" t="s">
        <v>367</v>
      </c>
      <c r="V19" s="174" t="s">
        <v>370</v>
      </c>
      <c r="W19" s="73"/>
      <c r="X19" s="120"/>
      <c r="Y19" s="175" t="s">
        <v>367</v>
      </c>
    </row>
    <row r="20" spans="1:25" ht="12.75" customHeight="1" x14ac:dyDescent="0.2">
      <c r="A20" s="27">
        <v>1</v>
      </c>
      <c r="B20" s="393" t="s">
        <v>60</v>
      </c>
      <c r="C20" s="394" t="str">
        <f>Interview!C18</f>
        <v>Is there a software security assurance program in place?</v>
      </c>
      <c r="D20" s="395"/>
      <c r="E20" s="155">
        <f>Interview!E18</f>
        <v>0</v>
      </c>
      <c r="F20" s="159">
        <v>1</v>
      </c>
      <c r="G20" s="159">
        <f>IFERROR(VLOOKUP(E20,AnswerATBL,2,FALSE),0)</f>
        <v>0</v>
      </c>
      <c r="H20" s="200">
        <f>IFERROR(AVERAGE(G20,G21,G22),0)</f>
        <v>0</v>
      </c>
      <c r="I20" s="380">
        <f>SUM(H20,H24,H28)</f>
        <v>0</v>
      </c>
      <c r="J20" s="176"/>
      <c r="K20" s="159">
        <f>IFERROR(VLOOKUP(J20,AnswerATBL,2,FALSE),0)</f>
        <v>0</v>
      </c>
      <c r="L20" s="160">
        <f>IFERROR(AVERAGE(K20,K21,K22),0)</f>
        <v>0</v>
      </c>
      <c r="M20" s="372">
        <f>SUM(L20,L24,L28)</f>
        <v>0</v>
      </c>
      <c r="N20" s="176"/>
      <c r="O20" s="159">
        <f>IFERROR(VLOOKUP(N20,AnswerATBL,2,FALSE),0)</f>
        <v>0</v>
      </c>
      <c r="P20" s="160">
        <f>IFERROR(AVERAGE(O20,O21,O22),0)</f>
        <v>0</v>
      </c>
      <c r="Q20" s="372">
        <f>SUM(P20,P24,P28)</f>
        <v>0</v>
      </c>
      <c r="R20" s="176"/>
      <c r="S20" s="159">
        <f>IFERROR(VLOOKUP(R20,AnswerATBL,2,FALSE),0)</f>
        <v>0</v>
      </c>
      <c r="T20" s="160">
        <f>IFERROR(AVERAGE(S20,S21,S22),0)</f>
        <v>0</v>
      </c>
      <c r="U20" s="372">
        <f>SUM(T20,T24,T28)</f>
        <v>0</v>
      </c>
      <c r="V20" s="176"/>
      <c r="W20" s="159">
        <f>IFERROR(VLOOKUP(V20,AnswerATBL,2,FALSE),0)</f>
        <v>0</v>
      </c>
      <c r="X20" s="160">
        <f>IFERROR(AVERAGE(W20,W21,W22),0)</f>
        <v>0</v>
      </c>
      <c r="Y20" s="372">
        <f>SUM(X20,X24,X28)</f>
        <v>0</v>
      </c>
    </row>
    <row r="21" spans="1:25" ht="12.75" customHeight="1" x14ac:dyDescent="0.2">
      <c r="A21" s="27">
        <v>2</v>
      </c>
      <c r="B21" s="387"/>
      <c r="C21" s="382" t="str">
        <f>Interview!C23</f>
        <v>Are development staff aware of future plans for the assurance program?</v>
      </c>
      <c r="D21" s="383"/>
      <c r="E21" s="30">
        <f>Interview!E23</f>
        <v>0</v>
      </c>
      <c r="F21" s="156">
        <v>2</v>
      </c>
      <c r="G21" s="156">
        <f>IFERROR(VLOOKUP(E21,AnswerCTBL,2,FALSE),0)</f>
        <v>0</v>
      </c>
      <c r="H21" s="201"/>
      <c r="I21" s="381"/>
      <c r="J21" s="177"/>
      <c r="K21" s="156">
        <f>IFERROR(VLOOKUP(J21,AnswerCTBL,2,FALSE),0)</f>
        <v>0</v>
      </c>
      <c r="L21" s="158"/>
      <c r="M21" s="373"/>
      <c r="N21" s="177"/>
      <c r="O21" s="156">
        <f>IFERROR(VLOOKUP(N21,AnswerCTBL,2,FALSE),0)</f>
        <v>0</v>
      </c>
      <c r="P21" s="158"/>
      <c r="Q21" s="373"/>
      <c r="R21" s="177"/>
      <c r="S21" s="156">
        <f>IFERROR(VLOOKUP(R21,AnswerCTBL,2,FALSE),0)</f>
        <v>0</v>
      </c>
      <c r="T21" s="158"/>
      <c r="U21" s="373"/>
      <c r="V21" s="177"/>
      <c r="W21" s="156">
        <f>IFERROR(VLOOKUP(V21,AnswerCTBL,2,FALSE),0)</f>
        <v>0</v>
      </c>
      <c r="X21" s="158"/>
      <c r="Y21" s="373"/>
    </row>
    <row r="22" spans="1:25" ht="12.75" customHeight="1" x14ac:dyDescent="0.25">
      <c r="A22" s="27">
        <v>3</v>
      </c>
      <c r="B22" s="388"/>
      <c r="C22" s="384" t="str">
        <f>Interview!C28</f>
        <v>Do the business stakeholders understand your organization’s risk profile?</v>
      </c>
      <c r="D22" s="385"/>
      <c r="E22" s="30">
        <f>Interview!E28</f>
        <v>0</v>
      </c>
      <c r="F22" s="18">
        <v>3</v>
      </c>
      <c r="G22" s="18">
        <f>IFERROR(VLOOKUP(E22,AnswerCTBL,2,FALSE),0)</f>
        <v>0</v>
      </c>
      <c r="H22" s="202"/>
      <c r="I22" s="212"/>
      <c r="J22" s="177"/>
      <c r="K22" s="18">
        <f>IFERROR(VLOOKUP(J22,AnswerCTBL,2,FALSE),0)</f>
        <v>0</v>
      </c>
      <c r="L22" s="109"/>
      <c r="M22" s="373"/>
      <c r="N22" s="177"/>
      <c r="O22" s="18">
        <f>IFERROR(VLOOKUP(N22,AnswerCTBL,2,FALSE),0)</f>
        <v>0</v>
      </c>
      <c r="P22" s="109"/>
      <c r="Q22" s="373"/>
      <c r="R22" s="177"/>
      <c r="S22" s="18">
        <f>IFERROR(VLOOKUP(R22,AnswerCTBL,2,FALSE),0)</f>
        <v>0</v>
      </c>
      <c r="T22" s="109"/>
      <c r="U22" s="373"/>
      <c r="V22" s="177"/>
      <c r="W22" s="18">
        <f>IFERROR(VLOOKUP(V22,AnswerCTBL,2,FALSE),0)</f>
        <v>0</v>
      </c>
      <c r="X22" s="109"/>
      <c r="Y22" s="373"/>
    </row>
    <row r="23" spans="1:25" ht="12.75" customHeight="1" x14ac:dyDescent="0.2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25">
      <c r="A24" s="27">
        <v>4</v>
      </c>
      <c r="B24" s="386" t="s">
        <v>71</v>
      </c>
      <c r="C24" s="389" t="str">
        <f>Interview!C35</f>
        <v>Are many of your applications and resources categorized by risk?</v>
      </c>
      <c r="D24" s="390"/>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25">
      <c r="A25" s="27">
        <v>5</v>
      </c>
      <c r="B25" s="387"/>
      <c r="C25" s="382" t="str">
        <f>Interview!C41</f>
        <v>Are risk ratings used to tailor the required assurance activities?</v>
      </c>
      <c r="D25" s="383"/>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25">
      <c r="A26" s="27">
        <v>6</v>
      </c>
      <c r="B26" s="388"/>
      <c r="C26" s="391" t="str">
        <f>Interview!C44</f>
        <v>Does the organization know about what’s required based on risk ratings?</v>
      </c>
      <c r="D26" s="392"/>
      <c r="E26" s="30">
        <f>Interview!E44</f>
        <v>0</v>
      </c>
      <c r="F26" s="18">
        <v>6</v>
      </c>
      <c r="G26" s="18">
        <f>IFERROR(VLOOKUP(E26,AnswerCTBL,2,FALSE),0)</f>
        <v>0</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2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25">
      <c r="A28" s="27">
        <v>7</v>
      </c>
      <c r="B28" s="386" t="s">
        <v>79</v>
      </c>
      <c r="C28" s="389" t="str">
        <f>Interview!C48</f>
        <v>Is per-project data for the cost of assurance activities collected?</v>
      </c>
      <c r="D28" s="390"/>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25">
      <c r="A29" s="27">
        <v>8</v>
      </c>
      <c r="B29" s="388"/>
      <c r="C29" s="384" t="str">
        <f>Interview!C56</f>
        <v>Does your organization regularly compare your security spend with that of other organizations?</v>
      </c>
      <c r="D29" s="385"/>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2">
      <c r="B30" s="437" t="s">
        <v>89</v>
      </c>
      <c r="C30" s="438"/>
      <c r="D30" s="439"/>
      <c r="E30" s="143" t="s">
        <v>370</v>
      </c>
      <c r="F30" s="144"/>
      <c r="G30" s="144"/>
      <c r="H30" s="145"/>
      <c r="I30" s="213" t="s">
        <v>367</v>
      </c>
      <c r="J30" s="181" t="s">
        <v>370</v>
      </c>
      <c r="K30" s="168"/>
      <c r="L30" s="168"/>
      <c r="M30" s="182" t="s">
        <v>367</v>
      </c>
      <c r="N30" s="181" t="s">
        <v>370</v>
      </c>
      <c r="O30" s="168"/>
      <c r="P30" s="168"/>
      <c r="Q30" s="182" t="s">
        <v>367</v>
      </c>
      <c r="R30" s="181" t="s">
        <v>370</v>
      </c>
      <c r="S30" s="168"/>
      <c r="T30" s="168"/>
      <c r="U30" s="182" t="s">
        <v>367</v>
      </c>
      <c r="V30" s="181" t="s">
        <v>370</v>
      </c>
      <c r="W30" s="168"/>
      <c r="X30" s="168"/>
      <c r="Y30" s="182" t="s">
        <v>367</v>
      </c>
    </row>
    <row r="31" spans="1:25" ht="12.75" customHeight="1" x14ac:dyDescent="0.2">
      <c r="A31" s="27">
        <v>9</v>
      </c>
      <c r="B31" s="386" t="s">
        <v>90</v>
      </c>
      <c r="C31" s="389" t="str">
        <f>Interview!C62</f>
        <v>Do project stakeholders know their project’s compliance status?</v>
      </c>
      <c r="D31" s="390"/>
      <c r="E31" s="30">
        <f>Interview!E62</f>
        <v>0</v>
      </c>
      <c r="F31" s="156">
        <v>9</v>
      </c>
      <c r="G31" s="156">
        <f>IFERROR(VLOOKUP(E31,AnswerCTBL,2,FALSE),0)</f>
        <v>0</v>
      </c>
      <c r="H31" s="204">
        <f>IFERROR(AVERAGE(G31,G32),0)</f>
        <v>0</v>
      </c>
      <c r="I31" s="380">
        <f>SUM(H31,H34,H37)</f>
        <v>0</v>
      </c>
      <c r="J31" s="177"/>
      <c r="K31" s="156">
        <f>IFERROR(VLOOKUP(J31,AnswerCTBL,2,FALSE),0)</f>
        <v>0</v>
      </c>
      <c r="L31" s="142">
        <f>IFERROR(AVERAGE(K31,K32),0)</f>
        <v>0</v>
      </c>
      <c r="M31" s="372">
        <f>SUM(L31,L34,L37)</f>
        <v>0</v>
      </c>
      <c r="N31" s="177"/>
      <c r="O31" s="156">
        <f>IFERROR(VLOOKUP(N31,AnswerCTBL,2,FALSE),0)</f>
        <v>0</v>
      </c>
      <c r="P31" s="142">
        <f>IFERROR(AVERAGE(O31,O32),0)</f>
        <v>0</v>
      </c>
      <c r="Q31" s="372">
        <f>SUM(P31,P34,P37)</f>
        <v>0</v>
      </c>
      <c r="R31" s="177"/>
      <c r="S31" s="156">
        <f>IFERROR(VLOOKUP(R31,AnswerCTBL,2,FALSE),0)</f>
        <v>0</v>
      </c>
      <c r="T31" s="142">
        <f>IFERROR(AVERAGE(S31,S32),0)</f>
        <v>0</v>
      </c>
      <c r="U31" s="372">
        <f>SUM(T31,T34,T37)</f>
        <v>0</v>
      </c>
      <c r="V31" s="177"/>
      <c r="W31" s="156">
        <f>IFERROR(VLOOKUP(V31,AnswerCTBL,2,FALSE),0)</f>
        <v>0</v>
      </c>
      <c r="X31" s="142">
        <f>IFERROR(AVERAGE(W31,W32),0)</f>
        <v>0</v>
      </c>
      <c r="Y31" s="372">
        <f>SUM(X31,X34,X37)</f>
        <v>0</v>
      </c>
    </row>
    <row r="32" spans="1:25" ht="12.75" customHeight="1" x14ac:dyDescent="0.2">
      <c r="A32" s="27">
        <v>10</v>
      </c>
      <c r="B32" s="388"/>
      <c r="C32" s="384" t="str">
        <f>Interview!C65</f>
        <v>Are compliance requirements specifically considered by project teams?</v>
      </c>
      <c r="D32" s="385"/>
      <c r="E32" s="30">
        <f>Interview!E65</f>
        <v>0</v>
      </c>
      <c r="F32" s="18">
        <v>10</v>
      </c>
      <c r="G32" s="18">
        <f>IFERROR(VLOOKUP(E32,AnswerETBL,2,FALSE),0)</f>
        <v>0</v>
      </c>
      <c r="H32" s="127"/>
      <c r="I32" s="381"/>
      <c r="J32" s="177"/>
      <c r="K32" s="18">
        <f>IFERROR(VLOOKUP(J32,AnswerETBL,2,FALSE),0)</f>
        <v>0</v>
      </c>
      <c r="L32" s="127"/>
      <c r="M32" s="374"/>
      <c r="N32" s="177"/>
      <c r="O32" s="18">
        <f>IFERROR(VLOOKUP(N32,AnswerETBL,2,FALSE),0)</f>
        <v>0</v>
      </c>
      <c r="P32" s="127"/>
      <c r="Q32" s="374"/>
      <c r="R32" s="177"/>
      <c r="S32" s="18">
        <f>IFERROR(VLOOKUP(R32,AnswerETBL,2,FALSE),0)</f>
        <v>0</v>
      </c>
      <c r="T32" s="127"/>
      <c r="U32" s="374"/>
      <c r="V32" s="177"/>
      <c r="W32" s="18">
        <f>IFERROR(VLOOKUP(V32,AnswerETBL,2,FALSE),0)</f>
        <v>0</v>
      </c>
      <c r="X32" s="127"/>
      <c r="Y32" s="374"/>
    </row>
    <row r="33" spans="1:25" ht="12.75" customHeight="1" x14ac:dyDescent="0.2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25">
      <c r="A34" s="27">
        <v>11</v>
      </c>
      <c r="B34" s="386" t="s">
        <v>98</v>
      </c>
      <c r="C34" s="389" t="str">
        <f>Interview!C73</f>
        <v>Does the organization utilize a set of policies and standards to control software development?</v>
      </c>
      <c r="D34" s="390"/>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25">
      <c r="A35" s="27">
        <v>12</v>
      </c>
      <c r="B35" s="388"/>
      <c r="C35" s="384" t="str">
        <f>Interview!C81</f>
        <v>Are project teams able to request an audit for compliance with policies and standards?</v>
      </c>
      <c r="D35" s="385"/>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2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25">
      <c r="A37" s="27">
        <v>13</v>
      </c>
      <c r="B37" s="386" t="s">
        <v>112</v>
      </c>
      <c r="C37" s="389" t="str">
        <f>Interview!C89</f>
        <v>Are projects periodically audited to ensure a baseline of compliance with policies and standards?</v>
      </c>
      <c r="D37" s="390"/>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25">
      <c r="A38" s="27">
        <v>14</v>
      </c>
      <c r="B38" s="388"/>
      <c r="C38" s="384" t="str">
        <f>Interview!C94</f>
        <v>Does the organization systematically use audits to collect and control compliance evidence?</v>
      </c>
      <c r="D38" s="385"/>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2">
      <c r="B39" s="437" t="s">
        <v>121</v>
      </c>
      <c r="C39" s="438"/>
      <c r="D39" s="439"/>
      <c r="E39" s="143" t="s">
        <v>370</v>
      </c>
      <c r="F39" s="144"/>
      <c r="G39" s="144"/>
      <c r="H39" s="145"/>
      <c r="I39" s="213" t="s">
        <v>367</v>
      </c>
      <c r="J39" s="181" t="s">
        <v>370</v>
      </c>
      <c r="K39" s="168"/>
      <c r="L39" s="168"/>
      <c r="M39" s="182" t="s">
        <v>367</v>
      </c>
      <c r="N39" s="181" t="s">
        <v>370</v>
      </c>
      <c r="O39" s="168"/>
      <c r="P39" s="168"/>
      <c r="Q39" s="182" t="s">
        <v>367</v>
      </c>
      <c r="R39" s="181" t="s">
        <v>370</v>
      </c>
      <c r="S39" s="168"/>
      <c r="T39" s="168"/>
      <c r="U39" s="182" t="s">
        <v>367</v>
      </c>
      <c r="V39" s="181"/>
      <c r="W39" s="168"/>
      <c r="X39" s="168"/>
      <c r="Y39" s="182" t="s">
        <v>367</v>
      </c>
    </row>
    <row r="40" spans="1:25" ht="12.75" customHeight="1" x14ac:dyDescent="0.2">
      <c r="A40" s="27">
        <v>15</v>
      </c>
      <c r="B40" s="386" t="s">
        <v>122</v>
      </c>
      <c r="C40" s="389" t="str">
        <f>Interview!C100</f>
        <v>Have developers been given high-level security awareness training?</v>
      </c>
      <c r="D40" s="390"/>
      <c r="E40" s="30">
        <f>Interview!E100</f>
        <v>0</v>
      </c>
      <c r="F40" s="156">
        <v>15</v>
      </c>
      <c r="G40" s="156">
        <f>IFERROR(VLOOKUP(E40,AnswerDTBL,2,FALSE),0)</f>
        <v>0</v>
      </c>
      <c r="H40" s="201">
        <f>IFERROR(AVERAGE(G40,G41),0)</f>
        <v>0</v>
      </c>
      <c r="I40" s="380">
        <f>SUM(H40,H43,H46)</f>
        <v>0</v>
      </c>
      <c r="J40" s="177"/>
      <c r="K40" s="156">
        <f>IFERROR(VLOOKUP(J40,AnswerDTBL,2,FALSE),0)</f>
        <v>0</v>
      </c>
      <c r="L40" s="158">
        <f>IFERROR(AVERAGE(K40,K41),0)</f>
        <v>0</v>
      </c>
      <c r="M40" s="372">
        <f>SUM(L40,L43,L46)</f>
        <v>0</v>
      </c>
      <c r="N40" s="177"/>
      <c r="O40" s="156">
        <f>IFERROR(VLOOKUP(N40,AnswerDTBL,2,FALSE),0)</f>
        <v>0</v>
      </c>
      <c r="P40" s="158">
        <f>IFERROR(AVERAGE(O40,O41),0)</f>
        <v>0</v>
      </c>
      <c r="Q40" s="372">
        <f>SUM(P40,P43,P46)</f>
        <v>0</v>
      </c>
      <c r="R40" s="177"/>
      <c r="S40" s="156">
        <f>IFERROR(VLOOKUP(R40,AnswerDTBL,2,FALSE),0)</f>
        <v>0</v>
      </c>
      <c r="T40" s="158">
        <f>IFERROR(AVERAGE(S40,S41),0)</f>
        <v>0</v>
      </c>
      <c r="U40" s="372">
        <f>SUM(T40,T43,T46)</f>
        <v>0</v>
      </c>
      <c r="V40" s="177"/>
      <c r="W40" s="156">
        <f>IFERROR(VLOOKUP(V40,AnswerDTBL,2,FALSE),0)</f>
        <v>0</v>
      </c>
      <c r="X40" s="158">
        <f>IFERROR(AVERAGE(W40,W41),0)</f>
        <v>0</v>
      </c>
      <c r="Y40" s="372">
        <f>SUM(X40,X43,X46)</f>
        <v>0</v>
      </c>
    </row>
    <row r="41" spans="1:25" ht="12.75" customHeight="1" x14ac:dyDescent="0.2">
      <c r="A41" s="27">
        <v>16</v>
      </c>
      <c r="B41" s="388"/>
      <c r="C41" s="384" t="str">
        <f>Interview!C105</f>
        <v>Does each project team understand where to find secure development best-practices and guidance?</v>
      </c>
      <c r="D41" s="385"/>
      <c r="E41" s="30">
        <f>Interview!E105</f>
        <v>0</v>
      </c>
      <c r="F41" s="18">
        <v>16</v>
      </c>
      <c r="G41" s="18">
        <f>IFERROR(VLOOKUP(E41,AnswerCTBL,2,FALSE),0)</f>
        <v>0</v>
      </c>
      <c r="H41" s="202"/>
      <c r="I41" s="381"/>
      <c r="J41" s="177"/>
      <c r="K41" s="18">
        <f>IFERROR(VLOOKUP(J41,AnswerCTBL,2,FALSE),0)</f>
        <v>0</v>
      </c>
      <c r="L41" s="109"/>
      <c r="M41" s="374"/>
      <c r="N41" s="177"/>
      <c r="O41" s="18">
        <f>IFERROR(VLOOKUP(N41,AnswerCTBL,2,FALSE),0)</f>
        <v>0</v>
      </c>
      <c r="P41" s="109"/>
      <c r="Q41" s="374"/>
      <c r="R41" s="177"/>
      <c r="S41" s="18">
        <f>IFERROR(VLOOKUP(R41,AnswerCTBL,2,FALSE),0)</f>
        <v>0</v>
      </c>
      <c r="T41" s="109"/>
      <c r="U41" s="374"/>
      <c r="V41" s="177"/>
      <c r="W41" s="18">
        <f>IFERROR(VLOOKUP(V41,AnswerCTBL,2,FALSE),0)</f>
        <v>0</v>
      </c>
      <c r="X41" s="109"/>
      <c r="Y41" s="374"/>
    </row>
    <row r="42" spans="1:25" ht="12.75" customHeight="1" x14ac:dyDescent="0.2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25">
      <c r="A43" s="27">
        <v>17</v>
      </c>
      <c r="B43" s="386" t="s">
        <v>129</v>
      </c>
      <c r="C43" s="389" t="str">
        <f>Interview!C111</f>
        <v>Are those involved in the development process given role-specific security training and guidance?</v>
      </c>
      <c r="D43" s="390"/>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25">
      <c r="A44" s="27">
        <v>18</v>
      </c>
      <c r="B44" s="388"/>
      <c r="C44" s="384" t="str">
        <f>Interview!C118</f>
        <v>Are stakeholders able to pull in security coaches for use on projects?</v>
      </c>
      <c r="D44" s="385"/>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2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25">
      <c r="A46" s="27">
        <v>19</v>
      </c>
      <c r="B46" s="386" t="s">
        <v>138</v>
      </c>
      <c r="C46" s="389" t="str">
        <f>Interview!C124</f>
        <v>Is security-related guidance centrally controlled and consistently distributed throughout the organization?</v>
      </c>
      <c r="D46" s="390"/>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25">
      <c r="A47" s="27">
        <v>20</v>
      </c>
      <c r="B47" s="388"/>
      <c r="C47" s="384" t="str">
        <f>Interview!C130</f>
        <v>Are developers tested to ensure a baseline skill-set for secure development practices?</v>
      </c>
      <c r="D47" s="385"/>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2">
      <c r="B48" s="245" t="s">
        <v>148</v>
      </c>
      <c r="C48" s="245"/>
      <c r="D48" s="245"/>
      <c r="E48" s="245" t="s">
        <v>460</v>
      </c>
      <c r="F48" s="245"/>
      <c r="G48" s="245"/>
      <c r="H48" s="245"/>
      <c r="I48" s="245"/>
      <c r="J48" s="358" t="s">
        <v>459</v>
      </c>
      <c r="K48" s="245"/>
      <c r="L48" s="245"/>
      <c r="M48" s="359"/>
      <c r="N48" s="358" t="s">
        <v>461</v>
      </c>
      <c r="O48" s="245"/>
      <c r="P48" s="245"/>
      <c r="Q48" s="359"/>
      <c r="R48" s="358" t="s">
        <v>462</v>
      </c>
      <c r="S48" s="245"/>
      <c r="T48" s="245"/>
      <c r="U48" s="359"/>
      <c r="V48" s="358" t="s">
        <v>463</v>
      </c>
      <c r="W48" s="245"/>
      <c r="X48" s="245"/>
      <c r="Y48" s="359"/>
    </row>
    <row r="49" spans="1:25" ht="12.75" customHeight="1" x14ac:dyDescent="0.2">
      <c r="B49" s="336" t="s">
        <v>149</v>
      </c>
      <c r="C49" s="337"/>
      <c r="D49" s="338"/>
      <c r="E49" s="78" t="s">
        <v>370</v>
      </c>
      <c r="F49" s="78"/>
      <c r="G49" s="78"/>
      <c r="H49" s="128"/>
      <c r="I49" s="171" t="s">
        <v>367</v>
      </c>
      <c r="J49" s="184" t="s">
        <v>370</v>
      </c>
      <c r="K49" s="78"/>
      <c r="L49" s="128"/>
      <c r="M49" s="185" t="s">
        <v>367</v>
      </c>
      <c r="N49" s="184" t="s">
        <v>370</v>
      </c>
      <c r="O49" s="78"/>
      <c r="P49" s="128"/>
      <c r="Q49" s="185" t="s">
        <v>367</v>
      </c>
      <c r="R49" s="184" t="s">
        <v>370</v>
      </c>
      <c r="S49" s="78"/>
      <c r="T49" s="128"/>
      <c r="U49" s="185" t="s">
        <v>367</v>
      </c>
      <c r="V49" s="184" t="s">
        <v>370</v>
      </c>
      <c r="W49" s="78"/>
      <c r="X49" s="128"/>
      <c r="Y49" s="185" t="s">
        <v>367</v>
      </c>
    </row>
    <row r="50" spans="1:25" ht="12.75" customHeight="1" x14ac:dyDescent="0.2">
      <c r="B50" s="436" t="s">
        <v>150</v>
      </c>
      <c r="C50" s="394" t="str">
        <f>Interview!C138</f>
        <v>Do projects in your organization consider and document likely threats?</v>
      </c>
      <c r="D50" s="395"/>
      <c r="E50" s="155">
        <f>Interview!E138</f>
        <v>0</v>
      </c>
      <c r="F50" s="18">
        <v>1</v>
      </c>
      <c r="G50" s="18">
        <f>IFERROR(VLOOKUP(E50,AnswerCTBL,2,FALSE),0)</f>
        <v>0</v>
      </c>
      <c r="H50" s="166">
        <f>IFERROR(AVERAGE(G50,G51),0)</f>
        <v>0</v>
      </c>
      <c r="I50" s="396">
        <f>SUM(H50,H53,H57)</f>
        <v>0</v>
      </c>
      <c r="J50" s="176"/>
      <c r="K50" s="18">
        <f>IFERROR(VLOOKUP(J50,AnswerCTBL,2,FALSE),0)</f>
        <v>0</v>
      </c>
      <c r="L50" s="109">
        <f>IFERROR(AVERAGE(K50,K51),0)</f>
        <v>0</v>
      </c>
      <c r="M50" s="378">
        <f>SUM(L50,L53,L57)</f>
        <v>0</v>
      </c>
      <c r="N50" s="176"/>
      <c r="O50" s="18">
        <f>IFERROR(VLOOKUP(N50,AnswerCTBL,2,FALSE),0)</f>
        <v>0</v>
      </c>
      <c r="P50" s="109">
        <f>IFERROR(AVERAGE(O50,O51),0)</f>
        <v>0</v>
      </c>
      <c r="Q50" s="378">
        <f>SUM(P50,P53,P57)</f>
        <v>0</v>
      </c>
      <c r="R50" s="176"/>
      <c r="S50" s="18">
        <f>IFERROR(VLOOKUP(R50,AnswerCTBL,2,FALSE),0)</f>
        <v>0</v>
      </c>
      <c r="T50" s="109">
        <f>IFERROR(AVERAGE(S50,S51),0)</f>
        <v>0</v>
      </c>
      <c r="U50" s="378">
        <f>SUM(T50,T53,T57)</f>
        <v>0</v>
      </c>
      <c r="V50" s="176"/>
      <c r="W50" s="18">
        <f>IFERROR(VLOOKUP(V50,AnswerCTBL,2,FALSE),0)</f>
        <v>0</v>
      </c>
      <c r="X50" s="109">
        <f>IFERROR(AVERAGE(W50,W51),0)</f>
        <v>0</v>
      </c>
      <c r="Y50" s="378">
        <f>SUM(X50,X53,X57)</f>
        <v>0</v>
      </c>
    </row>
    <row r="51" spans="1:25" ht="12.75" customHeight="1" x14ac:dyDescent="0.2">
      <c r="B51" s="428"/>
      <c r="C51" s="384" t="str">
        <f>Interview!C144</f>
        <v>Does your organization understand and document the types of attackers it faces?</v>
      </c>
      <c r="D51" s="385"/>
      <c r="E51" s="30">
        <f>Interview!E144</f>
        <v>0</v>
      </c>
      <c r="F51" s="18">
        <v>2</v>
      </c>
      <c r="G51" s="18">
        <f>IFERROR(VLOOKUP(E51,AnswerCTBL,2,FALSE),0)</f>
        <v>0</v>
      </c>
      <c r="H51" s="166"/>
      <c r="I51" s="397"/>
      <c r="J51" s="177"/>
      <c r="K51" s="18">
        <f>IFERROR(VLOOKUP(J51,AnswerCTBL,2,FALSE),0)</f>
        <v>0</v>
      </c>
      <c r="L51" s="109"/>
      <c r="M51" s="379"/>
      <c r="N51" s="177"/>
      <c r="O51" s="18">
        <f>IFERROR(VLOOKUP(N51,AnswerCTBL,2,FALSE),0)</f>
        <v>0</v>
      </c>
      <c r="P51" s="109"/>
      <c r="Q51" s="379"/>
      <c r="R51" s="177"/>
      <c r="S51" s="18">
        <f>IFERROR(VLOOKUP(R51,AnswerCTBL,2,FALSE),0)</f>
        <v>0</v>
      </c>
      <c r="T51" s="109"/>
      <c r="U51" s="379"/>
      <c r="V51" s="177"/>
      <c r="W51" s="18">
        <f>IFERROR(VLOOKUP(V51,AnswerCTBL,2,FALSE),0)</f>
        <v>0</v>
      </c>
      <c r="X51" s="109"/>
      <c r="Y51" s="379"/>
    </row>
    <row r="52" spans="1:25" ht="12.75" customHeight="1" x14ac:dyDescent="0.2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25">
      <c r="A53"/>
      <c r="B53" s="426" t="s">
        <v>158</v>
      </c>
      <c r="C53" s="389" t="str">
        <f>Interview!C150</f>
        <v>Do project teams regularly analyze functional requirements for likely abuses?</v>
      </c>
      <c r="D53" s="390"/>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25">
      <c r="A54"/>
      <c r="B54" s="427"/>
      <c r="C54" s="382" t="str">
        <f>Interview!C154</f>
        <v>Do project teams use a method of rating threats for relative comparison?</v>
      </c>
      <c r="D54" s="383"/>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25">
      <c r="A55"/>
      <c r="B55" s="428"/>
      <c r="C55" s="384" t="str">
        <f>Interview!C158</f>
        <v>Are stakeholders aware of relevant threats and ratings?</v>
      </c>
      <c r="D55" s="385"/>
      <c r="E55" s="30">
        <f>Interview!E158</f>
        <v>0</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2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25">
      <c r="A57"/>
      <c r="B57" s="426" t="s">
        <v>167</v>
      </c>
      <c r="C57" s="389" t="str">
        <f>Interview!C162</f>
        <v>Do project teams specifically consider risk from external software?</v>
      </c>
      <c r="D57" s="390"/>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25">
      <c r="A58"/>
      <c r="B58" s="428"/>
      <c r="C58" s="384" t="str">
        <f>Interview!C166</f>
        <v>Are the majority of the protection mechanisms and controls captured and mapped back to threats?</v>
      </c>
      <c r="D58" s="385"/>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2">
      <c r="A59"/>
      <c r="B59" s="429" t="s">
        <v>175</v>
      </c>
      <c r="C59" s="430"/>
      <c r="D59" s="431"/>
      <c r="E59" s="146" t="s">
        <v>370</v>
      </c>
      <c r="F59" s="146"/>
      <c r="G59" s="146"/>
      <c r="H59" s="209"/>
      <c r="I59" s="215" t="s">
        <v>367</v>
      </c>
      <c r="J59" s="186" t="s">
        <v>370</v>
      </c>
      <c r="K59" s="146"/>
      <c r="L59" s="147"/>
      <c r="M59" s="185" t="s">
        <v>367</v>
      </c>
      <c r="N59" s="186" t="s">
        <v>370</v>
      </c>
      <c r="O59" s="146"/>
      <c r="P59" s="147"/>
      <c r="Q59" s="185" t="s">
        <v>367</v>
      </c>
      <c r="R59" s="186" t="s">
        <v>370</v>
      </c>
      <c r="S59" s="146"/>
      <c r="T59" s="147"/>
      <c r="U59" s="185" t="s">
        <v>367</v>
      </c>
      <c r="V59" s="186" t="s">
        <v>370</v>
      </c>
      <c r="W59" s="146"/>
      <c r="X59" s="147"/>
      <c r="Y59" s="185" t="s">
        <v>367</v>
      </c>
    </row>
    <row r="60" spans="1:25" ht="12.75" customHeight="1" x14ac:dyDescent="0.2">
      <c r="A60"/>
      <c r="B60" s="426" t="s">
        <v>176</v>
      </c>
      <c r="C60" s="389" t="str">
        <f>Interview!C173</f>
        <v>Do project teams specify security requirements during development?</v>
      </c>
      <c r="D60" s="390"/>
      <c r="E60" s="30">
        <f>Interview!E173</f>
        <v>0</v>
      </c>
      <c r="F60" s="18">
        <v>8</v>
      </c>
      <c r="G60" s="18">
        <f>IFERROR(VLOOKUP(E60,AnswerCTBL,2,FALSE),0)</f>
        <v>0</v>
      </c>
      <c r="H60" s="166">
        <f>IFERROR(AVERAGE(G60,G61),0)</f>
        <v>0</v>
      </c>
      <c r="I60" s="396">
        <f>SUM(H60,H63,H66)</f>
        <v>0</v>
      </c>
      <c r="J60" s="176"/>
      <c r="K60" s="18">
        <f>IFERROR(VLOOKUP(J60,AnswerCTBL,2,FALSE),0)</f>
        <v>0</v>
      </c>
      <c r="L60" s="109">
        <f>IFERROR(AVERAGE(K60,K61),0)</f>
        <v>0</v>
      </c>
      <c r="M60" s="378">
        <f>SUM(L60,L63,L66)</f>
        <v>0</v>
      </c>
      <c r="N60" s="176"/>
      <c r="O60" s="18">
        <f>IFERROR(VLOOKUP(N60,AnswerCTBL,2,FALSE),0)</f>
        <v>0</v>
      </c>
      <c r="P60" s="109">
        <f>IFERROR(AVERAGE(O60,O61),0)</f>
        <v>0</v>
      </c>
      <c r="Q60" s="378">
        <f>SUM(P60,P63,P66)</f>
        <v>0</v>
      </c>
      <c r="R60" s="176"/>
      <c r="S60" s="18">
        <f>IFERROR(VLOOKUP(R60,AnswerCTBL,2,FALSE),0)</f>
        <v>0</v>
      </c>
      <c r="T60" s="109">
        <f>IFERROR(AVERAGE(S60,S61),0)</f>
        <v>0</v>
      </c>
      <c r="U60" s="378">
        <f>SUM(T60,T63,T66)</f>
        <v>0</v>
      </c>
      <c r="V60" s="176"/>
      <c r="W60" s="18">
        <f>IFERROR(VLOOKUP(V60,AnswerCTBL,2,FALSE),0)</f>
        <v>0</v>
      </c>
      <c r="X60" s="109">
        <f>IFERROR(AVERAGE(W60,W61),0)</f>
        <v>0</v>
      </c>
      <c r="Y60" s="378">
        <f>SUM(X60,X63,X66)</f>
        <v>0</v>
      </c>
    </row>
    <row r="61" spans="1:25" ht="12.75" customHeight="1" x14ac:dyDescent="0.2">
      <c r="A61"/>
      <c r="B61" s="428"/>
      <c r="C61" s="384" t="str">
        <f>Interview!C179</f>
        <v>Do project teams pull requirements from best practices and compliance guidance?</v>
      </c>
      <c r="D61" s="385"/>
      <c r="E61" s="30">
        <f>Interview!E179</f>
        <v>0</v>
      </c>
      <c r="F61" s="18">
        <v>9</v>
      </c>
      <c r="G61" s="18">
        <f>IFERROR(VLOOKUP(E61,AnswerFTBL,2,FALSE),0)</f>
        <v>0</v>
      </c>
      <c r="H61" s="166"/>
      <c r="I61" s="397"/>
      <c r="J61" s="177"/>
      <c r="K61" s="18">
        <f>IFERROR(VLOOKUP(J61,AnswerFTBL,2,FALSE),0)</f>
        <v>0</v>
      </c>
      <c r="L61" s="109"/>
      <c r="M61" s="379"/>
      <c r="N61" s="177"/>
      <c r="O61" s="18">
        <f>IFERROR(VLOOKUP(N61,AnswerFTBL,2,FALSE),0)</f>
        <v>0</v>
      </c>
      <c r="P61" s="109"/>
      <c r="Q61" s="379"/>
      <c r="R61" s="177"/>
      <c r="S61" s="18">
        <f>IFERROR(VLOOKUP(R61,AnswerFTBL,2,FALSE),0)</f>
        <v>0</v>
      </c>
      <c r="T61" s="109"/>
      <c r="U61" s="379"/>
      <c r="V61" s="177"/>
      <c r="W61" s="18">
        <f>IFERROR(VLOOKUP(V61,AnswerFTBL,2,FALSE),0)</f>
        <v>0</v>
      </c>
      <c r="X61" s="109"/>
      <c r="Y61" s="379"/>
    </row>
    <row r="62" spans="1:25" ht="12.75" customHeight="1" x14ac:dyDescent="0.2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25">
      <c r="A63"/>
      <c r="B63" s="426" t="s">
        <v>185</v>
      </c>
      <c r="C63" s="389" t="str">
        <f>Interview!C185</f>
        <v>Do stakeholders review access control matrices for relevant projects?</v>
      </c>
      <c r="D63" s="390"/>
      <c r="E63" s="30">
        <f>Interview!E185</f>
        <v>0</v>
      </c>
      <c r="F63" s="18">
        <v>10</v>
      </c>
      <c r="G63" s="18">
        <f>IFERROR(VLOOKUP(E63,AnswerCTBL,2,FALSE),0)</f>
        <v>0</v>
      </c>
      <c r="H63" s="166">
        <f>IFERROR(AVERAGE(G63,G64),0)</f>
        <v>0</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25">
      <c r="A64"/>
      <c r="B64" s="428"/>
      <c r="C64" s="384" t="str">
        <f>Interview!C192</f>
        <v>Do project teams specify requirements based on feedback from other security activities?</v>
      </c>
      <c r="D64" s="385"/>
      <c r="E64" s="30">
        <f>Interview!E192</f>
        <v>0</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2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25">
      <c r="A66"/>
      <c r="B66" s="432" t="s">
        <v>192</v>
      </c>
      <c r="C66" s="423" t="str">
        <f>Interview!C196</f>
        <v>Do stakeholders review vendor agreements for security requirements?</v>
      </c>
      <c r="D66" s="434"/>
      <c r="E66" s="164">
        <f>Interview!E196</f>
        <v>0</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25">
      <c r="A67"/>
      <c r="B67" s="433"/>
      <c r="C67" s="424" t="str">
        <f>Interview!C199</f>
        <v>Are audits performed against the security requirements specified by project teams?</v>
      </c>
      <c r="D67" s="435"/>
      <c r="E67" s="165">
        <f>Interview!E199</f>
        <v>0</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2">
      <c r="A68"/>
      <c r="B68" s="429" t="s">
        <v>198</v>
      </c>
      <c r="C68" s="430"/>
      <c r="D68" s="431"/>
      <c r="E68" s="146" t="s">
        <v>370</v>
      </c>
      <c r="F68" s="146"/>
      <c r="G68" s="146"/>
      <c r="H68" s="209"/>
      <c r="I68" s="215" t="s">
        <v>367</v>
      </c>
      <c r="J68" s="186" t="s">
        <v>370</v>
      </c>
      <c r="K68" s="146"/>
      <c r="L68" s="147"/>
      <c r="M68" s="185" t="s">
        <v>367</v>
      </c>
      <c r="N68" s="186" t="s">
        <v>370</v>
      </c>
      <c r="O68" s="146"/>
      <c r="P68" s="147"/>
      <c r="Q68" s="185" t="s">
        <v>367</v>
      </c>
      <c r="R68" s="186" t="s">
        <v>370</v>
      </c>
      <c r="S68" s="146"/>
      <c r="T68" s="147"/>
      <c r="U68" s="185" t="s">
        <v>367</v>
      </c>
      <c r="V68" s="186" t="s">
        <v>370</v>
      </c>
      <c r="W68" s="146"/>
      <c r="X68" s="147"/>
      <c r="Y68" s="185" t="s">
        <v>367</v>
      </c>
    </row>
    <row r="69" spans="1:25" ht="12.75" customHeight="1" x14ac:dyDescent="0.2">
      <c r="A69"/>
      <c r="B69" s="426" t="s">
        <v>199</v>
      </c>
      <c r="C69" s="389" t="str">
        <f>Interview!C206</f>
        <v>Are project teams provided with a list of recommended third-party components?</v>
      </c>
      <c r="D69" s="390"/>
      <c r="E69" s="30">
        <f>Interview!E206</f>
        <v>0</v>
      </c>
      <c r="F69" s="18">
        <v>14</v>
      </c>
      <c r="G69" s="18">
        <f>IFERROR(VLOOKUP(E69,AnswerFTBL,2,FALSE),0)</f>
        <v>0</v>
      </c>
      <c r="H69" s="166">
        <f>IFERROR(AVERAGE(G69,G70),0)</f>
        <v>0</v>
      </c>
      <c r="I69" s="396">
        <f>SUM(H69,H72,H75)</f>
        <v>0</v>
      </c>
      <c r="J69" s="176"/>
      <c r="K69" s="18">
        <f>IFERROR(VLOOKUP(J69,AnswerFTBL,2,FALSE),0)</f>
        <v>0</v>
      </c>
      <c r="L69" s="109">
        <f>IFERROR(AVERAGE(K69,K70),0)</f>
        <v>0</v>
      </c>
      <c r="M69" s="378">
        <f>SUM(L69,L72,L75)</f>
        <v>0</v>
      </c>
      <c r="N69" s="176"/>
      <c r="O69" s="18">
        <f>IFERROR(VLOOKUP(N69,AnswerFTBL,2,FALSE),0)</f>
        <v>0</v>
      </c>
      <c r="P69" s="109">
        <f>IFERROR(AVERAGE(O69,O70),0)</f>
        <v>0</v>
      </c>
      <c r="Q69" s="378">
        <f>SUM(P69,P72,P75)</f>
        <v>0</v>
      </c>
      <c r="R69" s="176"/>
      <c r="S69" s="18">
        <f>IFERROR(VLOOKUP(R69,AnswerFTBL,2,FALSE),0)</f>
        <v>0</v>
      </c>
      <c r="T69" s="109">
        <f>IFERROR(AVERAGE(S69,S70),0)</f>
        <v>0</v>
      </c>
      <c r="U69" s="378">
        <f>SUM(T69,T72,T75)</f>
        <v>0</v>
      </c>
      <c r="V69" s="176"/>
      <c r="W69" s="18">
        <f>IFERROR(VLOOKUP(V69,AnswerFTBL,2,FALSE),0)</f>
        <v>0</v>
      </c>
      <c r="X69" s="109">
        <f>IFERROR(AVERAGE(W69,W70),0)</f>
        <v>0</v>
      </c>
      <c r="Y69" s="378">
        <f>SUM(X69,X72,X75)</f>
        <v>0</v>
      </c>
    </row>
    <row r="70" spans="1:25" ht="12.75" customHeight="1" x14ac:dyDescent="0.2">
      <c r="A70"/>
      <c r="B70" s="428"/>
      <c r="C70" s="384" t="str">
        <f>Interview!C211</f>
        <v>Are project teams aware of secure design principles and do they apply them consistently?</v>
      </c>
      <c r="D70" s="385"/>
      <c r="E70" s="30">
        <f>Interview!E211</f>
        <v>0</v>
      </c>
      <c r="F70" s="18">
        <v>15</v>
      </c>
      <c r="G70" s="18">
        <f>IFERROR(VLOOKUP(E70,AnswerCTBL,2,FALSE),0)</f>
        <v>0</v>
      </c>
      <c r="H70" s="166"/>
      <c r="I70" s="397"/>
      <c r="J70" s="177"/>
      <c r="K70" s="18">
        <f>IFERROR(VLOOKUP(J70,AnswerCTBL,2,FALSE),0)</f>
        <v>0</v>
      </c>
      <c r="L70" s="109"/>
      <c r="M70" s="379"/>
      <c r="N70" s="177"/>
      <c r="O70" s="18">
        <f>IFERROR(VLOOKUP(N70,AnswerCTBL,2,FALSE),0)</f>
        <v>0</v>
      </c>
      <c r="P70" s="109"/>
      <c r="Q70" s="379"/>
      <c r="R70" s="177"/>
      <c r="S70" s="18">
        <f>IFERROR(VLOOKUP(R70,AnswerCTBL,2,FALSE),0)</f>
        <v>0</v>
      </c>
      <c r="T70" s="109"/>
      <c r="U70" s="379"/>
      <c r="V70" s="177"/>
      <c r="W70" s="18">
        <f>IFERROR(VLOOKUP(V70,AnswerCTBL,2,FALSE),0)</f>
        <v>0</v>
      </c>
      <c r="X70" s="109"/>
      <c r="Y70" s="379"/>
    </row>
    <row r="71" spans="1:25" ht="12.75" customHeight="1" x14ac:dyDescent="0.2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25">
      <c r="A72"/>
      <c r="B72" s="426" t="s">
        <v>206</v>
      </c>
      <c r="C72" s="389" t="str">
        <f>Interview!C216</f>
        <v>Do you advertise shared security services with guidance for project teams?</v>
      </c>
      <c r="D72" s="390"/>
      <c r="E72" s="30">
        <f>Interview!E216</f>
        <v>0</v>
      </c>
      <c r="F72" s="18">
        <v>16</v>
      </c>
      <c r="G72" s="18">
        <f>IFERROR(VLOOKUP(E72,AnswerGTBL,2,FALSE),0)</f>
        <v>0</v>
      </c>
      <c r="H72" s="166">
        <f>IFERROR(AVERAGE(G72,G73),0)</f>
        <v>0</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25">
      <c r="A73"/>
      <c r="B73" s="428"/>
      <c r="C73" s="384" t="str">
        <f>Interview!C223</f>
        <v>Are project teams provided with prescriptive design patterns based on their application architecture?</v>
      </c>
      <c r="D73" s="385"/>
      <c r="E73" s="30">
        <f>Interview!E223</f>
        <v>0</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2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25">
      <c r="A75"/>
      <c r="B75" s="426" t="s">
        <v>216</v>
      </c>
      <c r="C75" s="389" t="str">
        <f>Interview!C229</f>
        <v>Do project teams build software from centrally-controlled platforms and frameworks?</v>
      </c>
      <c r="D75" s="390"/>
      <c r="E75" s="30">
        <f>Interview!E229</f>
        <v>0</v>
      </c>
      <c r="F75" s="18">
        <v>18</v>
      </c>
      <c r="G75" s="18">
        <f>IFERROR(VLOOKUP(E75,AnswerCTBL,2,FALSE),0)</f>
        <v>0</v>
      </c>
      <c r="H75" s="166">
        <f>IFERROR(AVERAGE(G75,G76),0)</f>
        <v>0</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25">
      <c r="A76"/>
      <c r="B76" s="427"/>
      <c r="C76" s="382" t="str">
        <f>Interview!C233</f>
        <v>Are project teams audited for the use of secure architecture components?</v>
      </c>
      <c r="D76" s="383"/>
      <c r="E76" s="30">
        <f>Interview!E233</f>
        <v>0</v>
      </c>
      <c r="F76" s="18">
        <v>19</v>
      </c>
      <c r="G76" s="18">
        <f>IFERROR(VLOOKUP(E76,AnswerDTBL,2,FALSE),0)</f>
        <v>0</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2">
      <c r="A77"/>
      <c r="B77" s="246" t="s">
        <v>221</v>
      </c>
      <c r="C77" s="246"/>
      <c r="D77" s="246"/>
      <c r="E77" s="246" t="s">
        <v>460</v>
      </c>
      <c r="F77" s="246"/>
      <c r="G77" s="246"/>
      <c r="H77" s="246"/>
      <c r="I77" s="246"/>
      <c r="J77" s="360" t="s">
        <v>459</v>
      </c>
      <c r="K77" s="246"/>
      <c r="L77" s="246"/>
      <c r="M77" s="361"/>
      <c r="N77" s="360" t="s">
        <v>461</v>
      </c>
      <c r="O77" s="246"/>
      <c r="P77" s="246"/>
      <c r="Q77" s="361"/>
      <c r="R77" s="360" t="s">
        <v>462</v>
      </c>
      <c r="S77" s="246"/>
      <c r="T77" s="246"/>
      <c r="U77" s="361"/>
      <c r="V77" s="360" t="s">
        <v>463</v>
      </c>
      <c r="W77" s="246"/>
      <c r="X77" s="246"/>
      <c r="Y77" s="361"/>
    </row>
    <row r="78" spans="1:25" ht="12.75" customHeight="1" x14ac:dyDescent="0.2">
      <c r="A78"/>
      <c r="B78" s="330" t="s">
        <v>222</v>
      </c>
      <c r="C78" s="331"/>
      <c r="D78" s="332"/>
      <c r="E78" s="83" t="s">
        <v>370</v>
      </c>
      <c r="F78" s="83"/>
      <c r="G78" s="83"/>
      <c r="H78" s="130"/>
      <c r="I78" s="172" t="s">
        <v>367</v>
      </c>
      <c r="J78" s="187" t="s">
        <v>370</v>
      </c>
      <c r="K78" s="83"/>
      <c r="L78" s="130"/>
      <c r="M78" s="188" t="s">
        <v>367</v>
      </c>
      <c r="N78" s="187" t="s">
        <v>370</v>
      </c>
      <c r="O78" s="83"/>
      <c r="P78" s="130"/>
      <c r="Q78" s="188" t="s">
        <v>367</v>
      </c>
      <c r="R78" s="187" t="s">
        <v>370</v>
      </c>
      <c r="S78" s="83"/>
      <c r="T78" s="130"/>
      <c r="U78" s="188" t="s">
        <v>367</v>
      </c>
      <c r="V78" s="187" t="s">
        <v>370</v>
      </c>
      <c r="W78" s="83"/>
      <c r="X78" s="130"/>
      <c r="Y78" s="188" t="s">
        <v>367</v>
      </c>
    </row>
    <row r="79" spans="1:25" ht="12.75" customHeight="1" x14ac:dyDescent="0.2">
      <c r="A79"/>
      <c r="B79" s="425" t="s">
        <v>223</v>
      </c>
      <c r="C79" s="394" t="str">
        <f>Interview!C239</f>
        <v>Do project teams document the attack perimeter of software designs?</v>
      </c>
      <c r="D79" s="395"/>
      <c r="E79" s="155">
        <f>Interview!E239</f>
        <v>0</v>
      </c>
      <c r="F79" s="18">
        <v>1</v>
      </c>
      <c r="G79" s="18">
        <f>IFERROR(VLOOKUP(E79,AnswerCTBL,2,FALSE),0)</f>
        <v>0</v>
      </c>
      <c r="H79" s="166">
        <f>IFERROR(AVERAGE(G79,G80),0)</f>
        <v>0</v>
      </c>
      <c r="I79" s="398">
        <f>SUM(H79,H82,H85)</f>
        <v>0</v>
      </c>
      <c r="J79" s="176"/>
      <c r="K79" s="18">
        <f>IFERROR(VLOOKUP(J79,AnswerCTBL,2,FALSE),0)</f>
        <v>0</v>
      </c>
      <c r="L79" s="109">
        <f>IFERROR(AVERAGE(K79,K80),0)</f>
        <v>0</v>
      </c>
      <c r="M79" s="367">
        <f>SUM(L79,L82,L85)</f>
        <v>0</v>
      </c>
      <c r="N79" s="176"/>
      <c r="O79" s="18">
        <f>IFERROR(VLOOKUP(N79,AnswerCTBL,2,FALSE),0)</f>
        <v>0</v>
      </c>
      <c r="P79" s="109">
        <f>IFERROR(AVERAGE(O79,O80),0)</f>
        <v>0</v>
      </c>
      <c r="Q79" s="367">
        <f>SUM(P79,P82,P85)</f>
        <v>0</v>
      </c>
      <c r="R79" s="176"/>
      <c r="S79" s="18">
        <f>IFERROR(VLOOKUP(R79,AnswerCTBL,2,FALSE),0)</f>
        <v>0</v>
      </c>
      <c r="T79" s="109">
        <f>IFERROR(AVERAGE(S79,S80),0)</f>
        <v>0</v>
      </c>
      <c r="U79" s="367">
        <f>SUM(T79,T82,T85)</f>
        <v>0</v>
      </c>
      <c r="V79" s="176"/>
      <c r="W79" s="18">
        <f>IFERROR(VLOOKUP(V79,AnswerCTBL,2,FALSE),0)</f>
        <v>0</v>
      </c>
      <c r="X79" s="109">
        <f>IFERROR(AVERAGE(W79,W80),0)</f>
        <v>0</v>
      </c>
      <c r="Y79" s="367">
        <f>SUM(X79,X82,X85)</f>
        <v>0</v>
      </c>
    </row>
    <row r="80" spans="1:25" ht="12.75" customHeight="1" x14ac:dyDescent="0.2">
      <c r="A80"/>
      <c r="B80" s="417"/>
      <c r="C80" s="384" t="str">
        <f>Interview!C247</f>
        <v>Do project teams check software designs against known security risks?</v>
      </c>
      <c r="D80" s="385"/>
      <c r="E80" s="30">
        <f>Interview!E247</f>
        <v>0</v>
      </c>
      <c r="F80" s="18">
        <v>2</v>
      </c>
      <c r="G80" s="18">
        <f>IFERROR(VLOOKUP(E80,AnswerCTBL,2,FALSE),0)</f>
        <v>0</v>
      </c>
      <c r="H80" s="166"/>
      <c r="I80" s="399"/>
      <c r="J80" s="177"/>
      <c r="K80" s="18">
        <f>IFERROR(VLOOKUP(J80,AnswerCTBL,2,FALSE),0)</f>
        <v>0</v>
      </c>
      <c r="L80" s="109"/>
      <c r="M80" s="368"/>
      <c r="N80" s="177"/>
      <c r="O80" s="18">
        <f>IFERROR(VLOOKUP(N80,AnswerCTBL,2,FALSE),0)</f>
        <v>0</v>
      </c>
      <c r="P80" s="109"/>
      <c r="Q80" s="368"/>
      <c r="R80" s="177"/>
      <c r="S80" s="18">
        <f>IFERROR(VLOOKUP(R80,AnswerCTBL,2,FALSE),0)</f>
        <v>0</v>
      </c>
      <c r="T80" s="109"/>
      <c r="U80" s="368"/>
      <c r="V80" s="177"/>
      <c r="W80" s="18">
        <f>IFERROR(VLOOKUP(V80,AnswerCTBL,2,FALSE),0)</f>
        <v>0</v>
      </c>
      <c r="X80" s="109"/>
      <c r="Y80" s="368"/>
    </row>
    <row r="81" spans="1:25" ht="12.75" customHeight="1" x14ac:dyDescent="0.2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25">
      <c r="A82"/>
      <c r="B82" s="415" t="s">
        <v>236</v>
      </c>
      <c r="C82" s="389" t="str">
        <f>Interview!C254</f>
        <v>Do project teams specifically analyze design elements for security mechanisms?</v>
      </c>
      <c r="D82" s="390"/>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25">
      <c r="A83"/>
      <c r="B83" s="417"/>
      <c r="C83" s="384" t="str">
        <f>Interview!C259</f>
        <v>Are project stakeholders aware of how to obtain a formal secure design review?</v>
      </c>
      <c r="D83" s="385"/>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2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25">
      <c r="A85"/>
      <c r="B85" s="415" t="s">
        <v>243</v>
      </c>
      <c r="C85" s="389" t="str">
        <f>Interview!C265</f>
        <v>Does the secure design review process incorporate detailed data-level analysis?</v>
      </c>
      <c r="D85" s="390"/>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25">
      <c r="A86"/>
      <c r="B86" s="417"/>
      <c r="C86" s="384" t="str">
        <f>Interview!C270</f>
        <v>Does a minimum security baseline exist for secure design review results?</v>
      </c>
      <c r="D86" s="385"/>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2">
      <c r="A87"/>
      <c r="B87" s="418" t="s">
        <v>380</v>
      </c>
      <c r="C87" s="419"/>
      <c r="D87" s="420"/>
      <c r="E87" s="148" t="s">
        <v>370</v>
      </c>
      <c r="F87" s="148"/>
      <c r="G87" s="148"/>
      <c r="H87" s="210"/>
      <c r="I87" s="216" t="s">
        <v>367</v>
      </c>
      <c r="J87" s="189" t="s">
        <v>370</v>
      </c>
      <c r="K87" s="148"/>
      <c r="L87" s="149"/>
      <c r="M87" s="188" t="s">
        <v>367</v>
      </c>
      <c r="N87" s="189" t="s">
        <v>370</v>
      </c>
      <c r="O87" s="148"/>
      <c r="P87" s="149"/>
      <c r="Q87" s="188" t="s">
        <v>367</v>
      </c>
      <c r="R87" s="189" t="s">
        <v>370</v>
      </c>
      <c r="S87" s="148"/>
      <c r="T87" s="149"/>
      <c r="U87" s="188" t="s">
        <v>367</v>
      </c>
      <c r="V87" s="189" t="s">
        <v>370</v>
      </c>
      <c r="W87" s="148"/>
      <c r="X87" s="149"/>
      <c r="Y87" s="188" t="s">
        <v>367</v>
      </c>
    </row>
    <row r="88" spans="1:25" ht="12.75" customHeight="1" x14ac:dyDescent="0.2">
      <c r="A88"/>
      <c r="B88" s="421" t="s">
        <v>377</v>
      </c>
      <c r="C88" s="423" t="str">
        <f>Interview!C277</f>
        <v>Do project teams have review checklists based on common security related problems?</v>
      </c>
      <c r="D88" s="390"/>
      <c r="E88" s="162">
        <f>Interview!E277</f>
        <v>0</v>
      </c>
      <c r="F88" s="161">
        <v>7</v>
      </c>
      <c r="G88" s="18">
        <f>IFERROR(VLOOKUP(E88,AnswerGTBL,2,FALSE),0)</f>
        <v>0</v>
      </c>
      <c r="H88" s="166">
        <f>IFERROR(AVERAGE(G88,G89),0)</f>
        <v>0</v>
      </c>
      <c r="I88" s="398">
        <f>SUM(H88,H91,H94)</f>
        <v>0</v>
      </c>
      <c r="J88" s="176"/>
      <c r="K88" s="18">
        <f>IFERROR(VLOOKUP(J88,AnswerGTBL,2,FALSE),0)</f>
        <v>0</v>
      </c>
      <c r="L88" s="109">
        <f>IFERROR(AVERAGE(K88,K89),0)</f>
        <v>0</v>
      </c>
      <c r="M88" s="367">
        <f>SUM(L88,L91,L94)</f>
        <v>0</v>
      </c>
      <c r="N88" s="176"/>
      <c r="O88" s="18">
        <f>IFERROR(VLOOKUP(N88,AnswerGTBL,2,FALSE),0)</f>
        <v>0</v>
      </c>
      <c r="P88" s="109">
        <f>IFERROR(AVERAGE(O88,O89),0)</f>
        <v>0</v>
      </c>
      <c r="Q88" s="367">
        <f>SUM(P88,P91,P94)</f>
        <v>0</v>
      </c>
      <c r="R88" s="176"/>
      <c r="S88" s="18">
        <f>IFERROR(VLOOKUP(R88,AnswerGTBL,2,FALSE),0)</f>
        <v>0</v>
      </c>
      <c r="T88" s="109">
        <f>IFERROR(AVERAGE(S88,S89),0)</f>
        <v>0</v>
      </c>
      <c r="U88" s="367">
        <f>SUM(T88,T91,T94)</f>
        <v>0</v>
      </c>
      <c r="V88" s="176"/>
      <c r="W88" s="18">
        <f>IFERROR(VLOOKUP(V88,AnswerGTBL,2,FALSE),0)</f>
        <v>0</v>
      </c>
      <c r="X88" s="109">
        <f>IFERROR(AVERAGE(W88,W89),0)</f>
        <v>0</v>
      </c>
      <c r="Y88" s="367">
        <f>SUM(X88,X91,X94)</f>
        <v>0</v>
      </c>
    </row>
    <row r="89" spans="1:25" ht="12.75" customHeight="1" x14ac:dyDescent="0.2">
      <c r="A89"/>
      <c r="B89" s="422"/>
      <c r="C89" s="424" t="str">
        <f>Interview!C281</f>
        <v>Do project teams review selected high-risk code?</v>
      </c>
      <c r="D89" s="385"/>
      <c r="E89" s="163">
        <f>Interview!E281</f>
        <v>0</v>
      </c>
      <c r="F89" s="161">
        <v>8</v>
      </c>
      <c r="G89" s="18">
        <f>IFERROR(VLOOKUP(E89,AnswerCTBL,2,FALSE),0)</f>
        <v>0</v>
      </c>
      <c r="H89" s="166"/>
      <c r="I89" s="399"/>
      <c r="J89" s="177"/>
      <c r="K89" s="18">
        <f>IFERROR(VLOOKUP(J89,AnswerCTBL,2,FALSE),0)</f>
        <v>0</v>
      </c>
      <c r="L89" s="109"/>
      <c r="M89" s="368"/>
      <c r="N89" s="177"/>
      <c r="O89" s="18">
        <f>IFERROR(VLOOKUP(N89,AnswerCTBL,2,FALSE),0)</f>
        <v>0</v>
      </c>
      <c r="P89" s="109"/>
      <c r="Q89" s="368"/>
      <c r="R89" s="177"/>
      <c r="S89" s="18">
        <f>IFERROR(VLOOKUP(R89,AnswerCTBL,2,FALSE),0)</f>
        <v>0</v>
      </c>
      <c r="T89" s="109"/>
      <c r="U89" s="368"/>
      <c r="V89" s="177"/>
      <c r="W89" s="18">
        <f>IFERROR(VLOOKUP(V89,AnswerCTBL,2,FALSE),0)</f>
        <v>0</v>
      </c>
      <c r="X89" s="109"/>
      <c r="Y89" s="368"/>
    </row>
    <row r="90" spans="1:25" ht="12.75" customHeight="1" x14ac:dyDescent="0.2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25">
      <c r="A91"/>
      <c r="B91" s="415" t="s">
        <v>378</v>
      </c>
      <c r="C91" s="389" t="str">
        <f>Interview!C287</f>
        <v>Can project teams access automated code analysis tools to find security problems?</v>
      </c>
      <c r="D91" s="390"/>
      <c r="E91" s="30">
        <f>Interview!E287</f>
        <v>0</v>
      </c>
      <c r="F91" s="18">
        <v>9</v>
      </c>
      <c r="G91" s="18">
        <f>IFERROR(VLOOKUP(E91,AnswerFTBL,2,FALSE),0)</f>
        <v>0</v>
      </c>
      <c r="H91" s="166">
        <f>IFERROR(AVERAGE(G91,G92),0)</f>
        <v>0</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25">
      <c r="A92"/>
      <c r="B92" s="417"/>
      <c r="C92" s="384" t="str">
        <f>Interview!C291</f>
        <v>Do stakeholders consistently review results from code reviews?</v>
      </c>
      <c r="D92" s="385"/>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2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25">
      <c r="A94"/>
      <c r="B94" s="415" t="s">
        <v>379</v>
      </c>
      <c r="C94" s="389" t="str">
        <f>Interview!C296</f>
        <v>Do project teams utilize automation to check code against application-specific coding standards?</v>
      </c>
      <c r="D94" s="390"/>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25">
      <c r="A95"/>
      <c r="B95" s="417"/>
      <c r="C95" s="384" t="str">
        <f>Interview!C299</f>
        <v>Does a minimum security baseline exist for code review results?</v>
      </c>
      <c r="D95" s="385"/>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2">
      <c r="A96"/>
      <c r="B96" s="418" t="s">
        <v>264</v>
      </c>
      <c r="C96" s="419"/>
      <c r="D96" s="420"/>
      <c r="E96" s="148" t="s">
        <v>370</v>
      </c>
      <c r="F96" s="148"/>
      <c r="G96" s="148"/>
      <c r="H96" s="210"/>
      <c r="I96" s="216" t="s">
        <v>367</v>
      </c>
      <c r="J96" s="189" t="s">
        <v>370</v>
      </c>
      <c r="K96" s="148"/>
      <c r="L96" s="149"/>
      <c r="M96" s="188" t="s">
        <v>367</v>
      </c>
      <c r="N96" s="189" t="s">
        <v>370</v>
      </c>
      <c r="O96" s="148"/>
      <c r="P96" s="149"/>
      <c r="Q96" s="188" t="s">
        <v>367</v>
      </c>
      <c r="R96" s="189" t="s">
        <v>370</v>
      </c>
      <c r="S96" s="148"/>
      <c r="T96" s="149"/>
      <c r="U96" s="188" t="s">
        <v>367</v>
      </c>
      <c r="V96" s="189" t="s">
        <v>370</v>
      </c>
      <c r="W96" s="148"/>
      <c r="X96" s="149"/>
      <c r="Y96" s="188" t="s">
        <v>367</v>
      </c>
    </row>
    <row r="97" spans="1:25" ht="12.75" customHeight="1" x14ac:dyDescent="0.2">
      <c r="A97"/>
      <c r="B97" s="415" t="s">
        <v>265</v>
      </c>
      <c r="C97" s="389" t="str">
        <f>Interview!C304</f>
        <v>Do projects specify security testing based on defined security requirements?</v>
      </c>
      <c r="D97" s="390"/>
      <c r="E97" s="30">
        <f>Interview!E304</f>
        <v>0</v>
      </c>
      <c r="F97" s="18">
        <v>13</v>
      </c>
      <c r="G97" s="18">
        <f>IFERROR(VLOOKUP(E97,AnswerCTBL,2,FALSE),0)</f>
        <v>0</v>
      </c>
      <c r="H97" s="166">
        <f>IFERROR(AVERAGE(G97,G98,G99),0)</f>
        <v>0</v>
      </c>
      <c r="I97" s="398">
        <f>SUM(H97,H101,H104)</f>
        <v>0</v>
      </c>
      <c r="J97" s="176"/>
      <c r="K97" s="18">
        <f>IFERROR(VLOOKUP(J97,AnswerCTBL,2,FALSE),0)</f>
        <v>0</v>
      </c>
      <c r="L97" s="109">
        <f>IFERROR(AVERAGE(K97,K98,K99),0)</f>
        <v>0</v>
      </c>
      <c r="M97" s="367">
        <f>SUM(L97,L101,L104)</f>
        <v>0</v>
      </c>
      <c r="N97" s="176"/>
      <c r="O97" s="18">
        <f>IFERROR(VLOOKUP(N97,AnswerCTBL,2,FALSE),0)</f>
        <v>0</v>
      </c>
      <c r="P97" s="109">
        <f>IFERROR(AVERAGE(O97,O98,O99),0)</f>
        <v>0</v>
      </c>
      <c r="Q97" s="367">
        <f>SUM(P97,P101,P104)</f>
        <v>0</v>
      </c>
      <c r="R97" s="176"/>
      <c r="S97" s="18">
        <f>IFERROR(VLOOKUP(R97,AnswerCTBL,2,FALSE),0)</f>
        <v>0</v>
      </c>
      <c r="T97" s="109">
        <f>IFERROR(AVERAGE(S97,S98,S99),0)</f>
        <v>0</v>
      </c>
      <c r="U97" s="367">
        <f>SUM(T97,T101,T104)</f>
        <v>0</v>
      </c>
      <c r="V97" s="176"/>
      <c r="W97" s="18">
        <f>IFERROR(VLOOKUP(V97,AnswerCTBL,2,FALSE),0)</f>
        <v>0</v>
      </c>
      <c r="X97" s="109">
        <f>IFERROR(AVERAGE(W97,W98,W99),0)</f>
        <v>0</v>
      </c>
      <c r="Y97" s="367">
        <f>SUM(X97,X101,X104)</f>
        <v>0</v>
      </c>
    </row>
    <row r="98" spans="1:25" ht="12.75" customHeight="1" x14ac:dyDescent="0.2">
      <c r="A98"/>
      <c r="B98" s="416"/>
      <c r="C98" s="382" t="str">
        <f>Interview!C309</f>
        <v>Is penetration testing performed on high risk projects prior to release?</v>
      </c>
      <c r="D98" s="383"/>
      <c r="E98" s="30">
        <f>Interview!E309</f>
        <v>0</v>
      </c>
      <c r="F98" s="18">
        <v>14</v>
      </c>
      <c r="G98" s="18">
        <f>IFERROR(VLOOKUP(E98,AnswerCTBL,2,FALSE),0)</f>
        <v>0</v>
      </c>
      <c r="H98" s="166"/>
      <c r="I98" s="399"/>
      <c r="J98" s="177"/>
      <c r="K98" s="18">
        <f>IFERROR(VLOOKUP(J98,AnswerCTBL,2,FALSE),0)</f>
        <v>0</v>
      </c>
      <c r="L98" s="109"/>
      <c r="M98" s="368"/>
      <c r="N98" s="177"/>
      <c r="O98" s="18">
        <f>IFERROR(VLOOKUP(N98,AnswerCTBL,2,FALSE),0)</f>
        <v>0</v>
      </c>
      <c r="P98" s="109"/>
      <c r="Q98" s="368"/>
      <c r="R98" s="177"/>
      <c r="S98" s="18">
        <f>IFERROR(VLOOKUP(R98,AnswerCTBL,2,FALSE),0)</f>
        <v>0</v>
      </c>
      <c r="T98" s="109"/>
      <c r="U98" s="368"/>
      <c r="V98" s="177"/>
      <c r="W98" s="18">
        <f>IFERROR(VLOOKUP(V98,AnswerCTBL,2,FALSE),0)</f>
        <v>0</v>
      </c>
      <c r="X98" s="109"/>
      <c r="Y98" s="368"/>
    </row>
    <row r="99" spans="1:25" ht="12.75" customHeight="1" x14ac:dyDescent="0.25">
      <c r="A99"/>
      <c r="B99" s="417"/>
      <c r="C99" s="384" t="str">
        <f>Interview!C314</f>
        <v>Are stakeholders aware of the security test status prior to release?</v>
      </c>
      <c r="D99" s="385"/>
      <c r="E99" s="30">
        <f>Interview!E314</f>
        <v>0</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2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25">
      <c r="A101"/>
      <c r="B101" s="415" t="s">
        <v>275</v>
      </c>
      <c r="C101" s="389" t="str">
        <f>Interview!C320</f>
        <v>Do projects use automation to evaluate security test cases?</v>
      </c>
      <c r="D101" s="390"/>
      <c r="E101" s="30">
        <f>Interview!E320</f>
        <v>0</v>
      </c>
      <c r="F101" s="18">
        <v>16</v>
      </c>
      <c r="G101" s="18">
        <f>IFERROR(VLOOKUP(E101,AnswerCTBL,2,FALSE),0)</f>
        <v>0</v>
      </c>
      <c r="H101" s="166">
        <f>IFERROR(AVERAGE(G101,G102),0)</f>
        <v>0</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25">
      <c r="A102"/>
      <c r="B102" s="417"/>
      <c r="C102" s="384" t="str">
        <f>Interview!C324</f>
        <v>Do projects follow a consistent process to evaluate and report on security tests to stakeholders?</v>
      </c>
      <c r="D102" s="385"/>
      <c r="E102" s="30">
        <f>Interview!E324</f>
        <v>0</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2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25">
      <c r="A104"/>
      <c r="B104" s="415" t="s">
        <v>280</v>
      </c>
      <c r="C104" s="389" t="str">
        <f>Interview!C329</f>
        <v>Are security test cases comprehensively generated for application-specific logic?</v>
      </c>
      <c r="D104" s="390"/>
      <c r="E104" s="30">
        <f>Interview!E329</f>
        <v>0</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25">
      <c r="A105"/>
      <c r="B105" s="416"/>
      <c r="C105" s="382" t="str">
        <f>Interview!C332</f>
        <v xml:space="preserve">Does a minimum security baseline exist for security testing? </v>
      </c>
      <c r="D105" s="383"/>
      <c r="E105" s="30">
        <f>Interview!E332</f>
        <v>0</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2">
      <c r="A106"/>
      <c r="B106" s="247" t="s">
        <v>372</v>
      </c>
      <c r="C106" s="247"/>
      <c r="D106" s="247"/>
      <c r="E106" s="247" t="s">
        <v>460</v>
      </c>
      <c r="F106" s="247"/>
      <c r="G106" s="247"/>
      <c r="H106" s="247"/>
      <c r="I106" s="247"/>
      <c r="J106" s="362" t="s">
        <v>459</v>
      </c>
      <c r="K106" s="247"/>
      <c r="L106" s="247"/>
      <c r="M106" s="363"/>
      <c r="N106" s="362" t="s">
        <v>461</v>
      </c>
      <c r="O106" s="247"/>
      <c r="P106" s="247"/>
      <c r="Q106" s="363"/>
      <c r="R106" s="362" t="s">
        <v>462</v>
      </c>
      <c r="S106" s="247"/>
      <c r="T106" s="247"/>
      <c r="U106" s="363"/>
      <c r="V106" s="362" t="s">
        <v>463</v>
      </c>
      <c r="W106" s="247"/>
      <c r="X106" s="247"/>
      <c r="Y106" s="363"/>
    </row>
    <row r="107" spans="1:25" ht="12.75" customHeight="1" x14ac:dyDescent="0.2">
      <c r="A107"/>
      <c r="B107" s="411" t="s">
        <v>373</v>
      </c>
      <c r="C107" s="412"/>
      <c r="D107" s="413"/>
      <c r="E107" s="206" t="s">
        <v>370</v>
      </c>
      <c r="F107" s="206"/>
      <c r="G107" s="206"/>
      <c r="H107" s="207"/>
      <c r="I107" s="173" t="s">
        <v>367</v>
      </c>
      <c r="J107" s="190" t="s">
        <v>370</v>
      </c>
      <c r="K107" s="88"/>
      <c r="L107" s="132"/>
      <c r="M107" s="191" t="s">
        <v>367</v>
      </c>
      <c r="N107" s="190" t="s">
        <v>370</v>
      </c>
      <c r="O107" s="88"/>
      <c r="P107" s="132"/>
      <c r="Q107" s="191" t="s">
        <v>367</v>
      </c>
      <c r="R107" s="190" t="s">
        <v>370</v>
      </c>
      <c r="S107" s="88"/>
      <c r="T107" s="132"/>
      <c r="U107" s="191" t="s">
        <v>367</v>
      </c>
      <c r="V107" s="190" t="s">
        <v>370</v>
      </c>
      <c r="W107" s="88"/>
      <c r="X107" s="132"/>
      <c r="Y107" s="191" t="s">
        <v>367</v>
      </c>
    </row>
    <row r="108" spans="1:25" ht="12.75" customHeight="1" x14ac:dyDescent="0.2">
      <c r="A108"/>
      <c r="B108" s="402" t="s">
        <v>374</v>
      </c>
      <c r="C108" s="389" t="str">
        <f>Interview!C338</f>
        <v>Do projects have a point of contact for security issues or incidents?</v>
      </c>
      <c r="D108" s="390"/>
      <c r="E108" s="29">
        <f>Interview!E338</f>
        <v>0</v>
      </c>
      <c r="F108" s="152">
        <v>1</v>
      </c>
      <c r="G108" s="152">
        <f>IFERROR(VLOOKUP(E108,AnswerCTBL,2,FALSE),0)</f>
        <v>0</v>
      </c>
      <c r="H108" s="208">
        <f>IFERROR(AVERAGE(G108,G109,G110),0)</f>
        <v>0</v>
      </c>
      <c r="I108" s="400">
        <f>SUM(H108,H112,H115)</f>
        <v>0</v>
      </c>
      <c r="J108" s="176"/>
      <c r="K108" s="18">
        <f>IFERROR(VLOOKUP(J108,AnswerCTBL,2,FALSE),0)</f>
        <v>0</v>
      </c>
      <c r="L108" s="109">
        <f>IFERROR(AVERAGE(K108,K109,K110),0)</f>
        <v>0</v>
      </c>
      <c r="M108" s="376">
        <f>SUM(L108,L112,L115)</f>
        <v>0</v>
      </c>
      <c r="N108" s="176"/>
      <c r="O108" s="18">
        <f>IFERROR(VLOOKUP(N108,AnswerCTBL,2,FALSE),0)</f>
        <v>0</v>
      </c>
      <c r="P108" s="109">
        <f>IFERROR(AVERAGE(O108,O109,O110),0)</f>
        <v>0</v>
      </c>
      <c r="Q108" s="376">
        <f>SUM(P108,P112,P115)</f>
        <v>0</v>
      </c>
      <c r="R108" s="176"/>
      <c r="S108" s="18">
        <f>IFERROR(VLOOKUP(R108,AnswerCTBL,2,FALSE),0)</f>
        <v>0</v>
      </c>
      <c r="T108" s="109">
        <f>IFERROR(AVERAGE(S108,S109,S110),0)</f>
        <v>0</v>
      </c>
      <c r="U108" s="376">
        <f>SUM(T108,T112,T115)</f>
        <v>0</v>
      </c>
      <c r="V108" s="176"/>
      <c r="W108" s="18">
        <f>IFERROR(VLOOKUP(V108,AnswerCTBL,2,FALSE),0)</f>
        <v>0</v>
      </c>
      <c r="X108" s="109">
        <f>IFERROR(AVERAGE(W108,W109,W110),0)</f>
        <v>0</v>
      </c>
      <c r="Y108" s="376">
        <f>SUM(X108,X112,X115)</f>
        <v>0</v>
      </c>
    </row>
    <row r="109" spans="1:25" ht="12.75" customHeight="1" x14ac:dyDescent="0.2">
      <c r="A109"/>
      <c r="B109" s="414"/>
      <c r="C109" s="382" t="str">
        <f>Interview!C342</f>
        <v>Does your organization have an assigned security response team?</v>
      </c>
      <c r="D109" s="383"/>
      <c r="E109" s="30">
        <f>Interview!E342</f>
        <v>0</v>
      </c>
      <c r="F109" s="18">
        <v>2</v>
      </c>
      <c r="G109" s="18">
        <f>IFERROR(VLOOKUP(E109,AnswerATBL,2,FALSE),0)</f>
        <v>0</v>
      </c>
      <c r="H109" s="202"/>
      <c r="I109" s="401"/>
      <c r="J109" s="177"/>
      <c r="K109" s="18">
        <f>IFERROR(VLOOKUP(J109,AnswerATBL,2,FALSE),0)</f>
        <v>0</v>
      </c>
      <c r="L109" s="109"/>
      <c r="M109" s="377"/>
      <c r="N109" s="177"/>
      <c r="O109" s="18">
        <f>IFERROR(VLOOKUP(N109,AnswerATBL,2,FALSE),0)</f>
        <v>0</v>
      </c>
      <c r="P109" s="109"/>
      <c r="Q109" s="377"/>
      <c r="R109" s="177"/>
      <c r="S109" s="18">
        <f>IFERROR(VLOOKUP(R109,AnswerATBL,2,FALSE),0)</f>
        <v>0</v>
      </c>
      <c r="T109" s="109"/>
      <c r="U109" s="377"/>
      <c r="V109" s="177"/>
      <c r="W109" s="18">
        <f>IFERROR(VLOOKUP(V109,AnswerATBL,2,FALSE),0)</f>
        <v>0</v>
      </c>
      <c r="X109" s="109"/>
      <c r="Y109" s="377"/>
    </row>
    <row r="110" spans="1:25" ht="12.75" customHeight="1" x14ac:dyDescent="0.25">
      <c r="A110"/>
      <c r="B110" s="403"/>
      <c r="C110" s="384" t="str">
        <f>Interview!C346</f>
        <v>Are project teams aware of their security point(s) of contact and response team(s)?</v>
      </c>
      <c r="D110" s="385"/>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2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25">
      <c r="A112"/>
      <c r="B112" s="402" t="s">
        <v>375</v>
      </c>
      <c r="C112" s="389" t="str">
        <f>Interview!C350</f>
        <v>Does the organization utilize a consistent process for incident reporting and handling?</v>
      </c>
      <c r="D112" s="390"/>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25">
      <c r="A113"/>
      <c r="B113" s="403"/>
      <c r="C113" s="384" t="str">
        <f>Interview!C360</f>
        <v>Are project stakeholders aware of relevant security disclosures related to their software projects?</v>
      </c>
      <c r="D113" s="385"/>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2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25">
      <c r="A115"/>
      <c r="B115" s="402" t="s">
        <v>376</v>
      </c>
      <c r="C115" s="409" t="str">
        <f>Interview!C364</f>
        <v>Are incidents inspected for root causes to generate further recommendations?</v>
      </c>
      <c r="D115" s="410"/>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25">
      <c r="A116"/>
      <c r="B116" s="403"/>
      <c r="C116" s="404" t="str">
        <f>Interview!C370</f>
        <v>Do projects consistently collect and report data and metrics related to incidents?</v>
      </c>
      <c r="D116" s="405"/>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2">
      <c r="A117"/>
      <c r="B117" s="406" t="s">
        <v>308</v>
      </c>
      <c r="C117" s="407"/>
      <c r="D117" s="408"/>
      <c r="E117" s="150" t="s">
        <v>370</v>
      </c>
      <c r="F117" s="150"/>
      <c r="G117" s="150"/>
      <c r="H117" s="151"/>
      <c r="I117" s="217" t="s">
        <v>367</v>
      </c>
      <c r="J117" s="192" t="s">
        <v>370</v>
      </c>
      <c r="K117" s="150"/>
      <c r="L117" s="151"/>
      <c r="M117" s="191" t="s">
        <v>367</v>
      </c>
      <c r="N117" s="192" t="s">
        <v>370</v>
      </c>
      <c r="O117" s="150"/>
      <c r="P117" s="151"/>
      <c r="Q117" s="191" t="s">
        <v>367</v>
      </c>
      <c r="R117" s="192" t="s">
        <v>370</v>
      </c>
      <c r="S117" s="150"/>
      <c r="T117" s="151"/>
      <c r="U117" s="191" t="s">
        <v>367</v>
      </c>
      <c r="V117" s="192" t="s">
        <v>370</v>
      </c>
      <c r="W117" s="150"/>
      <c r="X117" s="151"/>
      <c r="Y117" s="191" t="s">
        <v>367</v>
      </c>
    </row>
    <row r="118" spans="1:25" ht="12.75" customHeight="1" x14ac:dyDescent="0.2">
      <c r="A118"/>
      <c r="B118" s="402" t="s">
        <v>309</v>
      </c>
      <c r="C118" s="409" t="str">
        <f>Interview!C376</f>
        <v>Do projects document operational environment security requirements?</v>
      </c>
      <c r="D118" s="410"/>
      <c r="E118" s="30">
        <f>Interview!E376</f>
        <v>0</v>
      </c>
      <c r="F118" s="18">
        <v>8</v>
      </c>
      <c r="G118" s="18">
        <f>IFERROR(VLOOKUP(E118,AnswerCTBL,2,FALSE),0)</f>
        <v>0</v>
      </c>
      <c r="H118" s="202">
        <f>IFERROR(AVERAGE(G118,G119),0)</f>
        <v>0</v>
      </c>
      <c r="I118" s="400">
        <f>SUM(H118,H121,H124)</f>
        <v>0</v>
      </c>
      <c r="J118" s="176"/>
      <c r="K118" s="18">
        <f>IFERROR(VLOOKUP(J118,AnswerCTBL,2,FALSE),0)</f>
        <v>0</v>
      </c>
      <c r="L118" s="109">
        <f>IFERROR(AVERAGE(K118,K119),0)</f>
        <v>0</v>
      </c>
      <c r="M118" s="376">
        <f>SUM(L118,L121,L124)</f>
        <v>0</v>
      </c>
      <c r="N118" s="176"/>
      <c r="O118" s="18">
        <f>IFERROR(VLOOKUP(N118,AnswerCTBL,2,FALSE),0)</f>
        <v>0</v>
      </c>
      <c r="P118" s="109">
        <f>IFERROR(AVERAGE(O118,O119),0)</f>
        <v>0</v>
      </c>
      <c r="Q118" s="376">
        <f>SUM(P118,P121,P124)</f>
        <v>0</v>
      </c>
      <c r="R118" s="176"/>
      <c r="S118" s="18">
        <f>IFERROR(VLOOKUP(R118,AnswerCTBL,2,FALSE),0)</f>
        <v>0</v>
      </c>
      <c r="T118" s="109">
        <f>IFERROR(AVERAGE(S118,S119),0)</f>
        <v>0</v>
      </c>
      <c r="U118" s="376">
        <f>SUM(T118,T121,T124)</f>
        <v>0</v>
      </c>
      <c r="V118" s="176"/>
      <c r="W118" s="18">
        <f>IFERROR(VLOOKUP(V118,AnswerCTBL,2,FALSE),0)</f>
        <v>0</v>
      </c>
      <c r="X118" s="109">
        <f>IFERROR(AVERAGE(W118,W119),0)</f>
        <v>0</v>
      </c>
      <c r="Y118" s="376">
        <f>SUM(X118,X121,X124)</f>
        <v>0</v>
      </c>
    </row>
    <row r="119" spans="1:25" ht="12" customHeight="1" x14ac:dyDescent="0.2">
      <c r="A119"/>
      <c r="B119" s="403"/>
      <c r="C119" s="404" t="str">
        <f>Interview!C382</f>
        <v>Do projects check for security updates to third-party software components?</v>
      </c>
      <c r="D119" s="405"/>
      <c r="E119" s="30">
        <f>Interview!E382</f>
        <v>0</v>
      </c>
      <c r="F119" s="18">
        <v>9</v>
      </c>
      <c r="G119" s="18">
        <f>IFERROR(VLOOKUP(E119,AnswerCTBL,2,FALSE),0)</f>
        <v>0</v>
      </c>
      <c r="H119" s="202"/>
      <c r="I119" s="401"/>
      <c r="J119" s="177"/>
      <c r="K119" s="18">
        <f>IFERROR(VLOOKUP(J119,AnswerCTBL,2,FALSE),0)</f>
        <v>0</v>
      </c>
      <c r="L119" s="109"/>
      <c r="M119" s="377"/>
      <c r="N119" s="177"/>
      <c r="O119" s="18">
        <f>IFERROR(VLOOKUP(N119,AnswerCTBL,2,FALSE),0)</f>
        <v>0</v>
      </c>
      <c r="P119" s="109"/>
      <c r="Q119" s="377"/>
      <c r="R119" s="177"/>
      <c r="S119" s="18">
        <f>IFERROR(VLOOKUP(R119,AnswerCTBL,2,FALSE),0)</f>
        <v>0</v>
      </c>
      <c r="T119" s="109"/>
      <c r="U119" s="377"/>
      <c r="V119" s="177"/>
      <c r="W119" s="18">
        <f>IFERROR(VLOOKUP(V119,AnswerCTBL,2,FALSE),0)</f>
        <v>0</v>
      </c>
      <c r="X119" s="109"/>
      <c r="Y119" s="377"/>
    </row>
    <row r="120" spans="1:25" ht="12.75" customHeight="1" x14ac:dyDescent="0.2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25">
      <c r="A121"/>
      <c r="B121" s="402" t="s">
        <v>316</v>
      </c>
      <c r="C121" s="389" t="str">
        <f>Interview!C387</f>
        <v>Is a consistent process used to apply upgrades and patches to critical dependencies?</v>
      </c>
      <c r="D121" s="390"/>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25">
      <c r="A122"/>
      <c r="B122" s="403"/>
      <c r="C122" s="404" t="str">
        <f>Interview!C392</f>
        <v>Do projects leverage automation to check application and environment health?</v>
      </c>
      <c r="D122" s="405"/>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2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25">
      <c r="A124"/>
      <c r="B124" s="402" t="s">
        <v>326</v>
      </c>
      <c r="C124" s="389" t="str">
        <f>Interview!C400</f>
        <v>Are stakeholders aware of options for additional tools to protect software while running in operations?</v>
      </c>
      <c r="D124" s="390"/>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25">
      <c r="A125"/>
      <c r="B125" s="403"/>
      <c r="C125" s="384" t="str">
        <f>Interview!C404</f>
        <v>Does a minimum security baseline exist for environment health (versioning, patching, etc)?</v>
      </c>
      <c r="D125" s="385"/>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2">
      <c r="A126"/>
      <c r="B126" s="406" t="s">
        <v>7</v>
      </c>
      <c r="C126" s="407"/>
      <c r="D126" s="408"/>
      <c r="E126" s="150" t="s">
        <v>370</v>
      </c>
      <c r="F126" s="150"/>
      <c r="G126" s="150"/>
      <c r="H126" s="151"/>
      <c r="I126" s="217" t="s">
        <v>367</v>
      </c>
      <c r="J126" s="192" t="s">
        <v>370</v>
      </c>
      <c r="K126" s="150"/>
      <c r="L126" s="151"/>
      <c r="M126" s="191" t="s">
        <v>367</v>
      </c>
      <c r="N126" s="192" t="s">
        <v>370</v>
      </c>
      <c r="O126" s="150"/>
      <c r="P126" s="151"/>
      <c r="Q126" s="191" t="s">
        <v>367</v>
      </c>
      <c r="R126" s="192" t="s">
        <v>370</v>
      </c>
      <c r="S126" s="150"/>
      <c r="T126" s="151"/>
      <c r="U126" s="191" t="s">
        <v>367</v>
      </c>
      <c r="V126" s="192" t="s">
        <v>370</v>
      </c>
      <c r="W126" s="150"/>
      <c r="X126" s="151"/>
      <c r="Y126" s="191" t="s">
        <v>367</v>
      </c>
    </row>
    <row r="127" spans="1:25" ht="12.75" customHeight="1" x14ac:dyDescent="0.2">
      <c r="A127"/>
      <c r="B127" s="402" t="s">
        <v>8</v>
      </c>
      <c r="C127" s="409" t="str">
        <f>Interview!C411</f>
        <v>Are security notes delivered with each software release?</v>
      </c>
      <c r="D127" s="410"/>
      <c r="E127" s="30">
        <f>Interview!E411</f>
        <v>0</v>
      </c>
      <c r="F127" s="18">
        <v>14</v>
      </c>
      <c r="G127" s="18">
        <f>IFERROR(VLOOKUP(E127,AnswerCTBL,2,FALSE),0)</f>
        <v>0</v>
      </c>
      <c r="H127" s="202">
        <f>IFERROR(AVERAGE(G127,G128),0)</f>
        <v>0</v>
      </c>
      <c r="I127" s="400">
        <f>SUM(H127,H130,H133)</f>
        <v>0</v>
      </c>
      <c r="J127" s="176"/>
      <c r="K127" s="18">
        <f>IFERROR(VLOOKUP(J127,AnswerCTBL,2,FALSE),0)</f>
        <v>0</v>
      </c>
      <c r="L127" s="109">
        <f>IFERROR(AVERAGE(K127,K128),0)</f>
        <v>0</v>
      </c>
      <c r="M127" s="376">
        <f>SUM(L127,L130,L133)</f>
        <v>0</v>
      </c>
      <c r="N127" s="176"/>
      <c r="O127" s="18">
        <f>IFERROR(VLOOKUP(N127,AnswerCTBL,2,FALSE),0)</f>
        <v>0</v>
      </c>
      <c r="P127" s="109">
        <f>IFERROR(AVERAGE(O127,O128),0)</f>
        <v>0</v>
      </c>
      <c r="Q127" s="376">
        <f>SUM(P127,P130,P133)</f>
        <v>0</v>
      </c>
      <c r="R127" s="176"/>
      <c r="S127" s="18">
        <f>IFERROR(VLOOKUP(R127,AnswerCTBL,2,FALSE),0)</f>
        <v>0</v>
      </c>
      <c r="T127" s="109">
        <f>IFERROR(AVERAGE(S127,S128),0)</f>
        <v>0</v>
      </c>
      <c r="U127" s="376">
        <f>SUM(T127,T130,T133)</f>
        <v>0</v>
      </c>
      <c r="V127" s="176"/>
      <c r="W127" s="18">
        <f>IFERROR(VLOOKUP(V127,AnswerCTBL,2,FALSE),0)</f>
        <v>0</v>
      </c>
      <c r="X127" s="109">
        <f>IFERROR(AVERAGE(W127,W128),0)</f>
        <v>0</v>
      </c>
      <c r="Y127" s="376">
        <f>SUM(X127,X130,X133)</f>
        <v>0</v>
      </c>
    </row>
    <row r="128" spans="1:25" ht="12.75" customHeight="1" x14ac:dyDescent="0.2">
      <c r="A128"/>
      <c r="B128" s="403"/>
      <c r="C128" s="404" t="str">
        <f>Interview!C417</f>
        <v>Are security-related alerts and error conditions documented on a per-project basis?</v>
      </c>
      <c r="D128" s="405"/>
      <c r="E128" s="30">
        <f>Interview!E417</f>
        <v>0</v>
      </c>
      <c r="F128" s="18">
        <v>15</v>
      </c>
      <c r="G128" s="18">
        <f>IFERROR(VLOOKUP(E128,AnswerCTBL,2,FALSE),0)</f>
        <v>0</v>
      </c>
      <c r="H128" s="202"/>
      <c r="I128" s="401"/>
      <c r="J128" s="177"/>
      <c r="K128" s="18">
        <f>IFERROR(VLOOKUP(J128,AnswerCTBL,2,FALSE),0)</f>
        <v>0</v>
      </c>
      <c r="L128" s="109"/>
      <c r="M128" s="377"/>
      <c r="N128" s="177"/>
      <c r="O128" s="18">
        <f>IFERROR(VLOOKUP(N128,AnswerCTBL,2,FALSE),0)</f>
        <v>0</v>
      </c>
      <c r="P128" s="109"/>
      <c r="Q128" s="377"/>
      <c r="R128" s="177"/>
      <c r="S128" s="18">
        <f>IFERROR(VLOOKUP(R128,AnswerCTBL,2,FALSE),0)</f>
        <v>0</v>
      </c>
      <c r="T128" s="109"/>
      <c r="U128" s="377"/>
      <c r="V128" s="177"/>
      <c r="W128" s="18">
        <f>IFERROR(VLOOKUP(V128,AnswerCTBL,2,FALSE),0)</f>
        <v>0</v>
      </c>
      <c r="X128" s="109"/>
      <c r="Y128" s="377"/>
    </row>
    <row r="129" spans="1:25" ht="12.75" customHeight="1" x14ac:dyDescent="0.2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25">
      <c r="A130"/>
      <c r="B130" s="402" t="s">
        <v>17</v>
      </c>
      <c r="C130" s="409" t="str">
        <f>Interview!C424</f>
        <v>Do projects utilize a change management process that’s well understood?</v>
      </c>
      <c r="D130" s="410"/>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25">
      <c r="A131"/>
      <c r="B131" s="403"/>
      <c r="C131" s="384" t="str">
        <f>Interview!C431</f>
        <v>Do project teams deliver an operational security guide with each product release?</v>
      </c>
      <c r="D131" s="385"/>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2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25">
      <c r="A133"/>
      <c r="B133" s="402" t="s">
        <v>29</v>
      </c>
      <c r="C133" s="389" t="str">
        <f>Interview!C439</f>
        <v>Are project releases audited for appropriate operational security information?</v>
      </c>
      <c r="D133" s="390"/>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1" customHeight="1" thickBot="1" x14ac:dyDescent="0.3">
      <c r="A134"/>
      <c r="B134" s="403"/>
      <c r="C134" s="384" t="str">
        <f>Interview!C443</f>
        <v>Is code signing routinely performed on software components using a consistent process?</v>
      </c>
      <c r="D134" s="385"/>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formula1>AnswerF</formula1>
    </dataValidation>
    <dataValidation type="list" allowBlank="1" showInputMessage="1" showErrorMessage="1" sqref="V134 J32 N32 R32 V32 R134 J134 N134">
      <formula1>AnswerE</formula1>
    </dataValidation>
    <dataValidation type="list" allowBlank="1" showInputMessage="1" showErrorMessage="1" sqref="R133 V76 J133 N133 J29 J67 J47 J40 N29 N67 N47 N40 R29 R67 R47 R40 V29 V67 V47 V40 V133 J76 N76 R76">
      <formula1>AnswerD</formula1>
    </dataValidation>
    <dataValidation type="list" allowBlank="1" showInputMessage="1" showErrorMessage="1" sqref="V20 V109 J20 J109 N20 N109 R20 R109">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formula1>AnswerC</formula1>
    </dataValidation>
    <dataValidation type="list" allowBlank="1" showInputMessage="1" showErrorMessage="1" sqref="N99 V99 V83 J83 R83 J99 R99 N83">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5"/>
  <sheetViews>
    <sheetView topLeftCell="A4" workbookViewId="0">
      <selection activeCell="A18" sqref="A18"/>
    </sheetView>
  </sheetViews>
  <sheetFormatPr defaultColWidth="8.85546875" defaultRowHeight="15" x14ac:dyDescent="0.3"/>
  <cols>
    <col min="1" max="1" width="22.85546875" style="40" customWidth="1"/>
    <col min="2" max="2" width="11" style="40" customWidth="1"/>
    <col min="3" max="3" width="9.7109375" style="40" customWidth="1"/>
    <col min="4" max="4" width="1.85546875" style="40" customWidth="1"/>
    <col min="5" max="5" width="8.85546875" style="40"/>
    <col min="6" max="6" width="1.42578125" style="40" customWidth="1"/>
    <col min="7" max="7" width="8.85546875" style="40"/>
    <col min="8" max="8" width="1.42578125" style="40" customWidth="1"/>
    <col min="9" max="9" width="8.85546875" style="40"/>
    <col min="10" max="10" width="1.42578125" style="40" customWidth="1"/>
    <col min="11" max="11" width="21.42578125" style="40" customWidth="1"/>
    <col min="12" max="12" width="22.140625" style="40" customWidth="1"/>
    <col min="13" max="13" width="3.85546875" style="40" customWidth="1"/>
    <col min="14" max="14" width="4.42578125" style="40" customWidth="1"/>
    <col min="15" max="21" width="9.7109375" style="41" customWidth="1"/>
    <col min="22" max="22" width="9.7109375" style="40" customWidth="1"/>
    <col min="23" max="16384" width="8.85546875" style="40"/>
  </cols>
  <sheetData>
    <row r="1" spans="1:31" ht="69" customHeight="1" thickBot="1" x14ac:dyDescent="0.35">
      <c r="A1" s="354" t="s">
        <v>473</v>
      </c>
      <c r="B1" s="355"/>
      <c r="C1" s="355"/>
      <c r="D1" s="355"/>
      <c r="E1" s="355"/>
      <c r="F1" s="355"/>
      <c r="G1" s="355"/>
      <c r="H1" s="355"/>
      <c r="I1" s="355"/>
      <c r="J1" s="355"/>
      <c r="K1" s="356"/>
    </row>
    <row r="3" spans="1:31" ht="27.75" x14ac:dyDescent="0.45">
      <c r="A3" s="39" t="s">
        <v>381</v>
      </c>
      <c r="L3" s="39" t="str">
        <f>A3</f>
        <v>Software Assurance Maturity Model (SAMM) Roadmap</v>
      </c>
    </row>
    <row r="4" spans="1:31" s="42" customFormat="1" ht="16.5" x14ac:dyDescent="0.3">
      <c r="A4" s="42" t="s">
        <v>53</v>
      </c>
      <c r="B4" s="456" t="str">
        <f>IF(ISBLANK(Interview!D10),"",Interview!D10)</f>
        <v/>
      </c>
      <c r="C4" s="456"/>
      <c r="L4" s="42" t="str">
        <f>B4</f>
        <v/>
      </c>
      <c r="O4" s="44"/>
      <c r="P4" s="44"/>
      <c r="Q4" s="44"/>
      <c r="R4" s="44"/>
      <c r="S4" s="44"/>
      <c r="T4" s="44"/>
      <c r="U4" s="44"/>
      <c r="Y4" s="42">
        <v>1</v>
      </c>
      <c r="Z4" s="42">
        <v>1</v>
      </c>
      <c r="AA4" s="42">
        <v>1</v>
      </c>
    </row>
    <row r="5" spans="1:31" s="42" customFormat="1" ht="16.5" x14ac:dyDescent="0.3">
      <c r="A5" s="42" t="s">
        <v>54</v>
      </c>
      <c r="B5" s="456" t="str">
        <f>IF(ISBLANK(Interview!D11),"",Interview!D11)</f>
        <v/>
      </c>
      <c r="C5" s="456"/>
      <c r="L5" s="42" t="str">
        <f>B5</f>
        <v/>
      </c>
      <c r="O5" s="44"/>
      <c r="P5" s="44"/>
      <c r="Q5" s="44"/>
      <c r="R5" s="44"/>
      <c r="S5" s="44"/>
      <c r="T5" s="44"/>
      <c r="U5" s="44"/>
    </row>
    <row r="6" spans="1:31" s="42" customFormat="1" ht="16.5" x14ac:dyDescent="0.3">
      <c r="A6" s="42" t="s">
        <v>382</v>
      </c>
      <c r="B6" s="43" t="s">
        <v>496</v>
      </c>
      <c r="L6" s="242" t="str">
        <f>B6</f>
        <v>v1.0</v>
      </c>
      <c r="O6" s="44"/>
      <c r="P6" s="44"/>
      <c r="Q6" s="44"/>
      <c r="R6" s="44"/>
      <c r="S6" s="44"/>
      <c r="T6" s="44"/>
      <c r="U6" s="44"/>
    </row>
    <row r="7" spans="1:31" s="42" customFormat="1" ht="16.5" x14ac:dyDescent="0.3">
      <c r="A7" s="42" t="s">
        <v>383</v>
      </c>
      <c r="B7" s="243">
        <v>42794</v>
      </c>
      <c r="O7" s="44"/>
      <c r="P7" s="44"/>
      <c r="Q7" s="44"/>
      <c r="R7" s="44"/>
      <c r="S7" s="44"/>
      <c r="T7" s="44"/>
      <c r="U7" s="44"/>
    </row>
    <row r="8" spans="1:31" s="42" customFormat="1" ht="16.5" x14ac:dyDescent="0.3">
      <c r="A8" s="42" t="s">
        <v>384</v>
      </c>
      <c r="B8" s="43" t="s">
        <v>497</v>
      </c>
      <c r="L8" s="225"/>
      <c r="M8" s="225"/>
      <c r="N8" s="225"/>
      <c r="O8" s="458"/>
      <c r="P8" s="458"/>
      <c r="Q8" s="458"/>
      <c r="R8" s="458"/>
      <c r="S8" s="458"/>
      <c r="T8" s="458"/>
      <c r="U8" s="458"/>
      <c r="V8" s="458"/>
    </row>
    <row r="9" spans="1:31" s="42" customFormat="1" ht="16.5" x14ac:dyDescent="0.3">
      <c r="L9" s="226"/>
      <c r="M9" s="226"/>
      <c r="N9" s="226"/>
      <c r="O9" s="458"/>
      <c r="P9" s="458"/>
      <c r="Q9" s="458"/>
      <c r="R9" s="458"/>
      <c r="S9" s="458"/>
      <c r="T9" s="458"/>
      <c r="U9" s="458"/>
      <c r="V9" s="458"/>
    </row>
    <row r="10" spans="1:31" s="42" customFormat="1" ht="17.25" thickBot="1" x14ac:dyDescent="0.35">
      <c r="A10" s="42" t="s">
        <v>385</v>
      </c>
      <c r="B10" s="45" t="s">
        <v>386</v>
      </c>
      <c r="I10" s="45" t="s">
        <v>387</v>
      </c>
      <c r="L10" s="227" t="s">
        <v>388</v>
      </c>
      <c r="M10" s="227"/>
      <c r="N10" s="227"/>
      <c r="O10" s="455"/>
      <c r="P10" s="455"/>
      <c r="Q10" s="455"/>
      <c r="R10" s="455"/>
      <c r="S10" s="455"/>
      <c r="T10" s="455"/>
      <c r="U10" s="455"/>
      <c r="V10" s="455"/>
    </row>
    <row r="11" spans="1:31" ht="15.75" thickBot="1" x14ac:dyDescent="0.35">
      <c r="A11" s="104" t="s">
        <v>389</v>
      </c>
      <c r="B11" s="105" t="s">
        <v>390</v>
      </c>
      <c r="C11" s="105" t="s">
        <v>455</v>
      </c>
      <c r="D11" s="106" t="s">
        <v>391</v>
      </c>
      <c r="E11" s="105" t="s">
        <v>456</v>
      </c>
      <c r="F11" s="106" t="s">
        <v>392</v>
      </c>
      <c r="G11" s="105" t="s">
        <v>457</v>
      </c>
      <c r="H11" s="106" t="s">
        <v>393</v>
      </c>
      <c r="I11" s="105" t="s">
        <v>458</v>
      </c>
      <c r="J11" s="46" t="s">
        <v>394</v>
      </c>
      <c r="K11" s="47" t="s">
        <v>395</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3">
      <c r="A12" s="101" t="s">
        <v>396</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v>
      </c>
    </row>
    <row r="13" spans="1:31" ht="15" customHeight="1" x14ac:dyDescent="0.3">
      <c r="A13" s="102" t="s">
        <v>89</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3">
      <c r="A14" s="103" t="s">
        <v>121</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3">
      <c r="A15" s="98" t="s">
        <v>149</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v>
      </c>
    </row>
    <row r="16" spans="1:31" ht="15" customHeight="1" x14ac:dyDescent="0.3">
      <c r="A16" s="99" t="s">
        <v>175</v>
      </c>
      <c r="B16" s="110">
        <f>IF(ISNUMBER(Interview!$J173),Interview!$J$173,SUM(LEFT(Interview!$J$173),".5"))</f>
        <v>0</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0</v>
      </c>
    </row>
    <row r="17" spans="1:31" x14ac:dyDescent="0.3">
      <c r="A17" s="100" t="s">
        <v>198</v>
      </c>
      <c r="B17" s="111">
        <f>IF(ISNUMBER(Interview!$J$206),Interview!$J$206,SUM(LEFT(Interview!$J$206),".5"))</f>
        <v>0</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0</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0</v>
      </c>
    </row>
    <row r="18" spans="1:31" x14ac:dyDescent="0.3">
      <c r="A18" s="95" t="s">
        <v>222</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Review</v>
      </c>
      <c r="AA18" s="136">
        <f t="shared" si="2"/>
        <v>0</v>
      </c>
      <c r="AB18" s="136">
        <f t="shared" si="3"/>
        <v>0</v>
      </c>
      <c r="AC18" s="136">
        <f t="shared" si="4"/>
        <v>0</v>
      </c>
      <c r="AD18" s="136">
        <f t="shared" si="5"/>
        <v>0</v>
      </c>
      <c r="AE18" s="136">
        <f t="shared" si="6"/>
        <v>0</v>
      </c>
    </row>
    <row r="19" spans="1:31" x14ac:dyDescent="0.3">
      <c r="A19" s="96" t="s">
        <v>380</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0</v>
      </c>
    </row>
    <row r="20" spans="1:31" x14ac:dyDescent="0.3">
      <c r="A20" s="97" t="s">
        <v>264</v>
      </c>
      <c r="B20" s="111">
        <f>IF(ISNUMBER(Interview!$J$304),Interview!$J$304,SUM(LEFT(Interview!$J$304),".5"))</f>
        <v>0</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v>
      </c>
    </row>
    <row r="21" spans="1:31" x14ac:dyDescent="0.3">
      <c r="A21" s="92" t="s">
        <v>373</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3">
      <c r="A22" s="93" t="s">
        <v>308</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5.75" thickBot="1" x14ac:dyDescent="0.35">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3">
      <c r="L24" s="229" t="str">
        <f>A13</f>
        <v>Policy &amp; Compliance</v>
      </c>
      <c r="M24" s="229"/>
      <c r="N24" s="229"/>
      <c r="O24" s="229"/>
      <c r="P24" s="229"/>
      <c r="Q24" s="229"/>
      <c r="R24" s="229"/>
      <c r="S24" s="229"/>
      <c r="T24" s="229"/>
      <c r="U24" s="229"/>
      <c r="V24" s="229"/>
    </row>
    <row r="25" spans="1:31" x14ac:dyDescent="0.3">
      <c r="B25" s="53" t="s">
        <v>397</v>
      </c>
      <c r="C25" s="136">
        <f>SUM(C12:C23)-SUM(B12:B23)</f>
        <v>0</v>
      </c>
      <c r="D25" s="136"/>
      <c r="E25" s="136">
        <f>SUM(E12:E23)-SUM(C12:C23)</f>
        <v>0</v>
      </c>
      <c r="F25" s="136"/>
      <c r="G25" s="136">
        <f>SUM(G12:G23)-SUM(E12:E23)</f>
        <v>0</v>
      </c>
      <c r="H25" s="136"/>
      <c r="I25" s="136">
        <f>SUM(I12:I23)-SUM(G12:G23)</f>
        <v>0</v>
      </c>
      <c r="J25" s="136"/>
      <c r="K25" s="135">
        <f>SUM(K12:K23)</f>
        <v>0</v>
      </c>
      <c r="L25" s="229"/>
      <c r="M25" s="229"/>
      <c r="N25" s="229"/>
      <c r="O25" s="229"/>
      <c r="P25" s="229"/>
      <c r="Q25" s="229"/>
      <c r="R25" s="229"/>
      <c r="S25" s="229"/>
      <c r="T25" s="229"/>
      <c r="U25" s="229"/>
      <c r="V25" s="229"/>
    </row>
    <row r="26" spans="1:31" x14ac:dyDescent="0.3">
      <c r="B26" s="53"/>
      <c r="C26" s="54" t="e">
        <f>C25/$K$25</f>
        <v>#DIV/0!</v>
      </c>
      <c r="E26" s="54" t="e">
        <f>E25/$K$25</f>
        <v>#DIV/0!</v>
      </c>
      <c r="G26" s="54" t="e">
        <f>G25/$K$25</f>
        <v>#DIV/0!</v>
      </c>
      <c r="I26" s="54" t="e">
        <f>I25/$K$25</f>
        <v>#DIV/0!</v>
      </c>
      <c r="K26" s="55">
        <f>1-K25/24</f>
        <v>1</v>
      </c>
      <c r="L26" s="229"/>
      <c r="M26" s="229"/>
      <c r="N26" s="229"/>
      <c r="O26" s="229"/>
      <c r="P26" s="229"/>
      <c r="Q26" s="229"/>
      <c r="R26" s="229"/>
      <c r="S26" s="229"/>
      <c r="T26" s="229"/>
      <c r="U26" s="229"/>
      <c r="V26" s="229"/>
    </row>
    <row r="27" spans="1:31" x14ac:dyDescent="0.3">
      <c r="B27" s="53"/>
      <c r="L27" s="229"/>
      <c r="M27" s="229"/>
      <c r="N27" s="229"/>
      <c r="O27" s="229"/>
      <c r="P27" s="229"/>
      <c r="Q27" s="229"/>
      <c r="R27" s="229"/>
      <c r="S27" s="229"/>
      <c r="T27" s="229"/>
      <c r="U27" s="229"/>
      <c r="V27" s="229"/>
    </row>
    <row r="28" spans="1:31" ht="15.75" thickBot="1" x14ac:dyDescent="0.35">
      <c r="L28" s="229"/>
      <c r="M28" s="229"/>
      <c r="N28" s="229"/>
      <c r="O28" s="229"/>
      <c r="P28" s="229"/>
      <c r="Q28" s="229"/>
      <c r="R28" s="229"/>
      <c r="S28" s="229"/>
      <c r="T28" s="229"/>
      <c r="U28" s="229"/>
      <c r="V28" s="229"/>
    </row>
    <row r="29" spans="1:31" x14ac:dyDescent="0.3">
      <c r="A29" s="56" t="s">
        <v>398</v>
      </c>
      <c r="B29" s="57">
        <v>0</v>
      </c>
      <c r="L29" s="229"/>
      <c r="M29" s="229"/>
      <c r="N29" s="229"/>
      <c r="O29" s="229"/>
      <c r="P29" s="229"/>
      <c r="Q29" s="229"/>
      <c r="R29" s="229"/>
      <c r="S29" s="229"/>
      <c r="T29" s="229"/>
      <c r="U29" s="229"/>
      <c r="V29" s="229"/>
    </row>
    <row r="30" spans="1:31" x14ac:dyDescent="0.3">
      <c r="A30" s="58"/>
      <c r="B30" s="59">
        <v>0.5</v>
      </c>
      <c r="L30" s="229"/>
      <c r="M30" s="229"/>
      <c r="N30" s="229"/>
      <c r="O30" s="229"/>
      <c r="P30" s="229"/>
      <c r="Q30" s="229"/>
      <c r="R30" s="229"/>
      <c r="S30" s="229"/>
      <c r="T30" s="229"/>
      <c r="U30" s="229"/>
      <c r="V30" s="229"/>
    </row>
    <row r="31" spans="1:31" x14ac:dyDescent="0.3">
      <c r="A31" s="58"/>
      <c r="B31" s="59">
        <v>1</v>
      </c>
      <c r="L31" s="229" t="str">
        <f>A14</f>
        <v>Education &amp; Guidance</v>
      </c>
      <c r="M31" s="229"/>
      <c r="N31" s="229"/>
      <c r="O31" s="229"/>
      <c r="P31" s="229"/>
      <c r="Q31" s="229"/>
      <c r="R31" s="229"/>
      <c r="S31" s="229"/>
      <c r="T31" s="229"/>
      <c r="U31" s="229"/>
      <c r="V31" s="229"/>
    </row>
    <row r="32" spans="1:31" x14ac:dyDescent="0.3">
      <c r="A32" s="58"/>
      <c r="B32" s="59">
        <v>1.5</v>
      </c>
      <c r="L32" s="229"/>
      <c r="M32" s="229"/>
      <c r="N32" s="229"/>
      <c r="O32" s="229"/>
      <c r="P32" s="229"/>
      <c r="Q32" s="229"/>
      <c r="R32" s="229"/>
      <c r="S32" s="229"/>
      <c r="T32" s="229"/>
      <c r="U32" s="229"/>
      <c r="V32" s="229"/>
    </row>
    <row r="33" spans="1:22" x14ac:dyDescent="0.3">
      <c r="A33" s="58"/>
      <c r="B33" s="59">
        <v>2</v>
      </c>
      <c r="L33" s="229"/>
      <c r="M33" s="229"/>
      <c r="N33" s="229"/>
      <c r="O33" s="229"/>
      <c r="P33" s="229"/>
      <c r="Q33" s="229"/>
      <c r="R33" s="229"/>
      <c r="S33" s="229"/>
      <c r="T33" s="229"/>
      <c r="U33" s="229"/>
      <c r="V33" s="229"/>
    </row>
    <row r="34" spans="1:22" x14ac:dyDescent="0.3">
      <c r="A34" s="58"/>
      <c r="B34" s="59">
        <v>2.5</v>
      </c>
      <c r="L34" s="229"/>
      <c r="M34" s="229"/>
      <c r="N34" s="229"/>
      <c r="O34" s="229"/>
      <c r="P34" s="229"/>
      <c r="Q34" s="229"/>
      <c r="R34" s="229"/>
      <c r="S34" s="229"/>
      <c r="T34" s="229"/>
      <c r="U34" s="229"/>
      <c r="V34" s="229"/>
    </row>
    <row r="35" spans="1:22" ht="15.75" thickBot="1" x14ac:dyDescent="0.35">
      <c r="A35" s="60"/>
      <c r="B35" s="61">
        <v>3</v>
      </c>
      <c r="L35" s="229"/>
      <c r="M35" s="229"/>
      <c r="N35" s="229"/>
      <c r="O35" s="229"/>
      <c r="P35" s="229"/>
      <c r="Q35" s="229"/>
      <c r="R35" s="229"/>
      <c r="S35" s="229"/>
      <c r="T35" s="229"/>
      <c r="U35" s="229"/>
      <c r="V35" s="229"/>
    </row>
    <row r="36" spans="1:22" x14ac:dyDescent="0.3">
      <c r="L36" s="229"/>
      <c r="M36" s="229"/>
      <c r="N36" s="229"/>
      <c r="O36" s="229"/>
      <c r="P36" s="229"/>
      <c r="Q36" s="229"/>
      <c r="R36" s="229"/>
      <c r="S36" s="229"/>
      <c r="T36" s="229"/>
      <c r="U36" s="229"/>
      <c r="V36" s="229"/>
    </row>
    <row r="37" spans="1:22" x14ac:dyDescent="0.3">
      <c r="L37" s="229"/>
      <c r="M37" s="229"/>
      <c r="N37" s="229"/>
      <c r="O37" s="229"/>
      <c r="P37" s="229"/>
      <c r="Q37" s="229"/>
      <c r="R37" s="229"/>
      <c r="S37" s="229"/>
      <c r="T37" s="229"/>
      <c r="U37" s="229"/>
      <c r="V37" s="229"/>
    </row>
    <row r="38" spans="1:22" x14ac:dyDescent="0.3">
      <c r="L38" s="229" t="str">
        <f>A15</f>
        <v>Threat Assessment</v>
      </c>
      <c r="M38" s="229"/>
      <c r="N38" s="229"/>
      <c r="O38" s="229"/>
      <c r="P38" s="229"/>
      <c r="Q38" s="229"/>
      <c r="R38" s="229"/>
      <c r="S38" s="229"/>
      <c r="T38" s="229"/>
      <c r="U38" s="229"/>
      <c r="V38" s="229"/>
    </row>
    <row r="39" spans="1:22" x14ac:dyDescent="0.3">
      <c r="L39" s="229"/>
      <c r="M39" s="229"/>
      <c r="N39" s="229"/>
      <c r="O39" s="229"/>
      <c r="P39" s="229"/>
      <c r="Q39" s="229"/>
      <c r="R39" s="229"/>
      <c r="S39" s="229"/>
      <c r="T39" s="229"/>
      <c r="U39" s="229"/>
      <c r="V39" s="229"/>
    </row>
    <row r="40" spans="1:22" x14ac:dyDescent="0.3">
      <c r="L40" s="229"/>
      <c r="M40" s="229"/>
      <c r="N40" s="229"/>
      <c r="O40" s="229"/>
      <c r="P40" s="229"/>
      <c r="Q40" s="229"/>
      <c r="R40" s="229"/>
      <c r="S40" s="229"/>
      <c r="T40" s="229"/>
      <c r="U40" s="229"/>
      <c r="V40" s="229"/>
    </row>
    <row r="41" spans="1:22" x14ac:dyDescent="0.3">
      <c r="L41" s="229"/>
      <c r="M41" s="229"/>
      <c r="N41" s="229"/>
      <c r="O41" s="229"/>
      <c r="P41" s="229"/>
      <c r="Q41" s="229"/>
      <c r="R41" s="229"/>
      <c r="S41" s="229"/>
      <c r="T41" s="229"/>
      <c r="U41" s="229"/>
      <c r="V41" s="229"/>
    </row>
    <row r="42" spans="1:22" x14ac:dyDescent="0.3">
      <c r="L42" s="229"/>
      <c r="M42" s="229"/>
      <c r="N42" s="229"/>
      <c r="O42" s="229"/>
      <c r="P42" s="229"/>
      <c r="Q42" s="229"/>
      <c r="R42" s="229"/>
      <c r="S42" s="229"/>
      <c r="T42" s="229"/>
      <c r="U42" s="229"/>
      <c r="V42" s="229"/>
    </row>
    <row r="43" spans="1:22" x14ac:dyDescent="0.3">
      <c r="L43" s="229"/>
      <c r="M43" s="229"/>
      <c r="N43" s="229"/>
      <c r="O43" s="229"/>
      <c r="P43" s="229"/>
      <c r="Q43" s="229"/>
      <c r="R43" s="229"/>
      <c r="S43" s="229"/>
      <c r="T43" s="229"/>
      <c r="U43" s="229"/>
      <c r="V43" s="229"/>
    </row>
    <row r="44" spans="1:22" x14ac:dyDescent="0.3">
      <c r="L44" s="229"/>
      <c r="M44" s="229"/>
      <c r="N44" s="229"/>
      <c r="O44" s="229"/>
      <c r="P44" s="229"/>
      <c r="Q44" s="229"/>
      <c r="R44" s="229"/>
      <c r="S44" s="229"/>
      <c r="T44" s="229"/>
      <c r="U44" s="229"/>
      <c r="V44" s="229"/>
    </row>
    <row r="45" spans="1:22" x14ac:dyDescent="0.3">
      <c r="L45" s="229" t="str">
        <f>A16</f>
        <v>Security Requirements</v>
      </c>
      <c r="M45" s="229"/>
      <c r="N45" s="229"/>
      <c r="O45" s="229"/>
      <c r="P45" s="229"/>
      <c r="Q45" s="229"/>
      <c r="R45" s="229"/>
      <c r="S45" s="229"/>
      <c r="T45" s="229"/>
      <c r="U45" s="229"/>
      <c r="V45" s="229"/>
    </row>
    <row r="46" spans="1:22" x14ac:dyDescent="0.3">
      <c r="L46" s="229"/>
      <c r="M46" s="229"/>
      <c r="N46" s="229"/>
      <c r="O46" s="229"/>
      <c r="P46" s="229"/>
      <c r="Q46" s="229"/>
      <c r="R46" s="229"/>
      <c r="S46" s="229"/>
      <c r="T46" s="229"/>
      <c r="U46" s="229"/>
      <c r="V46" s="229"/>
    </row>
    <row r="47" spans="1:22" x14ac:dyDescent="0.3">
      <c r="L47" s="229"/>
      <c r="M47" s="229"/>
      <c r="N47" s="229"/>
      <c r="O47" s="229"/>
      <c r="P47" s="229"/>
      <c r="Q47" s="229"/>
      <c r="R47" s="229"/>
      <c r="S47" s="229"/>
      <c r="T47" s="229"/>
      <c r="U47" s="229"/>
      <c r="V47" s="229"/>
    </row>
    <row r="48" spans="1:22" x14ac:dyDescent="0.3">
      <c r="L48" s="229"/>
      <c r="M48" s="229"/>
      <c r="N48" s="229"/>
      <c r="O48" s="229"/>
      <c r="P48" s="229"/>
      <c r="Q48" s="229"/>
      <c r="R48" s="229"/>
      <c r="S48" s="229"/>
      <c r="T48" s="229"/>
      <c r="U48" s="229"/>
      <c r="V48" s="229"/>
    </row>
    <row r="49" spans="12:22" x14ac:dyDescent="0.3">
      <c r="L49" s="229"/>
      <c r="M49" s="229"/>
      <c r="N49" s="229"/>
      <c r="O49" s="229"/>
      <c r="P49" s="229"/>
      <c r="Q49" s="229"/>
      <c r="R49" s="229"/>
      <c r="S49" s="229"/>
      <c r="T49" s="229"/>
      <c r="U49" s="229"/>
      <c r="V49" s="229"/>
    </row>
    <row r="50" spans="12:22" x14ac:dyDescent="0.3">
      <c r="L50" s="229"/>
      <c r="M50" s="229"/>
      <c r="N50" s="229"/>
      <c r="O50" s="229"/>
      <c r="P50" s="229"/>
      <c r="Q50" s="229"/>
      <c r="R50" s="229"/>
      <c r="S50" s="229"/>
      <c r="T50" s="229"/>
      <c r="U50" s="229"/>
      <c r="V50" s="229"/>
    </row>
    <row r="51" spans="12:22" x14ac:dyDescent="0.3">
      <c r="L51" s="229"/>
      <c r="M51" s="229"/>
      <c r="N51" s="229"/>
      <c r="O51" s="229"/>
      <c r="P51" s="229"/>
      <c r="Q51" s="229"/>
      <c r="R51" s="229"/>
      <c r="S51" s="229"/>
      <c r="T51" s="229"/>
      <c r="U51" s="229"/>
      <c r="V51" s="229"/>
    </row>
    <row r="52" spans="12:22" x14ac:dyDescent="0.3">
      <c r="L52" s="229"/>
      <c r="M52" s="229"/>
      <c r="N52" s="229"/>
      <c r="O52" s="229"/>
      <c r="P52" s="229"/>
      <c r="Q52" s="229"/>
      <c r="R52" s="229"/>
      <c r="S52" s="229"/>
      <c r="T52" s="229"/>
      <c r="U52" s="229"/>
      <c r="V52" s="229"/>
    </row>
    <row r="53" spans="12:22" x14ac:dyDescent="0.3">
      <c r="L53" s="229" t="str">
        <f>A17</f>
        <v>Secure Architecture</v>
      </c>
      <c r="M53" s="229"/>
      <c r="N53" s="229"/>
      <c r="O53" s="229"/>
      <c r="P53" s="229"/>
      <c r="Q53" s="229"/>
      <c r="R53" s="229"/>
      <c r="S53" s="229"/>
      <c r="T53" s="229"/>
      <c r="U53" s="229"/>
      <c r="V53" s="229"/>
    </row>
    <row r="54" spans="12:22" x14ac:dyDescent="0.3">
      <c r="L54" s="229"/>
      <c r="M54" s="229"/>
      <c r="N54" s="229"/>
      <c r="O54" s="229"/>
      <c r="P54" s="229"/>
      <c r="Q54" s="229"/>
      <c r="R54" s="229"/>
      <c r="S54" s="229"/>
      <c r="T54" s="229"/>
      <c r="U54" s="229"/>
      <c r="V54" s="229"/>
    </row>
    <row r="55" spans="12:22" x14ac:dyDescent="0.3">
      <c r="L55" s="229"/>
      <c r="M55" s="229"/>
      <c r="N55" s="229"/>
      <c r="O55" s="229"/>
      <c r="P55" s="229"/>
      <c r="Q55" s="229"/>
      <c r="R55" s="229"/>
      <c r="S55" s="229"/>
      <c r="T55" s="229"/>
      <c r="U55" s="229"/>
      <c r="V55" s="229"/>
    </row>
    <row r="56" spans="12:22" x14ac:dyDescent="0.3">
      <c r="L56" s="229"/>
      <c r="M56" s="229"/>
      <c r="N56" s="229"/>
      <c r="O56" s="229"/>
      <c r="P56" s="229"/>
      <c r="Q56" s="229"/>
      <c r="R56" s="229"/>
      <c r="S56" s="229"/>
      <c r="T56" s="229"/>
      <c r="U56" s="229"/>
      <c r="V56" s="229"/>
    </row>
    <row r="57" spans="12:22" x14ac:dyDescent="0.3">
      <c r="L57" s="229"/>
      <c r="M57" s="229"/>
      <c r="N57" s="229"/>
      <c r="O57" s="229"/>
      <c r="P57" s="229"/>
      <c r="Q57" s="229"/>
      <c r="R57" s="229"/>
      <c r="S57" s="229"/>
      <c r="T57" s="229"/>
      <c r="U57" s="229"/>
      <c r="V57" s="229"/>
    </row>
    <row r="58" spans="12:22" x14ac:dyDescent="0.3">
      <c r="L58" s="229"/>
      <c r="M58" s="229"/>
      <c r="N58" s="229"/>
      <c r="O58" s="229"/>
      <c r="P58" s="229"/>
      <c r="Q58" s="229"/>
      <c r="R58" s="229"/>
      <c r="S58" s="229"/>
      <c r="T58" s="229"/>
      <c r="U58" s="229"/>
      <c r="V58" s="229"/>
    </row>
    <row r="59" spans="12:22" x14ac:dyDescent="0.3">
      <c r="L59" s="229"/>
      <c r="M59" s="229"/>
      <c r="N59" s="229"/>
      <c r="O59" s="229"/>
      <c r="P59" s="229"/>
      <c r="Q59" s="229"/>
      <c r="R59" s="229"/>
      <c r="S59" s="229"/>
      <c r="T59" s="229"/>
      <c r="U59" s="229"/>
      <c r="V59" s="229"/>
    </row>
    <row r="60" spans="12:22" x14ac:dyDescent="0.3">
      <c r="L60" s="229"/>
      <c r="M60" s="229"/>
      <c r="N60" s="229"/>
      <c r="O60" s="229"/>
      <c r="P60" s="229"/>
      <c r="Q60" s="229"/>
      <c r="R60" s="229"/>
      <c r="S60" s="229"/>
      <c r="T60" s="229"/>
      <c r="U60" s="229"/>
      <c r="V60" s="229"/>
    </row>
    <row r="61" spans="12:22" x14ac:dyDescent="0.3">
      <c r="L61" s="229" t="str">
        <f>A18</f>
        <v>Design Review</v>
      </c>
      <c r="M61" s="229"/>
      <c r="N61" s="229"/>
      <c r="O61" s="229"/>
      <c r="P61" s="229"/>
      <c r="Q61" s="229"/>
      <c r="R61" s="229"/>
      <c r="S61" s="229"/>
      <c r="T61" s="229"/>
      <c r="U61" s="229"/>
      <c r="V61" s="229"/>
    </row>
    <row r="62" spans="12:22" x14ac:dyDescent="0.3">
      <c r="L62" s="229"/>
      <c r="M62" s="229"/>
      <c r="N62" s="229"/>
      <c r="O62" s="229"/>
      <c r="P62" s="229"/>
      <c r="Q62" s="229"/>
      <c r="R62" s="229"/>
      <c r="S62" s="229"/>
      <c r="T62" s="229"/>
      <c r="U62" s="229"/>
      <c r="V62" s="229"/>
    </row>
    <row r="63" spans="12:22" x14ac:dyDescent="0.3">
      <c r="L63" s="229"/>
      <c r="M63" s="229"/>
      <c r="N63" s="229"/>
      <c r="O63" s="229"/>
      <c r="P63" s="229"/>
      <c r="Q63" s="229"/>
      <c r="R63" s="229"/>
      <c r="S63" s="229"/>
      <c r="T63" s="229"/>
      <c r="U63" s="229"/>
      <c r="V63" s="229"/>
    </row>
    <row r="64" spans="12:22" x14ac:dyDescent="0.3">
      <c r="L64" s="229"/>
      <c r="M64" s="229"/>
      <c r="N64" s="229"/>
      <c r="O64" s="229"/>
      <c r="P64" s="229"/>
      <c r="Q64" s="229"/>
      <c r="R64" s="229"/>
      <c r="S64" s="229"/>
      <c r="T64" s="229"/>
      <c r="U64" s="229"/>
      <c r="V64" s="229"/>
    </row>
    <row r="65" spans="12:22" x14ac:dyDescent="0.3">
      <c r="L65" s="229"/>
      <c r="M65" s="229"/>
      <c r="N65" s="229"/>
      <c r="O65" s="229"/>
      <c r="P65" s="229"/>
      <c r="Q65" s="229"/>
      <c r="R65" s="229"/>
      <c r="S65" s="229"/>
      <c r="T65" s="229"/>
      <c r="U65" s="229"/>
      <c r="V65" s="229"/>
    </row>
    <row r="66" spans="12:22" x14ac:dyDescent="0.3">
      <c r="L66" s="229"/>
      <c r="M66" s="229"/>
      <c r="N66" s="229"/>
      <c r="O66" s="229"/>
      <c r="P66" s="229"/>
      <c r="Q66" s="229"/>
      <c r="R66" s="229"/>
      <c r="S66" s="229"/>
      <c r="T66" s="229"/>
      <c r="U66" s="229"/>
      <c r="V66" s="229"/>
    </row>
    <row r="67" spans="12:22" x14ac:dyDescent="0.3">
      <c r="L67" s="229"/>
      <c r="M67" s="229"/>
      <c r="N67" s="229"/>
      <c r="O67" s="229"/>
      <c r="P67" s="229"/>
      <c r="Q67" s="229"/>
      <c r="R67" s="229"/>
      <c r="S67" s="229"/>
      <c r="T67" s="229"/>
      <c r="U67" s="229"/>
      <c r="V67" s="229"/>
    </row>
    <row r="68" spans="12:22" x14ac:dyDescent="0.3">
      <c r="L68" s="229"/>
      <c r="M68" s="229"/>
      <c r="N68" s="229"/>
      <c r="O68" s="229"/>
      <c r="P68" s="229"/>
      <c r="Q68" s="229"/>
      <c r="R68" s="229"/>
      <c r="S68" s="229"/>
      <c r="T68" s="229"/>
      <c r="U68" s="229"/>
      <c r="V68" s="229"/>
    </row>
    <row r="69" spans="12:22" x14ac:dyDescent="0.3">
      <c r="L69" s="229" t="str">
        <f>A19</f>
        <v>Implementation Review</v>
      </c>
      <c r="M69" s="229"/>
      <c r="N69" s="229"/>
      <c r="O69" s="229"/>
      <c r="P69" s="229"/>
      <c r="Q69" s="229"/>
      <c r="R69" s="229"/>
      <c r="S69" s="229"/>
      <c r="T69" s="229"/>
      <c r="U69" s="229"/>
      <c r="V69" s="229"/>
    </row>
    <row r="70" spans="12:22" x14ac:dyDescent="0.3">
      <c r="L70" s="229"/>
      <c r="M70" s="229"/>
      <c r="N70" s="229"/>
      <c r="O70" s="229"/>
      <c r="P70" s="229"/>
      <c r="Q70" s="229"/>
      <c r="R70" s="229"/>
      <c r="S70" s="229"/>
      <c r="T70" s="229"/>
      <c r="U70" s="229"/>
      <c r="V70" s="229"/>
    </row>
    <row r="71" spans="12:22" x14ac:dyDescent="0.3">
      <c r="L71" s="229"/>
      <c r="M71" s="229"/>
      <c r="N71" s="229"/>
      <c r="O71" s="229"/>
      <c r="P71" s="229"/>
      <c r="Q71" s="229"/>
      <c r="R71" s="229"/>
      <c r="S71" s="229"/>
      <c r="T71" s="229"/>
      <c r="U71" s="229"/>
      <c r="V71" s="229"/>
    </row>
    <row r="72" spans="12:22" x14ac:dyDescent="0.3">
      <c r="L72" s="229"/>
      <c r="M72" s="229"/>
      <c r="N72" s="229"/>
      <c r="O72" s="229"/>
      <c r="P72" s="229"/>
      <c r="Q72" s="229"/>
      <c r="R72" s="229"/>
      <c r="S72" s="229"/>
      <c r="T72" s="229"/>
      <c r="U72" s="229"/>
      <c r="V72" s="229"/>
    </row>
    <row r="73" spans="12:22" x14ac:dyDescent="0.3">
      <c r="L73" s="229"/>
      <c r="M73" s="229"/>
      <c r="N73" s="229"/>
      <c r="O73" s="229"/>
      <c r="P73" s="229"/>
      <c r="Q73" s="229"/>
      <c r="R73" s="229"/>
      <c r="S73" s="229"/>
      <c r="T73" s="229"/>
      <c r="U73" s="229"/>
      <c r="V73" s="229"/>
    </row>
    <row r="74" spans="12:22" x14ac:dyDescent="0.3">
      <c r="L74" s="229"/>
      <c r="M74" s="229"/>
      <c r="N74" s="229"/>
      <c r="O74" s="229"/>
      <c r="P74" s="229"/>
      <c r="Q74" s="229"/>
      <c r="R74" s="229"/>
      <c r="S74" s="229"/>
      <c r="T74" s="229"/>
      <c r="U74" s="229"/>
      <c r="V74" s="229"/>
    </row>
    <row r="75" spans="12:22" x14ac:dyDescent="0.3">
      <c r="L75" s="229"/>
      <c r="M75" s="229"/>
      <c r="N75" s="229"/>
      <c r="O75" s="229"/>
      <c r="P75" s="229"/>
      <c r="Q75" s="229"/>
      <c r="R75" s="229"/>
      <c r="S75" s="229"/>
      <c r="T75" s="229"/>
      <c r="U75" s="229"/>
      <c r="V75" s="229"/>
    </row>
    <row r="76" spans="12:22" x14ac:dyDescent="0.3">
      <c r="L76" s="229"/>
      <c r="M76" s="229"/>
      <c r="N76" s="229"/>
      <c r="O76" s="229"/>
      <c r="P76" s="229"/>
      <c r="Q76" s="229"/>
      <c r="R76" s="229"/>
      <c r="S76" s="229"/>
      <c r="T76" s="229"/>
      <c r="U76" s="229"/>
      <c r="V76" s="229"/>
    </row>
    <row r="77" spans="12:22" x14ac:dyDescent="0.3">
      <c r="L77" s="229" t="str">
        <f>A20</f>
        <v>Security Testing</v>
      </c>
      <c r="M77" s="229"/>
      <c r="N77" s="229"/>
      <c r="O77" s="229"/>
      <c r="P77" s="229"/>
      <c r="Q77" s="229"/>
      <c r="R77" s="229"/>
      <c r="S77" s="229"/>
      <c r="T77" s="229"/>
      <c r="U77" s="229"/>
      <c r="V77" s="229"/>
    </row>
    <row r="78" spans="12:22" x14ac:dyDescent="0.3">
      <c r="L78" s="229"/>
      <c r="M78" s="229"/>
      <c r="N78" s="229"/>
      <c r="O78" s="229"/>
      <c r="P78" s="229"/>
      <c r="Q78" s="229"/>
      <c r="R78" s="229"/>
      <c r="S78" s="229"/>
      <c r="T78" s="229"/>
      <c r="U78" s="229"/>
      <c r="V78" s="229"/>
    </row>
    <row r="79" spans="12:22" x14ac:dyDescent="0.3">
      <c r="L79" s="229"/>
      <c r="M79" s="229"/>
      <c r="N79" s="229"/>
      <c r="O79" s="229"/>
      <c r="P79" s="229"/>
      <c r="Q79" s="229"/>
      <c r="R79" s="229"/>
      <c r="S79" s="229"/>
      <c r="T79" s="229"/>
      <c r="U79" s="229"/>
      <c r="V79" s="229"/>
    </row>
    <row r="80" spans="12:22" x14ac:dyDescent="0.3">
      <c r="L80" s="229"/>
      <c r="M80" s="229"/>
      <c r="N80" s="229"/>
      <c r="O80" s="229"/>
      <c r="P80" s="229"/>
      <c r="Q80" s="229"/>
      <c r="R80" s="229"/>
      <c r="S80" s="229"/>
      <c r="T80" s="229"/>
      <c r="U80" s="229"/>
      <c r="V80" s="229"/>
    </row>
    <row r="81" spans="12:22" x14ac:dyDescent="0.3">
      <c r="L81" s="229"/>
      <c r="M81" s="229"/>
      <c r="N81" s="229"/>
      <c r="O81" s="229"/>
      <c r="P81" s="229"/>
      <c r="Q81" s="229"/>
      <c r="R81" s="229"/>
      <c r="S81" s="229"/>
      <c r="T81" s="229"/>
      <c r="U81" s="229"/>
      <c r="V81" s="229"/>
    </row>
    <row r="82" spans="12:22" x14ac:dyDescent="0.3">
      <c r="L82" s="229"/>
      <c r="M82" s="229"/>
      <c r="N82" s="229"/>
      <c r="O82" s="229"/>
      <c r="P82" s="229"/>
      <c r="Q82" s="229"/>
      <c r="R82" s="229"/>
      <c r="S82" s="229"/>
      <c r="T82" s="229"/>
      <c r="U82" s="229"/>
      <c r="V82" s="229"/>
    </row>
    <row r="83" spans="12:22" x14ac:dyDescent="0.3">
      <c r="L83" s="229"/>
      <c r="M83" s="229"/>
      <c r="N83" s="229"/>
      <c r="O83" s="229"/>
      <c r="P83" s="229"/>
      <c r="Q83" s="229"/>
      <c r="R83" s="229"/>
      <c r="S83" s="229"/>
      <c r="T83" s="229"/>
      <c r="U83" s="229"/>
      <c r="V83" s="229"/>
    </row>
    <row r="84" spans="12:22" x14ac:dyDescent="0.3">
      <c r="L84" s="229"/>
      <c r="M84" s="229"/>
      <c r="N84" s="229"/>
      <c r="O84" s="229"/>
      <c r="P84" s="229"/>
      <c r="Q84" s="229"/>
      <c r="R84" s="229"/>
      <c r="S84" s="229"/>
      <c r="T84" s="229"/>
      <c r="U84" s="229"/>
      <c r="V84" s="229"/>
    </row>
    <row r="85" spans="12:22" x14ac:dyDescent="0.3">
      <c r="L85" s="229" t="str">
        <f>A21</f>
        <v>Issue Management</v>
      </c>
      <c r="M85" s="229"/>
      <c r="N85" s="229"/>
      <c r="O85" s="229"/>
      <c r="P85" s="229"/>
      <c r="Q85" s="229"/>
      <c r="R85" s="229"/>
      <c r="S85" s="229"/>
      <c r="T85" s="229"/>
      <c r="U85" s="229"/>
      <c r="V85" s="229"/>
    </row>
    <row r="86" spans="12:22" x14ac:dyDescent="0.3">
      <c r="L86" s="229"/>
      <c r="M86" s="229"/>
      <c r="N86" s="229"/>
      <c r="O86" s="229"/>
      <c r="P86" s="229"/>
      <c r="Q86" s="229"/>
      <c r="R86" s="229"/>
      <c r="S86" s="229"/>
      <c r="T86" s="229"/>
      <c r="U86" s="229"/>
      <c r="V86" s="229"/>
    </row>
    <row r="87" spans="12:22" x14ac:dyDescent="0.3">
      <c r="L87" s="229"/>
      <c r="M87" s="229"/>
      <c r="N87" s="229"/>
      <c r="O87" s="229"/>
      <c r="P87" s="229"/>
      <c r="Q87" s="229"/>
      <c r="R87" s="229"/>
      <c r="S87" s="229"/>
      <c r="T87" s="229"/>
      <c r="U87" s="229"/>
      <c r="V87" s="229"/>
    </row>
    <row r="88" spans="12:22" x14ac:dyDescent="0.3">
      <c r="L88" s="229"/>
      <c r="M88" s="229"/>
      <c r="N88" s="229"/>
      <c r="O88" s="229"/>
      <c r="P88" s="229"/>
      <c r="Q88" s="229"/>
      <c r="R88" s="229"/>
      <c r="S88" s="229"/>
      <c r="T88" s="229"/>
      <c r="U88" s="229"/>
      <c r="V88" s="229"/>
    </row>
    <row r="89" spans="12:22" x14ac:dyDescent="0.3">
      <c r="L89" s="229"/>
      <c r="M89" s="229"/>
      <c r="N89" s="229"/>
      <c r="O89" s="229"/>
      <c r="P89" s="229"/>
      <c r="Q89" s="229"/>
      <c r="R89" s="229"/>
      <c r="S89" s="229"/>
      <c r="T89" s="229"/>
      <c r="U89" s="229"/>
      <c r="V89" s="229"/>
    </row>
    <row r="90" spans="12:22" x14ac:dyDescent="0.3">
      <c r="L90" s="229"/>
      <c r="M90" s="229"/>
      <c r="N90" s="229"/>
      <c r="O90" s="229"/>
      <c r="P90" s="229"/>
      <c r="Q90" s="229"/>
      <c r="R90" s="229"/>
      <c r="S90" s="229"/>
      <c r="T90" s="229"/>
      <c r="U90" s="229"/>
      <c r="V90" s="229"/>
    </row>
    <row r="91" spans="12:22" x14ac:dyDescent="0.3">
      <c r="L91" s="229"/>
      <c r="M91" s="229"/>
      <c r="N91" s="229"/>
      <c r="O91" s="229"/>
      <c r="P91" s="229"/>
      <c r="Q91" s="229"/>
      <c r="R91" s="229"/>
      <c r="S91" s="229"/>
      <c r="T91" s="229"/>
      <c r="U91" s="229"/>
      <c r="V91" s="229"/>
    </row>
    <row r="92" spans="12:22" x14ac:dyDescent="0.3">
      <c r="L92" s="229"/>
      <c r="M92" s="229"/>
      <c r="N92" s="229"/>
      <c r="O92" s="229"/>
      <c r="P92" s="229"/>
      <c r="Q92" s="229"/>
      <c r="R92" s="229"/>
      <c r="S92" s="229"/>
      <c r="T92" s="229"/>
      <c r="U92" s="229"/>
      <c r="V92" s="229"/>
    </row>
    <row r="93" spans="12:22" x14ac:dyDescent="0.3">
      <c r="L93" s="229" t="str">
        <f>A22</f>
        <v>Environment Hardening</v>
      </c>
      <c r="M93" s="229"/>
      <c r="N93" s="229"/>
      <c r="O93" s="229"/>
      <c r="P93" s="229"/>
      <c r="Q93" s="229"/>
      <c r="R93" s="229"/>
      <c r="S93" s="229"/>
      <c r="T93" s="229"/>
      <c r="U93" s="229"/>
      <c r="V93" s="229"/>
    </row>
    <row r="94" spans="12:22" x14ac:dyDescent="0.3">
      <c r="L94" s="229"/>
      <c r="M94" s="229"/>
      <c r="N94" s="229"/>
      <c r="O94" s="229"/>
      <c r="P94" s="229"/>
      <c r="Q94" s="229"/>
      <c r="R94" s="229"/>
      <c r="S94" s="229"/>
      <c r="T94" s="229"/>
      <c r="U94" s="229"/>
      <c r="V94" s="229"/>
    </row>
    <row r="95" spans="12:22" x14ac:dyDescent="0.3">
      <c r="L95" s="229"/>
      <c r="M95" s="229"/>
      <c r="N95" s="229"/>
      <c r="O95" s="229"/>
      <c r="P95" s="229"/>
      <c r="Q95" s="229"/>
      <c r="R95" s="229"/>
      <c r="S95" s="229"/>
      <c r="T95" s="229"/>
      <c r="U95" s="229"/>
      <c r="V95" s="229"/>
    </row>
    <row r="96" spans="12:22" x14ac:dyDescent="0.3">
      <c r="L96" s="229"/>
      <c r="M96" s="229"/>
      <c r="N96" s="229"/>
      <c r="O96" s="229"/>
      <c r="P96" s="229"/>
      <c r="Q96" s="229"/>
      <c r="R96" s="229"/>
      <c r="S96" s="229"/>
      <c r="T96" s="229"/>
      <c r="U96" s="229"/>
      <c r="V96" s="229"/>
    </row>
    <row r="97" spans="12:22" x14ac:dyDescent="0.3">
      <c r="L97" s="229"/>
      <c r="M97" s="229"/>
      <c r="N97" s="229"/>
      <c r="O97" s="229"/>
      <c r="P97" s="229"/>
      <c r="Q97" s="229"/>
      <c r="R97" s="229"/>
      <c r="S97" s="229"/>
      <c r="T97" s="229"/>
      <c r="U97" s="229"/>
      <c r="V97" s="229"/>
    </row>
    <row r="98" spans="12:22" x14ac:dyDescent="0.3">
      <c r="L98" s="229"/>
      <c r="M98" s="229"/>
      <c r="N98" s="229"/>
      <c r="O98" s="229"/>
      <c r="P98" s="229"/>
      <c r="Q98" s="229"/>
      <c r="R98" s="229"/>
      <c r="S98" s="229"/>
      <c r="T98" s="229"/>
      <c r="U98" s="229"/>
      <c r="V98" s="229"/>
    </row>
    <row r="99" spans="12:22" x14ac:dyDescent="0.3">
      <c r="L99" s="229"/>
      <c r="M99" s="229"/>
      <c r="N99" s="229"/>
      <c r="O99" s="229"/>
      <c r="P99" s="229"/>
      <c r="Q99" s="229"/>
      <c r="R99" s="229"/>
      <c r="S99" s="229"/>
      <c r="T99" s="229"/>
      <c r="U99" s="229"/>
      <c r="V99" s="229"/>
    </row>
    <row r="100" spans="12:22" x14ac:dyDescent="0.3">
      <c r="L100" s="229"/>
      <c r="M100" s="229"/>
      <c r="N100" s="229"/>
      <c r="O100" s="229"/>
      <c r="P100" s="229"/>
      <c r="Q100" s="229"/>
      <c r="R100" s="229"/>
      <c r="S100" s="229"/>
      <c r="T100" s="229"/>
      <c r="U100" s="229"/>
      <c r="V100" s="229"/>
    </row>
    <row r="101" spans="12:22" x14ac:dyDescent="0.3">
      <c r="L101" s="229" t="str">
        <f>A23</f>
        <v>Operational Enablement</v>
      </c>
      <c r="M101" s="229"/>
      <c r="N101" s="229"/>
      <c r="O101" s="229"/>
      <c r="P101" s="229"/>
      <c r="Q101" s="229"/>
      <c r="R101" s="229"/>
      <c r="S101" s="229"/>
      <c r="T101" s="229"/>
      <c r="U101" s="229"/>
      <c r="V101" s="229"/>
    </row>
    <row r="102" spans="12:22" x14ac:dyDescent="0.3">
      <c r="L102" s="229"/>
      <c r="M102" s="229"/>
      <c r="N102" s="229"/>
      <c r="O102" s="229"/>
      <c r="P102" s="229"/>
      <c r="Q102" s="229"/>
      <c r="R102" s="229"/>
      <c r="S102" s="229"/>
      <c r="T102" s="229"/>
      <c r="U102" s="229"/>
      <c r="V102" s="229"/>
    </row>
    <row r="103" spans="12:22" x14ac:dyDescent="0.3">
      <c r="L103" s="229"/>
      <c r="M103" s="229"/>
      <c r="N103" s="229"/>
      <c r="O103" s="229"/>
      <c r="P103" s="229"/>
      <c r="Q103" s="229"/>
      <c r="R103" s="229"/>
      <c r="S103" s="229"/>
      <c r="T103" s="229"/>
      <c r="U103" s="229"/>
      <c r="V103" s="229"/>
    </row>
    <row r="104" spans="12:22" x14ac:dyDescent="0.3">
      <c r="L104" s="229"/>
      <c r="M104" s="229"/>
      <c r="N104" s="229"/>
      <c r="O104" s="229"/>
      <c r="P104" s="229"/>
      <c r="Q104" s="229"/>
      <c r="R104" s="229"/>
      <c r="S104" s="229"/>
      <c r="T104" s="229"/>
      <c r="U104" s="229"/>
      <c r="V104" s="229"/>
    </row>
    <row r="105" spans="12:22" ht="15.75" thickBot="1" x14ac:dyDescent="0.35">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J9" sqref="J9"/>
    </sheetView>
  </sheetViews>
  <sheetFormatPr defaultColWidth="8.85546875" defaultRowHeight="12.75" x14ac:dyDescent="0.2"/>
  <cols>
    <col min="9" max="9" width="22.7109375" style="27" customWidth="1"/>
    <col min="10" max="10" width="35.140625" customWidth="1"/>
  </cols>
  <sheetData>
    <row r="1" spans="1:11" ht="66" customHeight="1" thickBot="1" x14ac:dyDescent="0.25">
      <c r="A1" s="354" t="s">
        <v>476</v>
      </c>
      <c r="B1" s="355"/>
      <c r="C1" s="355"/>
      <c r="D1" s="355"/>
      <c r="E1" s="355"/>
      <c r="F1" s="355"/>
      <c r="G1" s="355"/>
      <c r="H1" s="355"/>
      <c r="I1" s="355"/>
      <c r="J1" s="355"/>
      <c r="K1" s="356"/>
    </row>
    <row r="3" spans="1:11" x14ac:dyDescent="0.2">
      <c r="A3" s="34" t="s">
        <v>370</v>
      </c>
      <c r="B3" s="33"/>
      <c r="C3" s="460" t="s">
        <v>371</v>
      </c>
      <c r="D3" s="460"/>
      <c r="E3" s="460"/>
      <c r="F3" s="33"/>
      <c r="G3" s="33"/>
      <c r="H3" s="33"/>
      <c r="I3" s="32"/>
    </row>
    <row r="4" spans="1:11" x14ac:dyDescent="0.2">
      <c r="A4" s="35" t="s">
        <v>368</v>
      </c>
      <c r="C4" s="36">
        <v>3</v>
      </c>
      <c r="D4" s="36">
        <v>3</v>
      </c>
      <c r="E4" s="36">
        <v>3</v>
      </c>
      <c r="F4" s="36">
        <v>6</v>
      </c>
      <c r="G4" s="117"/>
      <c r="H4" s="459" t="s">
        <v>433</v>
      </c>
      <c r="I4" s="118">
        <v>1</v>
      </c>
      <c r="J4" t="s">
        <v>365</v>
      </c>
      <c r="K4">
        <v>0</v>
      </c>
    </row>
    <row r="5" spans="1:11" x14ac:dyDescent="0.2">
      <c r="A5" s="35" t="s">
        <v>365</v>
      </c>
      <c r="B5" s="13"/>
      <c r="C5" s="36">
        <v>2.0099999999999998</v>
      </c>
      <c r="D5" s="36">
        <v>2.99</v>
      </c>
      <c r="E5" s="37" t="s">
        <v>41</v>
      </c>
      <c r="F5" s="38">
        <v>5</v>
      </c>
      <c r="G5" s="27"/>
      <c r="H5" s="459"/>
      <c r="I5" s="113"/>
      <c r="J5" t="s">
        <v>422</v>
      </c>
      <c r="K5">
        <v>0.2</v>
      </c>
    </row>
    <row r="6" spans="1:11" x14ac:dyDescent="0.2">
      <c r="C6" s="36">
        <v>2</v>
      </c>
      <c r="D6" s="36">
        <v>2</v>
      </c>
      <c r="E6" s="36">
        <v>2</v>
      </c>
      <c r="F6" s="36">
        <v>4</v>
      </c>
      <c r="G6" s="117"/>
      <c r="H6" s="459"/>
      <c r="I6" s="115"/>
      <c r="J6" t="s">
        <v>453</v>
      </c>
      <c r="K6">
        <v>0.5</v>
      </c>
    </row>
    <row r="7" spans="1:11" x14ac:dyDescent="0.2">
      <c r="C7" s="36">
        <v>1.01</v>
      </c>
      <c r="D7" s="36">
        <v>1.99</v>
      </c>
      <c r="E7" s="37" t="s">
        <v>40</v>
      </c>
      <c r="F7" s="38">
        <v>3</v>
      </c>
      <c r="G7" s="27"/>
      <c r="H7" s="459"/>
      <c r="I7" s="116">
        <v>2</v>
      </c>
      <c r="J7" t="s">
        <v>454</v>
      </c>
      <c r="K7">
        <v>1</v>
      </c>
    </row>
    <row r="8" spans="1:11" x14ac:dyDescent="0.2">
      <c r="C8" s="36">
        <v>1</v>
      </c>
      <c r="D8" s="36">
        <v>1</v>
      </c>
      <c r="E8" s="36">
        <v>1</v>
      </c>
      <c r="F8" s="36">
        <v>2</v>
      </c>
      <c r="G8" s="117"/>
    </row>
    <row r="9" spans="1:11" x14ac:dyDescent="0.2">
      <c r="C9" s="36">
        <v>0.01</v>
      </c>
      <c r="D9" s="36">
        <v>0.99</v>
      </c>
      <c r="E9" s="37" t="s">
        <v>39</v>
      </c>
      <c r="F9" s="38">
        <v>1</v>
      </c>
      <c r="G9" s="27"/>
      <c r="H9" s="459" t="s">
        <v>434</v>
      </c>
      <c r="I9" s="114" t="s">
        <v>428</v>
      </c>
      <c r="J9" t="s">
        <v>365</v>
      </c>
      <c r="K9">
        <v>0</v>
      </c>
    </row>
    <row r="10" spans="1:11" x14ac:dyDescent="0.2">
      <c r="C10" s="36">
        <v>0</v>
      </c>
      <c r="D10" s="36">
        <v>0</v>
      </c>
      <c r="E10" s="36">
        <v>0</v>
      </c>
      <c r="F10" s="36">
        <v>0</v>
      </c>
      <c r="G10" s="117"/>
      <c r="H10" s="459"/>
      <c r="I10" s="113">
        <v>5</v>
      </c>
      <c r="J10" t="s">
        <v>423</v>
      </c>
      <c r="K10">
        <v>0.2</v>
      </c>
    </row>
    <row r="11" spans="1:11" x14ac:dyDescent="0.2">
      <c r="H11" s="459"/>
      <c r="I11" s="115" t="s">
        <v>447</v>
      </c>
      <c r="J11" t="s">
        <v>445</v>
      </c>
      <c r="K11">
        <v>0.5</v>
      </c>
    </row>
    <row r="12" spans="1:11" x14ac:dyDescent="0.2">
      <c r="H12" s="459"/>
      <c r="I12" s="116" t="s">
        <v>450</v>
      </c>
      <c r="J12" t="s">
        <v>424</v>
      </c>
      <c r="K12">
        <v>1</v>
      </c>
    </row>
    <row r="14" spans="1:11" x14ac:dyDescent="0.2">
      <c r="H14" s="459" t="s">
        <v>435</v>
      </c>
      <c r="I14" s="114" t="s">
        <v>498</v>
      </c>
      <c r="J14" t="s">
        <v>365</v>
      </c>
      <c r="K14">
        <v>0</v>
      </c>
    </row>
    <row r="15" spans="1:11" x14ac:dyDescent="0.2">
      <c r="H15" s="459"/>
      <c r="I15" s="113" t="s">
        <v>489</v>
      </c>
      <c r="J15" t="s">
        <v>490</v>
      </c>
      <c r="K15">
        <v>0.2</v>
      </c>
    </row>
    <row r="16" spans="1:11" x14ac:dyDescent="0.2">
      <c r="H16" s="459"/>
      <c r="I16" s="115" t="s">
        <v>448</v>
      </c>
      <c r="J16" t="s">
        <v>491</v>
      </c>
      <c r="K16">
        <v>0.5</v>
      </c>
    </row>
    <row r="17" spans="8:11" x14ac:dyDescent="0.2">
      <c r="H17" s="459"/>
      <c r="I17" s="116" t="s">
        <v>493</v>
      </c>
      <c r="J17" t="s">
        <v>492</v>
      </c>
      <c r="K17">
        <v>1</v>
      </c>
    </row>
    <row r="19" spans="8:11" x14ac:dyDescent="0.2">
      <c r="H19" s="459" t="s">
        <v>436</v>
      </c>
      <c r="I19" s="114" t="s">
        <v>432</v>
      </c>
      <c r="J19" t="s">
        <v>365</v>
      </c>
      <c r="K19">
        <v>0</v>
      </c>
    </row>
    <row r="20" spans="8:11" x14ac:dyDescent="0.2">
      <c r="H20" s="459"/>
      <c r="I20" s="113">
        <v>13</v>
      </c>
      <c r="J20" t="s">
        <v>425</v>
      </c>
      <c r="K20">
        <v>0.2</v>
      </c>
    </row>
    <row r="21" spans="8:11" x14ac:dyDescent="0.2">
      <c r="H21" s="459"/>
      <c r="I21" s="115"/>
      <c r="J21" t="s">
        <v>426</v>
      </c>
      <c r="K21">
        <v>0.5</v>
      </c>
    </row>
    <row r="22" spans="8:11" x14ac:dyDescent="0.2">
      <c r="H22" s="459"/>
      <c r="I22" s="116">
        <v>18</v>
      </c>
      <c r="J22" t="s">
        <v>427</v>
      </c>
      <c r="K22">
        <v>1</v>
      </c>
    </row>
    <row r="24" spans="8:11" x14ac:dyDescent="0.2">
      <c r="H24" s="459" t="s">
        <v>437</v>
      </c>
      <c r="I24" s="114">
        <v>10</v>
      </c>
      <c r="J24" t="s">
        <v>365</v>
      </c>
      <c r="K24">
        <v>0</v>
      </c>
    </row>
    <row r="25" spans="8:11" x14ac:dyDescent="0.2">
      <c r="H25" s="459"/>
      <c r="I25" s="113"/>
      <c r="J25" t="s">
        <v>446</v>
      </c>
      <c r="K25">
        <v>1</v>
      </c>
    </row>
    <row r="26" spans="8:11" x14ac:dyDescent="0.2">
      <c r="H26" s="459"/>
      <c r="I26" s="115"/>
      <c r="J26" t="s">
        <v>429</v>
      </c>
      <c r="K26">
        <v>0.5</v>
      </c>
    </row>
    <row r="27" spans="8:11" x14ac:dyDescent="0.2">
      <c r="H27" s="459"/>
      <c r="I27" s="116">
        <v>19</v>
      </c>
      <c r="J27" t="s">
        <v>368</v>
      </c>
      <c r="K27">
        <v>1</v>
      </c>
    </row>
    <row r="29" spans="8:11" x14ac:dyDescent="0.2">
      <c r="H29" s="459" t="s">
        <v>438</v>
      </c>
      <c r="I29" s="114" t="s">
        <v>487</v>
      </c>
      <c r="J29" t="s">
        <v>365</v>
      </c>
      <c r="K29">
        <v>0</v>
      </c>
    </row>
    <row r="30" spans="8:11" x14ac:dyDescent="0.2">
      <c r="H30" s="459"/>
      <c r="I30" s="113" t="s">
        <v>488</v>
      </c>
      <c r="J30" t="s">
        <v>494</v>
      </c>
      <c r="K30">
        <v>0.2</v>
      </c>
    </row>
    <row r="31" spans="8:11" x14ac:dyDescent="0.2">
      <c r="H31" s="459"/>
      <c r="I31" s="115"/>
      <c r="J31" t="s">
        <v>430</v>
      </c>
      <c r="K31">
        <v>0.5</v>
      </c>
    </row>
    <row r="32" spans="8:11" x14ac:dyDescent="0.2">
      <c r="H32" s="459"/>
      <c r="I32" s="116"/>
      <c r="J32" t="s">
        <v>431</v>
      </c>
      <c r="K32">
        <v>1</v>
      </c>
    </row>
    <row r="34" spans="8:11" x14ac:dyDescent="0.2">
      <c r="H34" s="459" t="s">
        <v>439</v>
      </c>
      <c r="I34" s="114"/>
      <c r="J34" t="s">
        <v>365</v>
      </c>
      <c r="K34">
        <v>0</v>
      </c>
    </row>
    <row r="35" spans="8:11" x14ac:dyDescent="0.2">
      <c r="H35" s="459"/>
      <c r="I35" s="113" t="s">
        <v>444</v>
      </c>
      <c r="J35" t="s">
        <v>441</v>
      </c>
      <c r="K35">
        <v>0.2</v>
      </c>
    </row>
    <row r="36" spans="8:11" x14ac:dyDescent="0.2">
      <c r="H36" s="459"/>
      <c r="I36" s="115" t="s">
        <v>449</v>
      </c>
      <c r="J36" t="s">
        <v>443</v>
      </c>
      <c r="K36">
        <v>0.5</v>
      </c>
    </row>
    <row r="37" spans="8:11" x14ac:dyDescent="0.2">
      <c r="H37" s="459"/>
      <c r="I37" s="116" t="s">
        <v>451</v>
      </c>
      <c r="J37" t="s">
        <v>442</v>
      </c>
      <c r="K37">
        <v>1</v>
      </c>
    </row>
    <row r="39" spans="8:11" x14ac:dyDescent="0.2">
      <c r="H39" s="459" t="s">
        <v>440</v>
      </c>
      <c r="I39" s="114"/>
    </row>
    <row r="40" spans="8:11" x14ac:dyDescent="0.2">
      <c r="H40" s="459"/>
      <c r="I40" s="113"/>
    </row>
    <row r="41" spans="8:11" x14ac:dyDescent="0.2">
      <c r="H41" s="459"/>
      <c r="I41" s="115"/>
    </row>
    <row r="42" spans="8:11" x14ac:dyDescent="0.2">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2.75" x14ac:dyDescent="0.2"/>
  <cols>
    <col min="1" max="1" width="170.28515625" style="63" customWidth="1"/>
    <col min="2" max="16384" width="8.85546875" style="63"/>
  </cols>
  <sheetData>
    <row r="1" spans="1:1" ht="27.75" x14ac:dyDescent="0.2">
      <c r="A1" s="62" t="s">
        <v>399</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Nessim Kisserli</cp:lastModifiedBy>
  <dcterms:created xsi:type="dcterms:W3CDTF">2009-06-08T07:01:59Z</dcterms:created>
  <dcterms:modified xsi:type="dcterms:W3CDTF">2018-11-07T20:33:55Z</dcterms:modified>
  <cp:category/>
</cp:coreProperties>
</file>