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" yWindow="468" windowWidth="12144" windowHeight="5052"/>
  </bookViews>
  <sheets>
    <sheet name="Beta" sheetId="13" r:id="rId1"/>
  </sheets>
  <definedNames>
    <definedName name="_xlnm.Print_Area" localSheetId="0">Beta!$P$21:$AU$25</definedName>
  </definedNames>
  <calcPr calcId="125725"/>
</workbook>
</file>

<file path=xl/calcChain.xml><?xml version="1.0" encoding="utf-8"?>
<calcChain xmlns="http://schemas.openxmlformats.org/spreadsheetml/2006/main">
  <c r="T40" i="13"/>
  <c r="T41"/>
  <c r="T39"/>
  <c r="L13" l="1"/>
  <c r="L12"/>
  <c r="K13"/>
  <c r="K12"/>
  <c r="K11"/>
  <c r="K10"/>
  <c r="K9"/>
  <c r="E30"/>
  <c r="E21"/>
  <c r="M4"/>
  <c r="M3"/>
  <c r="F30"/>
  <c r="F19"/>
  <c r="F11"/>
  <c r="F29"/>
  <c r="F21"/>
  <c r="F10"/>
  <c r="AR54"/>
  <c r="AQ54"/>
  <c r="AP54"/>
  <c r="AO54"/>
  <c r="AN54"/>
  <c r="AM54"/>
  <c r="AL54"/>
  <c r="AK54"/>
  <c r="AJ54"/>
  <c r="AI54"/>
  <c r="AH54"/>
  <c r="AG54"/>
  <c r="AF54"/>
  <c r="AE54"/>
  <c r="AR53"/>
  <c r="AQ53"/>
  <c r="AP53"/>
  <c r="AO53"/>
  <c r="AN53"/>
  <c r="AM53"/>
  <c r="AL53"/>
  <c r="AK53"/>
  <c r="AJ53"/>
  <c r="AI53"/>
  <c r="AH53"/>
  <c r="AG53"/>
  <c r="AF53"/>
  <c r="AE53"/>
  <c r="AR52"/>
  <c r="AQ52"/>
  <c r="AP52"/>
  <c r="AO52"/>
  <c r="AN52"/>
  <c r="AM52"/>
  <c r="AL52"/>
  <c r="AK52"/>
  <c r="AJ52"/>
  <c r="AI52"/>
  <c r="AH52"/>
  <c r="AG52"/>
  <c r="AF52"/>
  <c r="AE52"/>
  <c r="AR51"/>
  <c r="AQ51"/>
  <c r="AP51"/>
  <c r="AO51"/>
  <c r="AN51"/>
  <c r="AM51"/>
  <c r="AL51"/>
  <c r="AK51"/>
  <c r="AJ51"/>
  <c r="AI51"/>
  <c r="AH51"/>
  <c r="AG51"/>
  <c r="AF51"/>
  <c r="AE51"/>
  <c r="AR50"/>
  <c r="AQ50"/>
  <c r="AP50"/>
  <c r="AO50"/>
  <c r="AN50"/>
  <c r="AM50"/>
  <c r="AL50"/>
  <c r="AK50"/>
  <c r="AJ50"/>
  <c r="AI50"/>
  <c r="AH50"/>
  <c r="AG50"/>
  <c r="AF50"/>
  <c r="AE50"/>
  <c r="AR49"/>
  <c r="AQ49"/>
  <c r="AP49"/>
  <c r="AO49"/>
  <c r="AN49"/>
  <c r="AM49"/>
  <c r="AL49"/>
  <c r="AK49"/>
  <c r="AJ49"/>
  <c r="AI49"/>
  <c r="AH49"/>
  <c r="AG49"/>
  <c r="AF49"/>
  <c r="AE49"/>
  <c r="AR48"/>
  <c r="AQ48"/>
  <c r="AP48"/>
  <c r="AO48"/>
  <c r="AN48"/>
  <c r="AM48"/>
  <c r="AL48"/>
  <c r="AK48"/>
  <c r="AJ48"/>
  <c r="AI48"/>
  <c r="AH48"/>
  <c r="AG48"/>
  <c r="AF48"/>
  <c r="AE48"/>
  <c r="AR22"/>
  <c r="AQ22"/>
  <c r="AP22"/>
  <c r="AO22"/>
  <c r="AR21"/>
  <c r="AQ21"/>
  <c r="AP21"/>
  <c r="AO21"/>
  <c r="AR20"/>
  <c r="AQ20"/>
  <c r="AP20"/>
  <c r="AO20"/>
  <c r="AR19"/>
  <c r="AQ19"/>
  <c r="AP19"/>
  <c r="AO19"/>
  <c r="AR18"/>
  <c r="AQ18"/>
  <c r="AP18"/>
  <c r="AO18"/>
  <c r="AR17"/>
  <c r="AQ17"/>
  <c r="AP17"/>
  <c r="AO17"/>
  <c r="AR16"/>
  <c r="AQ16"/>
  <c r="AP16"/>
  <c r="AO16"/>
  <c r="E12"/>
  <c r="AK42"/>
  <c r="AK41"/>
  <c r="AK40"/>
  <c r="AK39"/>
  <c r="AK38"/>
  <c r="AK37"/>
  <c r="AJ42"/>
  <c r="AJ41"/>
  <c r="AJ40"/>
  <c r="AJ39"/>
  <c r="AJ38"/>
  <c r="AJ37"/>
  <c r="AI42"/>
  <c r="AI41"/>
  <c r="AI40"/>
  <c r="AI39"/>
  <c r="AI38"/>
  <c r="AI37"/>
  <c r="AH42"/>
  <c r="AH41"/>
  <c r="AH40"/>
  <c r="AH39"/>
  <c r="AH38"/>
  <c r="AH37"/>
  <c r="AG42"/>
  <c r="AG41"/>
  <c r="AG40"/>
  <c r="AG39"/>
  <c r="AG38"/>
  <c r="AG37"/>
  <c r="L5"/>
  <c r="U30"/>
  <c r="T30"/>
  <c r="U24"/>
  <c r="T24"/>
  <c r="T18"/>
  <c r="T6"/>
  <c r="AN22"/>
  <c r="AM22"/>
  <c r="AL22"/>
  <c r="AK22"/>
  <c r="AJ22"/>
  <c r="AI22"/>
  <c r="AH22"/>
  <c r="AG22"/>
  <c r="AF22"/>
  <c r="AE22"/>
  <c r="AN21"/>
  <c r="AM21"/>
  <c r="AL21"/>
  <c r="AK21"/>
  <c r="AJ21"/>
  <c r="AI21"/>
  <c r="AH21"/>
  <c r="AG21"/>
  <c r="AF21"/>
  <c r="AE21"/>
  <c r="AN20"/>
  <c r="AM20"/>
  <c r="AL20"/>
  <c r="AK20"/>
  <c r="AJ20"/>
  <c r="AI20"/>
  <c r="AH20"/>
  <c r="AG20"/>
  <c r="AF20"/>
  <c r="AE20"/>
  <c r="AN19"/>
  <c r="AM19"/>
  <c r="AL19"/>
  <c r="AK19"/>
  <c r="AJ19"/>
  <c r="AI19"/>
  <c r="AH19"/>
  <c r="AG19"/>
  <c r="AF19"/>
  <c r="AE19"/>
  <c r="AN18"/>
  <c r="AM18"/>
  <c r="AL18"/>
  <c r="AK18"/>
  <c r="AJ18"/>
  <c r="AI18"/>
  <c r="AH18"/>
  <c r="AG18"/>
  <c r="AF18"/>
  <c r="AE18"/>
  <c r="AN17"/>
  <c r="AM17"/>
  <c r="AL17"/>
  <c r="AK17"/>
  <c r="AJ17"/>
  <c r="AI17"/>
  <c r="AH17"/>
  <c r="AG17"/>
  <c r="AF17"/>
  <c r="AE17"/>
  <c r="AN16"/>
  <c r="AM16"/>
  <c r="AL16"/>
  <c r="AK16"/>
  <c r="AJ16"/>
  <c r="AI16"/>
  <c r="AH16"/>
  <c r="AG16"/>
  <c r="AF16"/>
  <c r="AE16"/>
  <c r="AF38" l="1"/>
  <c r="AF33"/>
</calcChain>
</file>

<file path=xl/sharedStrings.xml><?xml version="1.0" encoding="utf-8"?>
<sst xmlns="http://schemas.openxmlformats.org/spreadsheetml/2006/main" count="205" uniqueCount="112">
  <si>
    <t>lenses</t>
  </si>
  <si>
    <t>Focal Length</t>
  </si>
  <si>
    <t>Wide</t>
  </si>
  <si>
    <t>Tele</t>
  </si>
  <si>
    <t>MPL4.0</t>
  </si>
  <si>
    <t>MPL8.0</t>
  </si>
  <si>
    <t>MPL4-10</t>
  </si>
  <si>
    <t>4.5-10</t>
  </si>
  <si>
    <t>MPL8-16</t>
  </si>
  <si>
    <t>1080p</t>
  </si>
  <si>
    <t>Metric</t>
  </si>
  <si>
    <t>pixels per foot</t>
  </si>
  <si>
    <t>Lens Calculation</t>
  </si>
  <si>
    <t>MPL6.0</t>
  </si>
  <si>
    <t>8-16</t>
  </si>
  <si>
    <t>AV's Camera model</t>
  </si>
  <si>
    <t>Optical format</t>
  </si>
  <si>
    <t>AV13XX</t>
  </si>
  <si>
    <t xml:space="preserve">1/ 2” </t>
  </si>
  <si>
    <t>AV21XX</t>
  </si>
  <si>
    <t xml:space="preserve">1/2" </t>
  </si>
  <si>
    <t>AV31XX</t>
  </si>
  <si>
    <t>AV51XX</t>
  </si>
  <si>
    <t xml:space="preserve">1/2.5" </t>
  </si>
  <si>
    <t xml:space="preserve">1/2.3" </t>
  </si>
  <si>
    <t>AV28XX</t>
  </si>
  <si>
    <t>1/2.7”</t>
  </si>
  <si>
    <t>Multiplier</t>
  </si>
  <si>
    <t>Object Distance:</t>
  </si>
  <si>
    <t>AV13xx</t>
  </si>
  <si>
    <t>AV21xx</t>
  </si>
  <si>
    <t>AV28xx</t>
  </si>
  <si>
    <t>AV31xx</t>
  </si>
  <si>
    <t>AV51xx</t>
  </si>
  <si>
    <t>AV1000x</t>
  </si>
  <si>
    <t>Lens Option</t>
  </si>
  <si>
    <t>Pick your units:</t>
  </si>
  <si>
    <t>Pixels</t>
  </si>
  <si>
    <t>English / Imperial</t>
  </si>
  <si>
    <t>AV10005</t>
  </si>
  <si>
    <t>Pixels:</t>
  </si>
  <si>
    <t>Horizontal Field of View (feet)</t>
  </si>
  <si>
    <t>Facial Recognition per XXXX software:</t>
  </si>
  <si>
    <t>LRP per XXX software:</t>
  </si>
  <si>
    <t>Recognition of known person:</t>
  </si>
  <si>
    <t>Horizontal FOV:</t>
  </si>
  <si>
    <t>Angle:</t>
  </si>
  <si>
    <t>Camera:</t>
  </si>
  <si>
    <t>25MM</t>
  </si>
  <si>
    <t>35MM</t>
  </si>
  <si>
    <t>50MM</t>
  </si>
  <si>
    <t>75MM</t>
  </si>
  <si>
    <t>1/2 FOV</t>
  </si>
  <si>
    <t>Pixel Density:</t>
  </si>
  <si>
    <t>Field of View:</t>
  </si>
  <si>
    <t>Degrees</t>
  </si>
  <si>
    <t>Angle of Lens:</t>
  </si>
  <si>
    <t>Reference Chart</t>
  </si>
  <si>
    <t>VGA</t>
  </si>
  <si>
    <t>x480</t>
  </si>
  <si>
    <t>x1024</t>
  </si>
  <si>
    <t>x1200</t>
  </si>
  <si>
    <t>x1080</t>
  </si>
  <si>
    <t>x1536</t>
  </si>
  <si>
    <t>x1944</t>
  </si>
  <si>
    <t>x2752</t>
  </si>
  <si>
    <t xml:space="preserve">H </t>
  </si>
  <si>
    <t>x V</t>
  </si>
  <si>
    <r>
      <rPr>
        <b/>
        <sz val="10"/>
        <rFont val="Arial"/>
        <family val="2"/>
      </rPr>
      <t>Known:</t>
    </r>
    <r>
      <rPr>
        <sz val="10"/>
        <rFont val="Arial"/>
        <family val="2"/>
      </rPr>
      <t xml:space="preserve"> Pixel Density, Field of View</t>
    </r>
  </si>
  <si>
    <r>
      <rPr>
        <b/>
        <sz val="10"/>
        <rFont val="Arial"/>
        <family val="2"/>
      </rPr>
      <t xml:space="preserve">Variable: </t>
    </r>
    <r>
      <rPr>
        <sz val="10"/>
        <rFont val="Arial"/>
        <family val="2"/>
      </rPr>
      <t>Pixels</t>
    </r>
  </si>
  <si>
    <r>
      <rPr>
        <b/>
        <sz val="10"/>
        <rFont val="Arial"/>
        <family val="2"/>
      </rPr>
      <t>Known:</t>
    </r>
    <r>
      <rPr>
        <sz val="10"/>
        <rFont val="Arial"/>
        <family val="2"/>
      </rPr>
      <t xml:space="preserve"> Pixels, Field of View</t>
    </r>
  </si>
  <si>
    <r>
      <rPr>
        <b/>
        <sz val="10"/>
        <rFont val="Arial"/>
        <family val="2"/>
      </rPr>
      <t xml:space="preserve">Variable: </t>
    </r>
    <r>
      <rPr>
        <sz val="10"/>
        <rFont val="Arial"/>
        <family val="2"/>
      </rPr>
      <t>Pixel Density</t>
    </r>
  </si>
  <si>
    <r>
      <rPr>
        <b/>
        <sz val="10"/>
        <rFont val="Arial"/>
        <family val="2"/>
      </rPr>
      <t>Known:</t>
    </r>
    <r>
      <rPr>
        <sz val="10"/>
        <rFont val="Arial"/>
        <family val="2"/>
      </rPr>
      <t xml:space="preserve"> Pixels, Pixel Density</t>
    </r>
  </si>
  <si>
    <r>
      <rPr>
        <b/>
        <sz val="10"/>
        <rFont val="Arial"/>
        <family val="2"/>
      </rPr>
      <t xml:space="preserve">Variable: </t>
    </r>
    <r>
      <rPr>
        <sz val="10"/>
        <rFont val="Arial"/>
        <family val="2"/>
      </rPr>
      <t>Field of View</t>
    </r>
  </si>
  <si>
    <t>1/2.5"</t>
  </si>
  <si>
    <t>1/2.3"</t>
  </si>
  <si>
    <t>drop down menus</t>
  </si>
  <si>
    <t>Horizontal</t>
  </si>
  <si>
    <t>Sensor</t>
  </si>
  <si>
    <t>drop down menu</t>
  </si>
  <si>
    <t>Angle</t>
  </si>
  <si>
    <t>Lenses</t>
  </si>
  <si>
    <t>Fix/Vari</t>
  </si>
  <si>
    <t>Fixed</t>
  </si>
  <si>
    <t>Varifocal</t>
  </si>
  <si>
    <t>mm</t>
  </si>
  <si>
    <t xml:space="preserve">1/2” </t>
  </si>
  <si>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The FOV is an arc, not a straight line, this is because to maintain pixel density the radius must be constant</t>
    </r>
  </si>
  <si>
    <t>1.3MP</t>
  </si>
  <si>
    <t>2MP</t>
  </si>
  <si>
    <t>3MP</t>
  </si>
  <si>
    <t>5MP</t>
  </si>
  <si>
    <t>10MP</t>
  </si>
  <si>
    <t>AV818x</t>
  </si>
  <si>
    <t>AV836x</t>
  </si>
  <si>
    <t>VGA 1/3"</t>
  </si>
  <si>
    <t>AV1300/10/05/55</t>
  </si>
  <si>
    <t>AV2100/10/05/55</t>
  </si>
  <si>
    <t>AV3100/10/05/55</t>
  </si>
  <si>
    <t>AV2805</t>
  </si>
  <si>
    <t>AV5100/10/05/55</t>
  </si>
  <si>
    <t>AV8180</t>
  </si>
  <si>
    <t>AV8360</t>
  </si>
  <si>
    <t>Focal length</t>
  </si>
  <si>
    <t>CCD Size</t>
  </si>
  <si>
    <t>Unit=mm</t>
  </si>
  <si>
    <t>V</t>
  </si>
  <si>
    <t>H</t>
  </si>
  <si>
    <t>D</t>
  </si>
  <si>
    <t>Pixels/Camera:</t>
  </si>
  <si>
    <r>
      <t>Wide (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)</t>
    </r>
  </si>
  <si>
    <t>Tele (°)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</si>
</sst>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0%"/>
    <numFmt numFmtId="167" formatCode="0.00_ "/>
  </numFmts>
  <fonts count="10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rgb="FFFF0000"/>
      <name val="Arial"/>
      <family val="2"/>
    </font>
    <font>
      <b/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Fill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quotePrefix="1" applyFont="1" applyFill="1" applyAlignment="1" applyProtection="1">
      <alignment vertical="center"/>
      <protection hidden="1"/>
    </xf>
    <xf numFmtId="1" fontId="3" fillId="0" borderId="9" xfId="0" applyNumberFormat="1" applyFont="1" applyFill="1" applyBorder="1" applyAlignment="1" applyProtection="1">
      <alignment horizontal="center" vertical="center"/>
      <protection hidden="1"/>
    </xf>
    <xf numFmtId="1" fontId="3" fillId="0" borderId="0" xfId="0" applyNumberFormat="1" applyFont="1" applyFill="1" applyAlignment="1" applyProtection="1">
      <alignment horizontal="center" vertical="center"/>
      <protection hidden="1"/>
    </xf>
    <xf numFmtId="1" fontId="3" fillId="0" borderId="0" xfId="0" applyNumberFormat="1" applyFont="1" applyFill="1" applyAlignment="1" applyProtection="1">
      <alignment vertical="center"/>
      <protection hidden="1"/>
    </xf>
    <xf numFmtId="164" fontId="3" fillId="0" borderId="0" xfId="0" applyNumberFormat="1" applyFont="1" applyFill="1" applyAlignment="1" applyProtection="1">
      <alignment vertical="center"/>
      <protection hidden="1"/>
    </xf>
    <xf numFmtId="165" fontId="3" fillId="0" borderId="0" xfId="0" applyNumberFormat="1" applyFont="1" applyFill="1" applyAlignment="1" applyProtection="1">
      <alignment vertical="center"/>
      <protection hidden="1"/>
    </xf>
    <xf numFmtId="16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1" applyNumberFormat="1" applyFont="1" applyFill="1" applyAlignment="1" applyProtection="1">
      <alignment vertical="center"/>
      <protection hidden="1"/>
    </xf>
    <xf numFmtId="165" fontId="3" fillId="0" borderId="0" xfId="0" applyNumberFormat="1" applyFont="1" applyFill="1" applyAlignment="1" applyProtection="1">
      <alignment horizontal="center" vertical="center"/>
      <protection hidden="1"/>
    </xf>
    <xf numFmtId="165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right" vertical="center"/>
      <protection hidden="1"/>
    </xf>
    <xf numFmtId="0" fontId="3" fillId="5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6" borderId="0" xfId="0" applyFont="1" applyFill="1" applyAlignment="1" applyProtection="1">
      <alignment vertical="center"/>
      <protection hidden="1"/>
    </xf>
    <xf numFmtId="0" fontId="3" fillId="6" borderId="0" xfId="0" applyFont="1" applyFill="1" applyAlignment="1" applyProtection="1">
      <alignment horizontal="right" vertical="center"/>
      <protection hidden="1"/>
    </xf>
    <xf numFmtId="0" fontId="3" fillId="6" borderId="0" xfId="0" applyFont="1" applyFill="1" applyAlignment="1" applyProtection="1">
      <alignment horizontal="center" vertical="center"/>
      <protection hidden="1"/>
    </xf>
    <xf numFmtId="1" fontId="3" fillId="6" borderId="9" xfId="0" applyNumberFormat="1" applyFont="1" applyFill="1" applyBorder="1" applyAlignment="1" applyProtection="1">
      <alignment horizontal="center" vertical="center"/>
      <protection hidden="1"/>
    </xf>
    <xf numFmtId="0" fontId="3" fillId="7" borderId="0" xfId="0" applyFont="1" applyFill="1" applyAlignment="1" applyProtection="1">
      <alignment horizontal="right" vertical="center"/>
      <protection hidden="1"/>
    </xf>
    <xf numFmtId="0" fontId="3" fillId="7" borderId="0" xfId="0" applyFont="1" applyFill="1" applyAlignment="1" applyProtection="1">
      <alignment horizontal="center" vertical="center"/>
      <protection hidden="1"/>
    </xf>
    <xf numFmtId="0" fontId="3" fillId="8" borderId="0" xfId="0" applyFont="1" applyFill="1" applyAlignment="1" applyProtection="1">
      <alignment vertical="center"/>
      <protection hidden="1"/>
    </xf>
    <xf numFmtId="0" fontId="3" fillId="8" borderId="0" xfId="0" applyFont="1" applyFill="1" applyAlignment="1" applyProtection="1">
      <alignment horizontal="right" vertical="center"/>
      <protection hidden="1"/>
    </xf>
    <xf numFmtId="0" fontId="3" fillId="8" borderId="0" xfId="0" applyFont="1" applyFill="1" applyAlignment="1" applyProtection="1">
      <alignment horizontal="center" vertical="center"/>
      <protection hidden="1"/>
    </xf>
    <xf numFmtId="1" fontId="3" fillId="8" borderId="9" xfId="0" applyNumberFormat="1" applyFont="1" applyFill="1" applyBorder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right" vertical="center"/>
      <protection hidden="1"/>
    </xf>
    <xf numFmtId="1" fontId="3" fillId="9" borderId="9" xfId="0" applyNumberFormat="1" applyFont="1" applyFill="1" applyBorder="1" applyAlignment="1" applyProtection="1">
      <alignment horizontal="center" vertical="center"/>
      <protection hidden="1"/>
    </xf>
    <xf numFmtId="1" fontId="3" fillId="7" borderId="9" xfId="0" applyNumberFormat="1" applyFont="1" applyFill="1" applyBorder="1" applyAlignment="1" applyProtection="1">
      <alignment horizontal="center" vertical="center"/>
      <protection hidden="1"/>
    </xf>
    <xf numFmtId="1" fontId="3" fillId="10" borderId="0" xfId="0" applyNumberFormat="1" applyFont="1" applyFill="1" applyAlignment="1" applyProtection="1">
      <alignment horizontal="center" vertical="center"/>
      <protection hidden="1"/>
    </xf>
    <xf numFmtId="1" fontId="3" fillId="10" borderId="0" xfId="0" applyNumberFormat="1" applyFont="1" applyFill="1" applyAlignment="1" applyProtection="1">
      <alignment horizontal="right" vertical="center"/>
      <protection hidden="1"/>
    </xf>
    <xf numFmtId="1" fontId="3" fillId="10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13" borderId="23" xfId="0" applyFont="1" applyFill="1" applyBorder="1" applyAlignment="1" applyProtection="1">
      <alignment vertical="center"/>
      <protection hidden="1"/>
    </xf>
    <xf numFmtId="0" fontId="3" fillId="13" borderId="18" xfId="0" applyFont="1" applyFill="1" applyBorder="1" applyAlignment="1" applyProtection="1">
      <alignment vertical="center"/>
      <protection hidden="1"/>
    </xf>
    <xf numFmtId="0" fontId="3" fillId="13" borderId="24" xfId="0" applyFont="1" applyFill="1" applyBorder="1" applyAlignment="1" applyProtection="1">
      <alignment vertical="center"/>
      <protection hidden="1"/>
    </xf>
    <xf numFmtId="0" fontId="3" fillId="13" borderId="21" xfId="0" applyFont="1" applyFill="1" applyBorder="1" applyAlignment="1" applyProtection="1">
      <alignment vertical="center"/>
      <protection hidden="1"/>
    </xf>
    <xf numFmtId="0" fontId="1" fillId="13" borderId="0" xfId="0" applyFont="1" applyFill="1" applyBorder="1" applyAlignment="1" applyProtection="1">
      <alignment horizontal="right" vertical="center"/>
      <protection hidden="1"/>
    </xf>
    <xf numFmtId="0" fontId="3" fillId="13" borderId="19" xfId="0" applyFont="1" applyFill="1" applyBorder="1" applyAlignment="1" applyProtection="1">
      <alignment vertical="center"/>
      <protection hidden="1"/>
    </xf>
    <xf numFmtId="0" fontId="3" fillId="13" borderId="22" xfId="0" applyFont="1" applyFill="1" applyBorder="1" applyAlignment="1" applyProtection="1">
      <alignment vertical="center"/>
      <protection hidden="1"/>
    </xf>
    <xf numFmtId="0" fontId="1" fillId="13" borderId="17" xfId="0" applyFont="1" applyFill="1" applyBorder="1" applyAlignment="1" applyProtection="1">
      <alignment vertical="center"/>
      <protection hidden="1"/>
    </xf>
    <xf numFmtId="0" fontId="3" fillId="13" borderId="20" xfId="0" applyFont="1" applyFill="1" applyBorder="1" applyAlignment="1" applyProtection="1">
      <alignment vertical="center"/>
      <protection hidden="1"/>
    </xf>
    <xf numFmtId="0" fontId="3" fillId="13" borderId="18" xfId="0" applyFont="1" applyFill="1" applyBorder="1" applyAlignment="1" applyProtection="1">
      <alignment horizontal="right" vertical="center"/>
      <protection hidden="1"/>
    </xf>
    <xf numFmtId="0" fontId="3" fillId="13" borderId="0" xfId="0" applyFont="1" applyFill="1" applyBorder="1" applyAlignment="1" applyProtection="1">
      <alignment vertical="center"/>
      <protection hidden="1"/>
    </xf>
    <xf numFmtId="0" fontId="3" fillId="13" borderId="17" xfId="0" applyFont="1" applyFill="1" applyBorder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3" fillId="13" borderId="0" xfId="0" applyFont="1" applyFill="1" applyBorder="1" applyAlignment="1" applyProtection="1">
      <alignment horizontal="left" vertical="center"/>
      <protection hidden="1"/>
    </xf>
    <xf numFmtId="0" fontId="3" fillId="0" borderId="0" xfId="0" quotePrefix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164" fontId="3" fillId="16" borderId="9" xfId="0" applyNumberFormat="1" applyFont="1" applyFill="1" applyBorder="1" applyAlignment="1" applyProtection="1">
      <alignment horizontal="center" vertical="center"/>
      <protection hidden="1"/>
    </xf>
    <xf numFmtId="164" fontId="5" fillId="11" borderId="9" xfId="0" applyNumberFormat="1" applyFont="1" applyFill="1" applyBorder="1" applyAlignment="1" applyProtection="1">
      <alignment horizontal="center" vertical="center"/>
      <protection hidden="1"/>
    </xf>
    <xf numFmtId="164" fontId="5" fillId="11" borderId="28" xfId="0" applyNumberFormat="1" applyFont="1" applyFill="1" applyBorder="1" applyAlignment="1" applyProtection="1">
      <alignment horizontal="center" vertical="center"/>
      <protection hidden="1"/>
    </xf>
    <xf numFmtId="0" fontId="1" fillId="13" borderId="37" xfId="0" applyFont="1" applyFill="1" applyBorder="1" applyAlignment="1" applyProtection="1">
      <alignment horizontal="right" vertical="center"/>
      <protection hidden="1"/>
    </xf>
    <xf numFmtId="0" fontId="1" fillId="13" borderId="34" xfId="0" applyFont="1" applyFill="1" applyBorder="1" applyAlignment="1" applyProtection="1">
      <alignment horizontal="right" vertical="center"/>
      <protection hidden="1"/>
    </xf>
    <xf numFmtId="0" fontId="3" fillId="13" borderId="36" xfId="0" applyFont="1" applyFill="1" applyBorder="1" applyAlignment="1" applyProtection="1">
      <alignment vertical="center"/>
      <protection hidden="1"/>
    </xf>
    <xf numFmtId="0" fontId="1" fillId="13" borderId="6" xfId="0" applyFont="1" applyFill="1" applyBorder="1" applyAlignment="1" applyProtection="1">
      <alignment horizontal="right" vertical="center"/>
      <protection hidden="1"/>
    </xf>
    <xf numFmtId="0" fontId="3" fillId="13" borderId="7" xfId="0" applyFont="1" applyFill="1" applyBorder="1" applyAlignment="1" applyProtection="1">
      <alignment vertical="center"/>
      <protection hidden="1"/>
    </xf>
    <xf numFmtId="0" fontId="1" fillId="13" borderId="13" xfId="0" applyFont="1" applyFill="1" applyBorder="1" applyAlignment="1" applyProtection="1">
      <alignment horizontal="right" vertical="center"/>
      <protection hidden="1"/>
    </xf>
    <xf numFmtId="1" fontId="5" fillId="11" borderId="28" xfId="0" applyNumberFormat="1" applyFont="1" applyFill="1" applyBorder="1" applyAlignment="1" applyProtection="1">
      <alignment horizontal="right" vertical="center"/>
      <protection hidden="1"/>
    </xf>
    <xf numFmtId="0" fontId="3" fillId="13" borderId="14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right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164" fontId="5" fillId="11" borderId="15" xfId="0" applyNumberFormat="1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164" fontId="3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 applyProtection="1">
      <alignment horizont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164" fontId="3" fillId="3" borderId="9" xfId="0" applyNumberFormat="1" applyFont="1" applyFill="1" applyBorder="1" applyAlignment="1" applyProtection="1">
      <alignment horizontal="center"/>
      <protection hidden="1"/>
    </xf>
    <xf numFmtId="0" fontId="3" fillId="3" borderId="10" xfId="0" applyFont="1" applyFill="1" applyBorder="1" applyAlignment="1" applyProtection="1">
      <alignment horizontal="center"/>
      <protection hidden="1"/>
    </xf>
    <xf numFmtId="0" fontId="6" fillId="3" borderId="15" xfId="0" applyFont="1" applyFill="1" applyBorder="1" applyAlignment="1" applyProtection="1">
      <alignment horizontal="center" vertical="center"/>
      <protection hidden="1"/>
    </xf>
    <xf numFmtId="164" fontId="3" fillId="3" borderId="15" xfId="0" applyNumberFormat="1" applyFont="1" applyFill="1" applyBorder="1" applyAlignment="1" applyProtection="1">
      <alignment horizontal="center"/>
      <protection hidden="1"/>
    </xf>
    <xf numFmtId="0" fontId="3" fillId="3" borderId="16" xfId="0" applyFont="1" applyFill="1" applyBorder="1" applyAlignment="1" applyProtection="1">
      <alignment horizont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164" fontId="3" fillId="3" borderId="5" xfId="0" applyNumberFormat="1" applyFont="1" applyFill="1" applyBorder="1" applyAlignment="1" applyProtection="1">
      <alignment horizontal="center"/>
      <protection hidden="1"/>
    </xf>
    <xf numFmtId="164" fontId="3" fillId="3" borderId="10" xfId="0" applyNumberFormat="1" applyFont="1" applyFill="1" applyBorder="1" applyAlignment="1" applyProtection="1">
      <alignment horizontal="center"/>
      <protection hidden="1"/>
    </xf>
    <xf numFmtId="164" fontId="3" fillId="3" borderId="16" xfId="0" applyNumberFormat="1" applyFont="1" applyFill="1" applyBorder="1" applyAlignment="1" applyProtection="1">
      <alignment horizontal="center"/>
      <protection hidden="1"/>
    </xf>
    <xf numFmtId="0" fontId="6" fillId="3" borderId="30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 applyProtection="1">
      <alignment vertical="center"/>
      <protection hidden="1"/>
    </xf>
    <xf numFmtId="0" fontId="6" fillId="3" borderId="31" xfId="0" applyFont="1" applyFill="1" applyBorder="1" applyAlignment="1" applyProtection="1">
      <alignment vertical="center"/>
      <protection hidden="1"/>
    </xf>
    <xf numFmtId="0" fontId="6" fillId="3" borderId="2" xfId="0" applyFont="1" applyFill="1" applyBorder="1" applyAlignment="1" applyProtection="1">
      <alignment vertical="center"/>
      <protection hidden="1"/>
    </xf>
    <xf numFmtId="0" fontId="6" fillId="3" borderId="32" xfId="0" applyFont="1" applyFill="1" applyBorder="1" applyAlignment="1" applyProtection="1">
      <alignment vertical="center"/>
      <protection hidden="1"/>
    </xf>
    <xf numFmtId="0" fontId="6" fillId="3" borderId="33" xfId="0" applyFont="1" applyFill="1" applyBorder="1" applyAlignment="1" applyProtection="1">
      <alignment vertical="center"/>
      <protection hidden="1"/>
    </xf>
    <xf numFmtId="0" fontId="3" fillId="3" borderId="9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14" borderId="29" xfId="0" applyFont="1" applyFill="1" applyBorder="1" applyAlignment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49" fontId="2" fillId="0" borderId="8" xfId="0" applyNumberFormat="1" applyFont="1" applyBorder="1" applyAlignment="1" applyProtection="1">
      <alignment horizontal="right"/>
      <protection hidden="1"/>
    </xf>
    <xf numFmtId="0" fontId="2" fillId="14" borderId="9" xfId="0" applyFont="1" applyFill="1" applyBorder="1" applyAlignment="1" applyProtection="1">
      <protection hidden="1"/>
    </xf>
    <xf numFmtId="49" fontId="2" fillId="0" borderId="9" xfId="0" applyNumberFormat="1" applyFont="1" applyBorder="1" applyAlignment="1" applyProtection="1">
      <alignment horizontal="right"/>
      <protection hidden="1"/>
    </xf>
    <xf numFmtId="167" fontId="2" fillId="15" borderId="10" xfId="0" applyNumberFormat="1" applyFont="1" applyFill="1" applyBorder="1" applyAlignment="1" applyProtection="1">
      <protection hidden="1"/>
    </xf>
    <xf numFmtId="49" fontId="2" fillId="0" borderId="26" xfId="0" applyNumberFormat="1" applyFont="1" applyBorder="1" applyAlignment="1" applyProtection="1">
      <alignment horizontal="right"/>
      <protection hidden="1"/>
    </xf>
    <xf numFmtId="0" fontId="2" fillId="14" borderId="15" xfId="0" applyFont="1" applyFill="1" applyBorder="1" applyAlignment="1" applyProtection="1">
      <protection hidden="1"/>
    </xf>
    <xf numFmtId="49" fontId="2" fillId="0" borderId="15" xfId="0" applyNumberFormat="1" applyFont="1" applyBorder="1" applyAlignment="1" applyProtection="1">
      <alignment horizontal="right"/>
      <protection hidden="1"/>
    </xf>
    <xf numFmtId="167" fontId="2" fillId="15" borderId="16" xfId="0" applyNumberFormat="1" applyFont="1" applyFill="1" applyBorder="1" applyAlignment="1" applyProtection="1">
      <protection hidden="1"/>
    </xf>
    <xf numFmtId="1" fontId="3" fillId="12" borderId="35" xfId="0" applyNumberFormat="1" applyFont="1" applyFill="1" applyBorder="1" applyAlignment="1" applyProtection="1">
      <alignment horizontal="right" vertical="center"/>
      <protection locked="0" hidden="1"/>
    </xf>
    <xf numFmtId="1" fontId="3" fillId="12" borderId="27" xfId="0" applyNumberFormat="1" applyFont="1" applyFill="1" applyBorder="1" applyAlignment="1" applyProtection="1">
      <alignment horizontal="right" vertical="center"/>
      <protection locked="0" hidden="1"/>
    </xf>
    <xf numFmtId="0" fontId="3" fillId="12" borderId="27" xfId="0" applyFont="1" applyFill="1" applyBorder="1" applyAlignment="1" applyProtection="1">
      <alignment horizontal="center" vertical="center"/>
      <protection locked="0" hidden="1"/>
    </xf>
    <xf numFmtId="0" fontId="3" fillId="13" borderId="34" xfId="0" applyFont="1" applyFill="1" applyBorder="1" applyAlignment="1" applyProtection="1">
      <alignment vertical="center"/>
      <protection hidden="1"/>
    </xf>
    <xf numFmtId="0" fontId="1" fillId="13" borderId="35" xfId="0" applyFont="1" applyFill="1" applyBorder="1" applyAlignment="1" applyProtection="1">
      <alignment horizontal="right" vertical="center"/>
      <protection hidden="1"/>
    </xf>
    <xf numFmtId="0" fontId="3" fillId="13" borderId="6" xfId="0" applyFont="1" applyFill="1" applyBorder="1" applyAlignment="1" applyProtection="1">
      <alignment vertical="center"/>
      <protection hidden="1"/>
    </xf>
    <xf numFmtId="0" fontId="1" fillId="13" borderId="27" xfId="0" applyFont="1" applyFill="1" applyBorder="1" applyAlignment="1" applyProtection="1">
      <alignment horizontal="right" vertical="center"/>
      <protection hidden="1"/>
    </xf>
    <xf numFmtId="0" fontId="3" fillId="13" borderId="13" xfId="0" applyFont="1" applyFill="1" applyBorder="1" applyAlignment="1" applyProtection="1">
      <alignment vertical="center"/>
      <protection hidden="1"/>
    </xf>
    <xf numFmtId="0" fontId="1" fillId="13" borderId="28" xfId="0" applyFont="1" applyFill="1" applyBorder="1" applyAlignment="1" applyProtection="1">
      <alignment horizontal="right" vertical="center"/>
      <protection hidden="1"/>
    </xf>
    <xf numFmtId="0" fontId="1" fillId="13" borderId="3" xfId="0" applyFont="1" applyFill="1" applyBorder="1" applyAlignment="1" applyProtection="1">
      <alignment horizontal="center" vertical="center"/>
      <protection hidden="1"/>
    </xf>
    <xf numFmtId="0" fontId="3" fillId="13" borderId="8" xfId="0" applyFont="1" applyFill="1" applyBorder="1" applyAlignment="1" applyProtection="1">
      <alignment horizontal="right" vertical="center"/>
      <protection hidden="1"/>
    </xf>
    <xf numFmtId="0" fontId="3" fillId="13" borderId="26" xfId="0" applyFont="1" applyFill="1" applyBorder="1" applyAlignment="1" applyProtection="1">
      <alignment horizontal="right" vertical="center"/>
      <protection hidden="1"/>
    </xf>
    <xf numFmtId="0" fontId="1" fillId="13" borderId="4" xfId="0" applyFont="1" applyFill="1" applyBorder="1" applyAlignment="1" applyProtection="1">
      <alignment horizontal="center" vertical="center"/>
      <protection hidden="1"/>
    </xf>
    <xf numFmtId="0" fontId="1" fillId="13" borderId="5" xfId="0" applyFont="1" applyFill="1" applyBorder="1" applyAlignment="1" applyProtection="1">
      <alignment horizontal="center" vertical="center"/>
      <protection hidden="1"/>
    </xf>
    <xf numFmtId="0" fontId="3" fillId="13" borderId="10" xfId="0" applyFont="1" applyFill="1" applyBorder="1" applyAlignment="1" applyProtection="1">
      <alignment vertical="center"/>
      <protection hidden="1"/>
    </xf>
    <xf numFmtId="0" fontId="3" fillId="13" borderId="16" xfId="0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26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15" xfId="0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12" borderId="38" xfId="0" applyFont="1" applyFill="1" applyBorder="1" applyAlignment="1" applyProtection="1">
      <alignment horizontal="center" vertical="center"/>
      <protection locked="0" hidden="1"/>
    </xf>
    <xf numFmtId="0" fontId="3" fillId="12" borderId="25" xfId="0" applyFont="1" applyFill="1" applyBorder="1" applyAlignment="1" applyProtection="1">
      <alignment horizontal="center" vertical="center"/>
      <protection locked="0"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3" fillId="13" borderId="0" xfId="0" applyFont="1" applyFill="1" applyBorder="1" applyAlignment="1" applyProtection="1">
      <alignment horizontal="left" vertical="center"/>
      <protection hidden="1"/>
    </xf>
    <xf numFmtId="0" fontId="8" fillId="13" borderId="17" xfId="0" applyFont="1" applyFill="1" applyBorder="1" applyAlignment="1" applyProtection="1">
      <alignment horizontal="center" vertical="center"/>
      <protection hidden="1"/>
    </xf>
    <xf numFmtId="0" fontId="3" fillId="12" borderId="35" xfId="0" applyFont="1" applyFill="1" applyBorder="1" applyAlignment="1" applyProtection="1">
      <alignment horizontal="center" vertical="center"/>
      <protection locked="0" hidden="1"/>
    </xf>
    <xf numFmtId="0" fontId="3" fillId="12" borderId="36" xfId="0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350958</xdr:colOff>
      <xdr:row>0</xdr:row>
      <xdr:rowOff>89647</xdr:rowOff>
    </xdr:from>
    <xdr:to>
      <xdr:col>38</xdr:col>
      <xdr:colOff>141054</xdr:colOff>
      <xdr:row>11</xdr:row>
      <xdr:rowOff>71718</xdr:rowOff>
    </xdr:to>
    <xdr:sp macro="" textlink="">
      <xdr:nvSpPr>
        <xdr:cNvPr id="2" name="Pie 1"/>
        <xdr:cNvSpPr>
          <a:spLocks noChangeAspect="1"/>
        </xdr:cNvSpPr>
      </xdr:nvSpPr>
      <xdr:spPr>
        <a:xfrm rot="10800000">
          <a:off x="20996676" y="89647"/>
          <a:ext cx="4021437" cy="1891553"/>
        </a:xfrm>
        <a:prstGeom prst="pie">
          <a:avLst>
            <a:gd name="adj1" fmla="val 0"/>
            <a:gd name="adj2" fmla="val 2947334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7"/>
  <sheetViews>
    <sheetView showGridLines="0" tabSelected="1" topLeftCell="B1" zoomScale="115" zoomScaleNormal="115" zoomScaleSheetLayoutView="87" workbookViewId="0">
      <selection activeCell="E20" sqref="E20"/>
    </sheetView>
  </sheetViews>
  <sheetFormatPr defaultColWidth="0" defaultRowHeight="13.2" zeroHeight="1"/>
  <cols>
    <col min="1" max="1" width="17.5546875" style="1" hidden="1" customWidth="1"/>
    <col min="2" max="2" width="9" style="1" customWidth="1"/>
    <col min="3" max="3" width="3.21875" style="1" customWidth="1"/>
    <col min="4" max="4" width="14.77734375" style="1" customWidth="1"/>
    <col min="5" max="5" width="8.77734375" style="1" bestFit="1" customWidth="1"/>
    <col min="6" max="6" width="14.21875" style="1" bestFit="1" customWidth="1"/>
    <col min="7" max="7" width="3.21875" style="1" customWidth="1"/>
    <col min="8" max="8" width="8.109375" style="1" customWidth="1"/>
    <col min="9" max="9" width="8.109375" style="1" hidden="1" customWidth="1"/>
    <col min="10" max="13" width="8.33203125" style="1" customWidth="1"/>
    <col min="14" max="14" width="8.109375" style="56" customWidth="1"/>
    <col min="15" max="15" width="8.109375" style="1" hidden="1" customWidth="1"/>
    <col min="16" max="17" width="14.77734375" style="2" hidden="1" customWidth="1"/>
    <col min="18" max="18" width="18.44140625" style="2" hidden="1" customWidth="1"/>
    <col min="19" max="21" width="14.77734375" style="2" hidden="1" customWidth="1"/>
    <col min="22" max="22" width="8.109375" style="1" hidden="1" customWidth="1"/>
    <col min="23" max="27" width="10.77734375" style="1" hidden="1" customWidth="1"/>
    <col min="28" max="42" width="7.6640625" style="1" hidden="1" customWidth="1"/>
    <col min="43" max="43" width="9.21875" style="1" hidden="1" customWidth="1"/>
    <col min="44" max="44" width="8.21875" style="1" hidden="1" customWidth="1"/>
    <col min="45" max="45" width="0" style="1" hidden="1" customWidth="1"/>
    <col min="46" max="46" width="0" style="9" hidden="1" customWidth="1"/>
    <col min="47" max="48" width="0" style="2" hidden="1" customWidth="1"/>
    <col min="49" max="53" width="0" style="1" hidden="1" customWidth="1"/>
    <col min="54" max="16384" width="14.77734375" style="1" hidden="1"/>
  </cols>
  <sheetData>
    <row r="1" spans="1:44" ht="13.8" thickBot="1">
      <c r="A1" s="38" t="s">
        <v>76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P1" s="2" t="s">
        <v>87</v>
      </c>
    </row>
    <row r="2" spans="1:44" ht="13.8" thickBot="1">
      <c r="B2" s="56"/>
      <c r="C2" s="39"/>
      <c r="D2" s="40"/>
      <c r="E2" s="40"/>
      <c r="F2" s="40"/>
      <c r="G2" s="41"/>
      <c r="H2" s="56"/>
      <c r="I2" s="56"/>
      <c r="J2" s="113"/>
      <c r="K2" s="114" t="s">
        <v>47</v>
      </c>
      <c r="L2" s="139" t="s">
        <v>39</v>
      </c>
      <c r="M2" s="140"/>
      <c r="W2" s="133" t="s">
        <v>57</v>
      </c>
      <c r="X2" s="133"/>
      <c r="Y2" s="133"/>
    </row>
    <row r="3" spans="1:44" ht="13.8" thickBot="1">
      <c r="A3" s="2" t="s">
        <v>38</v>
      </c>
      <c r="B3" s="56"/>
      <c r="C3" s="42"/>
      <c r="D3" s="63" t="s">
        <v>36</v>
      </c>
      <c r="E3" s="134" t="s">
        <v>38</v>
      </c>
      <c r="F3" s="135"/>
      <c r="G3" s="44"/>
      <c r="H3" s="56"/>
      <c r="I3" s="56"/>
      <c r="J3" s="115"/>
      <c r="K3" s="116" t="s">
        <v>28</v>
      </c>
      <c r="L3" s="112">
        <v>375</v>
      </c>
      <c r="M3" s="67" t="str">
        <f>IF(E3=A3,"Feet",IF(E3=A4,"Meters","Units"))</f>
        <v>Feet</v>
      </c>
      <c r="X3" s="15" t="s">
        <v>66</v>
      </c>
      <c r="Y3" s="1" t="s">
        <v>67</v>
      </c>
    </row>
    <row r="4" spans="1:44" ht="13.8" thickBot="1">
      <c r="A4" s="2" t="s">
        <v>10</v>
      </c>
      <c r="B4" s="56"/>
      <c r="C4" s="45"/>
      <c r="D4" s="46"/>
      <c r="E4" s="138" t="s">
        <v>79</v>
      </c>
      <c r="F4" s="138"/>
      <c r="G4" s="47"/>
      <c r="H4" s="56"/>
      <c r="I4" s="56"/>
      <c r="J4" s="115"/>
      <c r="K4" s="116" t="s">
        <v>45</v>
      </c>
      <c r="L4" s="112">
        <v>25</v>
      </c>
      <c r="M4" s="67" t="str">
        <f>IF(E3=A3,"Feet",IF(E3=A4,"Meters","Units"))</f>
        <v>Feet</v>
      </c>
      <c r="R4" s="1"/>
      <c r="S4" s="1"/>
      <c r="T4" s="1"/>
      <c r="U4" s="1"/>
      <c r="X4" s="15">
        <v>640</v>
      </c>
      <c r="Y4" s="37" t="s">
        <v>59</v>
      </c>
    </row>
    <row r="5" spans="1:44" ht="13.8" thickBot="1">
      <c r="A5" s="2"/>
      <c r="B5" s="56"/>
      <c r="C5" s="56"/>
      <c r="D5" s="58"/>
      <c r="E5" s="59"/>
      <c r="F5" s="59"/>
      <c r="G5" s="56"/>
      <c r="H5" s="56"/>
      <c r="I5" s="56"/>
      <c r="J5" s="117"/>
      <c r="K5" s="118" t="s">
        <v>56</v>
      </c>
      <c r="L5" s="62">
        <f>(180*L4)/(PI()*L3)</f>
        <v>3.8197186342054881</v>
      </c>
      <c r="M5" s="70" t="s">
        <v>55</v>
      </c>
      <c r="P5" s="74" t="s">
        <v>0</v>
      </c>
      <c r="Q5" s="74" t="s">
        <v>1</v>
      </c>
      <c r="R5" s="75" t="s">
        <v>15</v>
      </c>
      <c r="S5" s="75" t="s">
        <v>16</v>
      </c>
      <c r="T5" s="74" t="s">
        <v>2</v>
      </c>
      <c r="U5" s="74" t="s">
        <v>3</v>
      </c>
      <c r="X5" s="15">
        <v>1280</v>
      </c>
      <c r="Y5" s="37" t="s">
        <v>60</v>
      </c>
    </row>
    <row r="6" spans="1:44">
      <c r="A6" s="37" t="s">
        <v>58</v>
      </c>
      <c r="B6" s="56"/>
      <c r="C6" s="39"/>
      <c r="D6" s="40"/>
      <c r="E6" s="48"/>
      <c r="F6" s="48"/>
      <c r="G6" s="41"/>
      <c r="H6" s="56"/>
      <c r="I6" s="56"/>
      <c r="J6" s="56"/>
      <c r="K6" s="56"/>
      <c r="L6" s="56"/>
      <c r="M6" s="56"/>
      <c r="P6" s="126" t="s">
        <v>4</v>
      </c>
      <c r="Q6" s="129">
        <v>4</v>
      </c>
      <c r="R6" s="76" t="s">
        <v>96</v>
      </c>
      <c r="S6" s="76" t="s">
        <v>86</v>
      </c>
      <c r="T6" s="77">
        <f>T7*0.8</f>
        <v>76.800000000000011</v>
      </c>
      <c r="U6" s="78"/>
      <c r="X6" s="15">
        <v>1600</v>
      </c>
      <c r="Y6" s="37" t="s">
        <v>61</v>
      </c>
    </row>
    <row r="7" spans="1:44" ht="13.8" thickBot="1">
      <c r="A7" s="37" t="s">
        <v>88</v>
      </c>
      <c r="B7" s="56"/>
      <c r="C7" s="42"/>
      <c r="D7" s="137" t="s">
        <v>68</v>
      </c>
      <c r="E7" s="137"/>
      <c r="F7" s="137"/>
      <c r="G7" s="44"/>
      <c r="H7" s="56"/>
      <c r="I7" s="56"/>
      <c r="J7" s="56"/>
      <c r="K7" s="59"/>
      <c r="L7" s="72"/>
      <c r="M7" s="56"/>
      <c r="P7" s="127"/>
      <c r="Q7" s="130"/>
      <c r="R7" s="79" t="s">
        <v>97</v>
      </c>
      <c r="S7" s="79" t="s">
        <v>20</v>
      </c>
      <c r="T7" s="80">
        <v>96</v>
      </c>
      <c r="U7" s="81"/>
      <c r="X7" s="15">
        <v>1920</v>
      </c>
      <c r="Y7" s="37" t="s">
        <v>62</v>
      </c>
      <c r="AA7" s="2"/>
    </row>
    <row r="8" spans="1:44" ht="13.8">
      <c r="A8" s="37" t="s">
        <v>89</v>
      </c>
      <c r="B8" s="56"/>
      <c r="C8" s="42"/>
      <c r="D8" s="137" t="s">
        <v>69</v>
      </c>
      <c r="E8" s="137"/>
      <c r="F8" s="137"/>
      <c r="G8" s="44"/>
      <c r="H8" s="56"/>
      <c r="I8" s="56"/>
      <c r="J8" s="119" t="s">
        <v>81</v>
      </c>
      <c r="K8" s="122" t="s">
        <v>110</v>
      </c>
      <c r="L8" s="122" t="s">
        <v>111</v>
      </c>
      <c r="M8" s="123" t="s">
        <v>82</v>
      </c>
      <c r="P8" s="127"/>
      <c r="Q8" s="130"/>
      <c r="R8" s="79" t="s">
        <v>99</v>
      </c>
      <c r="S8" s="79" t="s">
        <v>26</v>
      </c>
      <c r="T8" s="80">
        <v>86</v>
      </c>
      <c r="U8" s="81"/>
      <c r="X8" s="15">
        <v>2048</v>
      </c>
      <c r="Y8" s="37" t="s">
        <v>63</v>
      </c>
      <c r="Z8" s="2"/>
      <c r="AA8" s="2"/>
    </row>
    <row r="9" spans="1:44" ht="13.8" thickBot="1">
      <c r="A9" s="37" t="s">
        <v>9</v>
      </c>
      <c r="B9" s="56"/>
      <c r="C9" s="42"/>
      <c r="D9" s="43"/>
      <c r="E9" s="49"/>
      <c r="F9" s="49"/>
      <c r="G9" s="44"/>
      <c r="H9" s="56"/>
      <c r="I9" s="56"/>
      <c r="J9" s="120" t="s">
        <v>4</v>
      </c>
      <c r="K9" s="61">
        <f>IF(L2=R6,T6,IF(L2=R7,T7,IF(L2=R8,T8,IF(L2=R9,T9,IF(L2=R10,T10,IF(L2=R11,T11,"UNIT"))))))</f>
        <v>92</v>
      </c>
      <c r="L9" s="60"/>
      <c r="M9" s="124" t="s">
        <v>83</v>
      </c>
      <c r="P9" s="127"/>
      <c r="Q9" s="130"/>
      <c r="R9" s="79" t="s">
        <v>98</v>
      </c>
      <c r="S9" s="79" t="s">
        <v>20</v>
      </c>
      <c r="T9" s="80">
        <v>94</v>
      </c>
      <c r="U9" s="81"/>
      <c r="X9" s="15">
        <v>2592</v>
      </c>
      <c r="Y9" s="37" t="s">
        <v>64</v>
      </c>
      <c r="Z9" s="2"/>
      <c r="AA9" s="2"/>
    </row>
    <row r="10" spans="1:44">
      <c r="A10" s="37" t="s">
        <v>90</v>
      </c>
      <c r="B10" s="56"/>
      <c r="C10" s="42"/>
      <c r="D10" s="64" t="s">
        <v>53</v>
      </c>
      <c r="E10" s="110">
        <v>30</v>
      </c>
      <c r="F10" s="65" t="str">
        <f>IF(E3=A3,"Pixels per Foot",IF(E3=A4,"Pixels per Meter","units"))</f>
        <v>Pixels per Foot</v>
      </c>
      <c r="G10" s="44"/>
      <c r="H10" s="56"/>
      <c r="I10" s="56"/>
      <c r="J10" s="120" t="s">
        <v>13</v>
      </c>
      <c r="K10" s="61">
        <f>IF(L2=R12,T12,IF(L2=R13,T13,IF(L2=R14,T14,IF(L2=R15,T15,IF(L2=R16,T16,IF(L2=R17,T17,"UNIT"))))))</f>
        <v>57</v>
      </c>
      <c r="L10" s="60"/>
      <c r="M10" s="124" t="s">
        <v>83</v>
      </c>
      <c r="P10" s="127"/>
      <c r="Q10" s="130"/>
      <c r="R10" s="79" t="s">
        <v>100</v>
      </c>
      <c r="S10" s="79" t="s">
        <v>23</v>
      </c>
      <c r="T10" s="80">
        <v>82</v>
      </c>
      <c r="U10" s="81"/>
      <c r="X10" s="15">
        <v>3648</v>
      </c>
      <c r="Y10" s="37" t="s">
        <v>65</v>
      </c>
      <c r="Z10" s="2"/>
      <c r="AA10" s="2"/>
    </row>
    <row r="11" spans="1:44" ht="13.8" thickBot="1">
      <c r="A11" s="37" t="s">
        <v>91</v>
      </c>
      <c r="B11" s="56"/>
      <c r="C11" s="42"/>
      <c r="D11" s="66" t="s">
        <v>54</v>
      </c>
      <c r="E11" s="111">
        <v>25</v>
      </c>
      <c r="F11" s="67" t="str">
        <f>IF(E3=A3,"Feet",IF(E3=A4,"Meters","Units"))</f>
        <v>Feet</v>
      </c>
      <c r="G11" s="44"/>
      <c r="H11" s="56"/>
      <c r="I11" s="57"/>
      <c r="J11" s="120" t="s">
        <v>5</v>
      </c>
      <c r="K11" s="61">
        <f>IF(L2=R18,T18,IF(L2=R19,T19,IF(L2=R20,T20,IF(L2=R21,T21,IF(L2=R22,T22,IF(L2=R23,T23,"UNIT"))))))</f>
        <v>45.5</v>
      </c>
      <c r="L11" s="60"/>
      <c r="M11" s="124" t="s">
        <v>83</v>
      </c>
      <c r="N11" s="57"/>
      <c r="P11" s="128"/>
      <c r="Q11" s="131"/>
      <c r="R11" s="82" t="s">
        <v>39</v>
      </c>
      <c r="S11" s="82" t="s">
        <v>24</v>
      </c>
      <c r="T11" s="83">
        <v>92</v>
      </c>
      <c r="U11" s="84"/>
      <c r="X11" s="15">
        <v>6400</v>
      </c>
      <c r="Y11" s="37" t="s">
        <v>61</v>
      </c>
      <c r="Z11" s="2"/>
      <c r="AA11" s="2"/>
    </row>
    <row r="12" spans="1:44" ht="13.8" thickBot="1">
      <c r="A12" s="37" t="s">
        <v>92</v>
      </c>
      <c r="B12" s="56"/>
      <c r="C12" s="42"/>
      <c r="D12" s="68" t="s">
        <v>40</v>
      </c>
      <c r="E12" s="69">
        <f>E10*E11</f>
        <v>750</v>
      </c>
      <c r="F12" s="70" t="s">
        <v>37</v>
      </c>
      <c r="G12" s="44"/>
      <c r="H12" s="56"/>
      <c r="I12" s="57"/>
      <c r="J12" s="120" t="s">
        <v>6</v>
      </c>
      <c r="K12" s="61">
        <f>IF(L2=R24,T24,IF(L2=R25,T25,IF(L2=R26,T26,IF(L2=R27,T27,IF(L2=R28,T28,IF(L2=R29,T29,"UNIT"))))))</f>
        <v>81</v>
      </c>
      <c r="L12" s="61">
        <f>IF(L2=R24,U24,IF(L2=R25,U25,IF(L2=R26,U26,IF(L2=R27,U27,IF(L2=R28,U28,IF(L2=R29,U29,"UNIT"))))))</f>
        <v>37.5</v>
      </c>
      <c r="M12" s="124" t="s">
        <v>84</v>
      </c>
      <c r="N12" s="57"/>
      <c r="P12" s="126" t="s">
        <v>13</v>
      </c>
      <c r="Q12" s="129">
        <v>6</v>
      </c>
      <c r="R12" s="76" t="s">
        <v>96</v>
      </c>
      <c r="S12" s="76" t="s">
        <v>18</v>
      </c>
      <c r="T12" s="77">
        <v>48</v>
      </c>
      <c r="U12" s="78"/>
      <c r="Z12" s="2"/>
      <c r="AA12" s="2"/>
    </row>
    <row r="13" spans="1:44" ht="13.8" thickBot="1">
      <c r="A13" s="37" t="s">
        <v>93</v>
      </c>
      <c r="B13" s="56"/>
      <c r="C13" s="45"/>
      <c r="D13" s="50"/>
      <c r="E13" s="50"/>
      <c r="F13" s="50"/>
      <c r="G13" s="47"/>
      <c r="H13" s="56"/>
      <c r="I13" s="57"/>
      <c r="J13" s="121" t="s">
        <v>8</v>
      </c>
      <c r="K13" s="73">
        <f>IF(L2=R30,T30,IF(L2=R31,T31,IF(L2=R32,T32,IF(L2=R33,T33,IF(L2=R34,T34,IF(L2=R35,T35,"UNIT"))))))</f>
        <v>45</v>
      </c>
      <c r="L13" s="73">
        <f>IF(L2=R30,U30,IF(L2=R31,U31,IF(L2=R32,U32,IF(L2=R33,U33,IF(L2=R34,U34,IF(L2=R35,U35,"UNIT"))))))</f>
        <v>23</v>
      </c>
      <c r="M13" s="125" t="s">
        <v>84</v>
      </c>
      <c r="N13" s="57"/>
      <c r="P13" s="127"/>
      <c r="Q13" s="130"/>
      <c r="R13" s="79" t="s">
        <v>97</v>
      </c>
      <c r="S13" s="79" t="s">
        <v>20</v>
      </c>
      <c r="T13" s="80">
        <v>60</v>
      </c>
      <c r="U13" s="81"/>
      <c r="W13" s="2"/>
      <c r="X13" s="1" t="s">
        <v>78</v>
      </c>
      <c r="Y13" s="51" t="s">
        <v>27</v>
      </c>
      <c r="Z13" s="1" t="s">
        <v>77</v>
      </c>
      <c r="AE13" s="136" t="s">
        <v>41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</row>
    <row r="14" spans="1:44" ht="13.8" thickBot="1">
      <c r="A14" s="1" t="s">
        <v>94</v>
      </c>
      <c r="B14" s="56"/>
      <c r="C14" s="57"/>
      <c r="D14" s="57"/>
      <c r="E14" s="57"/>
      <c r="F14" s="57"/>
      <c r="G14" s="57"/>
      <c r="H14" s="56"/>
      <c r="I14" s="57"/>
      <c r="J14" s="56"/>
      <c r="K14" s="56"/>
      <c r="L14" s="56"/>
      <c r="M14" s="56"/>
      <c r="N14" s="57"/>
      <c r="P14" s="127"/>
      <c r="Q14" s="130"/>
      <c r="R14" s="79" t="s">
        <v>99</v>
      </c>
      <c r="S14" s="79" t="s">
        <v>26</v>
      </c>
      <c r="T14" s="80">
        <v>52</v>
      </c>
      <c r="U14" s="81"/>
      <c r="W14" s="85" t="s">
        <v>17</v>
      </c>
      <c r="X14" s="79" t="s">
        <v>74</v>
      </c>
      <c r="Y14" s="12">
        <v>0.79999999999999993</v>
      </c>
      <c r="Z14" s="16">
        <v>1280</v>
      </c>
      <c r="AE14" s="19">
        <v>10</v>
      </c>
      <c r="AF14" s="19">
        <v>20</v>
      </c>
      <c r="AG14" s="19">
        <v>30</v>
      </c>
      <c r="AH14" s="19">
        <v>40</v>
      </c>
      <c r="AI14" s="19">
        <v>50</v>
      </c>
      <c r="AJ14" s="19">
        <v>60</v>
      </c>
      <c r="AK14" s="19">
        <v>70</v>
      </c>
      <c r="AL14" s="19">
        <v>80</v>
      </c>
      <c r="AM14" s="19">
        <v>90</v>
      </c>
      <c r="AN14" s="19">
        <v>100</v>
      </c>
      <c r="AO14" s="19">
        <v>110</v>
      </c>
      <c r="AP14" s="19">
        <v>120</v>
      </c>
      <c r="AQ14" s="19">
        <v>130</v>
      </c>
      <c r="AR14" s="19">
        <v>140</v>
      </c>
    </row>
    <row r="15" spans="1:44">
      <c r="B15" s="56"/>
      <c r="C15" s="39"/>
      <c r="D15" s="40"/>
      <c r="E15" s="40"/>
      <c r="F15" s="40"/>
      <c r="G15" s="41"/>
      <c r="H15" s="56"/>
      <c r="I15" s="57"/>
      <c r="J15" s="56"/>
      <c r="K15" s="56"/>
      <c r="L15" s="56"/>
      <c r="M15" s="56"/>
      <c r="N15" s="57"/>
      <c r="P15" s="127"/>
      <c r="Q15" s="130"/>
      <c r="R15" s="79" t="s">
        <v>98</v>
      </c>
      <c r="S15" s="79" t="s">
        <v>20</v>
      </c>
      <c r="T15" s="80">
        <v>58</v>
      </c>
      <c r="U15" s="81"/>
      <c r="W15" s="85" t="s">
        <v>19</v>
      </c>
      <c r="X15" s="79" t="s">
        <v>20</v>
      </c>
      <c r="Y15" s="12">
        <v>1</v>
      </c>
      <c r="Z15" s="16">
        <v>1600</v>
      </c>
      <c r="AB15" s="2"/>
      <c r="AC15" s="2"/>
      <c r="AD15" s="52" t="s">
        <v>37</v>
      </c>
      <c r="AE15" s="132" t="s">
        <v>11</v>
      </c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</row>
    <row r="16" spans="1:44" ht="13.8" thickBot="1">
      <c r="A16" s="1" t="s">
        <v>95</v>
      </c>
      <c r="B16" s="56"/>
      <c r="C16" s="42"/>
      <c r="D16" s="53" t="s">
        <v>70</v>
      </c>
      <c r="E16" s="53"/>
      <c r="F16" s="49"/>
      <c r="G16" s="44"/>
      <c r="H16" s="56"/>
      <c r="I16" s="57"/>
      <c r="J16" s="56"/>
      <c r="K16" s="56"/>
      <c r="L16" s="56"/>
      <c r="M16" s="56"/>
      <c r="N16" s="57"/>
      <c r="P16" s="127"/>
      <c r="Q16" s="130"/>
      <c r="R16" s="79" t="s">
        <v>100</v>
      </c>
      <c r="S16" s="79" t="s">
        <v>23</v>
      </c>
      <c r="T16" s="80">
        <v>51</v>
      </c>
      <c r="U16" s="81"/>
      <c r="W16" s="85" t="s">
        <v>25</v>
      </c>
      <c r="X16" s="82" t="s">
        <v>26</v>
      </c>
      <c r="Y16" s="12">
        <v>0.87622449702849381</v>
      </c>
      <c r="Z16" s="16">
        <v>1920</v>
      </c>
      <c r="AB16" s="2"/>
      <c r="AC16" s="2"/>
      <c r="AD16" s="18">
        <v>640</v>
      </c>
      <c r="AE16" s="32">
        <f t="shared" ref="AE16:AR22" si="0">$AD16/AE$14</f>
        <v>64</v>
      </c>
      <c r="AF16" s="36">
        <f t="shared" si="0"/>
        <v>32</v>
      </c>
      <c r="AG16" s="4">
        <f t="shared" si="0"/>
        <v>21.333333333333332</v>
      </c>
      <c r="AH16" s="4">
        <f t="shared" si="0"/>
        <v>16</v>
      </c>
      <c r="AI16" s="4">
        <f t="shared" si="0"/>
        <v>12.8</v>
      </c>
      <c r="AJ16" s="4">
        <f t="shared" si="0"/>
        <v>10.666666666666666</v>
      </c>
      <c r="AK16" s="4">
        <f t="shared" si="0"/>
        <v>9.1428571428571423</v>
      </c>
      <c r="AL16" s="4">
        <f t="shared" si="0"/>
        <v>8</v>
      </c>
      <c r="AM16" s="4">
        <f t="shared" si="0"/>
        <v>7.1111111111111107</v>
      </c>
      <c r="AN16" s="4">
        <f t="shared" si="0"/>
        <v>6.4</v>
      </c>
      <c r="AO16" s="4">
        <f t="shared" si="0"/>
        <v>5.8181818181818183</v>
      </c>
      <c r="AP16" s="4">
        <f t="shared" si="0"/>
        <v>5.333333333333333</v>
      </c>
      <c r="AQ16" s="4">
        <f t="shared" si="0"/>
        <v>4.9230769230769234</v>
      </c>
      <c r="AR16" s="4">
        <f t="shared" si="0"/>
        <v>4.5714285714285712</v>
      </c>
    </row>
    <row r="17" spans="1:53" ht="13.8" thickBot="1">
      <c r="A17" s="1" t="s">
        <v>96</v>
      </c>
      <c r="B17" s="56"/>
      <c r="C17" s="42"/>
      <c r="D17" s="49" t="s">
        <v>71</v>
      </c>
      <c r="E17" s="49"/>
      <c r="F17" s="49"/>
      <c r="G17" s="44"/>
      <c r="H17" s="56"/>
      <c r="I17" s="57"/>
      <c r="J17" s="56"/>
      <c r="K17" s="56"/>
      <c r="L17" s="56"/>
      <c r="M17" s="56"/>
      <c r="N17" s="57"/>
      <c r="P17" s="128"/>
      <c r="Q17" s="131"/>
      <c r="R17" s="82" t="s">
        <v>39</v>
      </c>
      <c r="S17" s="82" t="s">
        <v>24</v>
      </c>
      <c r="T17" s="83">
        <v>57</v>
      </c>
      <c r="U17" s="84"/>
      <c r="W17" s="85" t="s">
        <v>21</v>
      </c>
      <c r="X17" s="79" t="s">
        <v>20</v>
      </c>
      <c r="Y17" s="12">
        <v>0.97399074078979619</v>
      </c>
      <c r="Z17" s="16">
        <v>2048</v>
      </c>
      <c r="AB17" s="2"/>
      <c r="AC17" s="2"/>
      <c r="AD17" s="18">
        <v>1280</v>
      </c>
      <c r="AE17" s="29">
        <f t="shared" si="0"/>
        <v>128</v>
      </c>
      <c r="AF17" s="32">
        <f t="shared" si="0"/>
        <v>64</v>
      </c>
      <c r="AG17" s="33">
        <f t="shared" si="0"/>
        <v>42.666666666666664</v>
      </c>
      <c r="AH17" s="36">
        <f t="shared" si="0"/>
        <v>32</v>
      </c>
      <c r="AI17" s="36">
        <f t="shared" si="0"/>
        <v>25.6</v>
      </c>
      <c r="AJ17" s="4">
        <f t="shared" si="0"/>
        <v>21.333333333333332</v>
      </c>
      <c r="AK17" s="4">
        <f t="shared" si="0"/>
        <v>18.285714285714285</v>
      </c>
      <c r="AL17" s="4">
        <f t="shared" si="0"/>
        <v>16</v>
      </c>
      <c r="AM17" s="4">
        <f t="shared" si="0"/>
        <v>14.222222222222221</v>
      </c>
      <c r="AN17" s="4">
        <f t="shared" si="0"/>
        <v>12.8</v>
      </c>
      <c r="AO17" s="4">
        <f t="shared" si="0"/>
        <v>11.636363636363637</v>
      </c>
      <c r="AP17" s="4">
        <f t="shared" si="0"/>
        <v>10.666666666666666</v>
      </c>
      <c r="AQ17" s="4">
        <f t="shared" si="0"/>
        <v>9.8461538461538467</v>
      </c>
      <c r="AR17" s="4">
        <f t="shared" si="0"/>
        <v>9.1428571428571423</v>
      </c>
    </row>
    <row r="18" spans="1:53" ht="13.2" customHeight="1" thickBot="1">
      <c r="A18" s="1" t="s">
        <v>97</v>
      </c>
      <c r="B18" s="56"/>
      <c r="C18" s="42"/>
      <c r="D18" s="43"/>
      <c r="E18" s="49"/>
      <c r="F18" s="49"/>
      <c r="G18" s="44"/>
      <c r="H18" s="56"/>
      <c r="I18" s="57"/>
      <c r="J18" s="56"/>
      <c r="K18" s="56"/>
      <c r="L18" s="56"/>
      <c r="M18" s="56"/>
      <c r="N18" s="57"/>
      <c r="P18" s="126" t="s">
        <v>5</v>
      </c>
      <c r="Q18" s="129">
        <v>8</v>
      </c>
      <c r="R18" s="76" t="s">
        <v>96</v>
      </c>
      <c r="S18" s="76" t="s">
        <v>18</v>
      </c>
      <c r="T18" s="77">
        <f>T19*0.8</f>
        <v>37.6</v>
      </c>
      <c r="U18" s="78"/>
      <c r="W18" s="85" t="s">
        <v>22</v>
      </c>
      <c r="X18" s="79" t="s">
        <v>74</v>
      </c>
      <c r="Y18" s="12">
        <v>0.8535548308719364</v>
      </c>
      <c r="Z18" s="16">
        <v>2592</v>
      </c>
      <c r="AB18" s="17"/>
      <c r="AC18" s="17"/>
      <c r="AD18" s="18">
        <v>1600</v>
      </c>
      <c r="AE18" s="23">
        <f t="shared" si="0"/>
        <v>160</v>
      </c>
      <c r="AF18" s="32">
        <f t="shared" si="0"/>
        <v>80</v>
      </c>
      <c r="AG18" s="32">
        <f t="shared" si="0"/>
        <v>53.333333333333336</v>
      </c>
      <c r="AH18" s="33">
        <f t="shared" si="0"/>
        <v>40</v>
      </c>
      <c r="AI18" s="36">
        <f t="shared" si="0"/>
        <v>32</v>
      </c>
      <c r="AJ18" s="36">
        <f t="shared" si="0"/>
        <v>26.666666666666668</v>
      </c>
      <c r="AK18" s="4">
        <f t="shared" si="0"/>
        <v>22.857142857142858</v>
      </c>
      <c r="AL18" s="4">
        <f t="shared" si="0"/>
        <v>20</v>
      </c>
      <c r="AM18" s="4">
        <f t="shared" si="0"/>
        <v>17.777777777777779</v>
      </c>
      <c r="AN18" s="4">
        <f t="shared" si="0"/>
        <v>16</v>
      </c>
      <c r="AO18" s="4">
        <f t="shared" si="0"/>
        <v>14.545454545454545</v>
      </c>
      <c r="AP18" s="4">
        <f t="shared" si="0"/>
        <v>13.333333333333334</v>
      </c>
      <c r="AQ18" s="4">
        <f t="shared" si="0"/>
        <v>12.307692307692308</v>
      </c>
      <c r="AR18" s="4">
        <f t="shared" si="0"/>
        <v>11.428571428571429</v>
      </c>
    </row>
    <row r="19" spans="1:53">
      <c r="A19" s="1" t="s">
        <v>99</v>
      </c>
      <c r="B19" s="56"/>
      <c r="C19" s="42"/>
      <c r="D19" s="64" t="s">
        <v>54</v>
      </c>
      <c r="E19" s="110">
        <v>65</v>
      </c>
      <c r="F19" s="65" t="str">
        <f>IF(E3=A3,"Feet",IF(E3=A4,"Meters","Units"))</f>
        <v>Feet</v>
      </c>
      <c r="G19" s="44"/>
      <c r="H19" s="56"/>
      <c r="I19" s="57"/>
      <c r="J19" s="71"/>
      <c r="K19" s="57"/>
      <c r="L19" s="57"/>
      <c r="M19" s="57"/>
      <c r="N19" s="57"/>
      <c r="P19" s="127"/>
      <c r="Q19" s="130"/>
      <c r="R19" s="79" t="s">
        <v>97</v>
      </c>
      <c r="S19" s="79" t="s">
        <v>20</v>
      </c>
      <c r="T19" s="80">
        <v>47</v>
      </c>
      <c r="U19" s="81"/>
      <c r="W19" s="85" t="s">
        <v>39</v>
      </c>
      <c r="X19" s="79" t="s">
        <v>75</v>
      </c>
      <c r="Y19" s="12">
        <v>0.95745517802093638</v>
      </c>
      <c r="Z19" s="16">
        <v>3648</v>
      </c>
      <c r="AB19" s="17"/>
      <c r="AC19" s="17"/>
      <c r="AD19" s="18">
        <v>1920</v>
      </c>
      <c r="AE19" s="23">
        <f t="shared" si="0"/>
        <v>192</v>
      </c>
      <c r="AF19" s="32">
        <f t="shared" si="0"/>
        <v>96</v>
      </c>
      <c r="AG19" s="32">
        <f t="shared" si="0"/>
        <v>64</v>
      </c>
      <c r="AH19" s="33">
        <f t="shared" si="0"/>
        <v>48</v>
      </c>
      <c r="AI19" s="36">
        <f t="shared" si="0"/>
        <v>38.4</v>
      </c>
      <c r="AJ19" s="36">
        <f t="shared" si="0"/>
        <v>32</v>
      </c>
      <c r="AK19" s="36">
        <f t="shared" si="0"/>
        <v>27.428571428571427</v>
      </c>
      <c r="AL19" s="4">
        <f t="shared" si="0"/>
        <v>24</v>
      </c>
      <c r="AM19" s="4">
        <f t="shared" si="0"/>
        <v>21.333333333333332</v>
      </c>
      <c r="AN19" s="4">
        <f t="shared" si="0"/>
        <v>19.2</v>
      </c>
      <c r="AO19" s="4">
        <f t="shared" si="0"/>
        <v>17.454545454545453</v>
      </c>
      <c r="AP19" s="4">
        <f t="shared" si="0"/>
        <v>16</v>
      </c>
      <c r="AQ19" s="4">
        <f t="shared" si="0"/>
        <v>14.76923076923077</v>
      </c>
      <c r="AR19" s="4">
        <f t="shared" si="0"/>
        <v>13.714285714285714</v>
      </c>
    </row>
    <row r="20" spans="1:53">
      <c r="A20" s="1" t="s">
        <v>98</v>
      </c>
      <c r="B20" s="56"/>
      <c r="C20" s="42"/>
      <c r="D20" s="66" t="s">
        <v>109</v>
      </c>
      <c r="E20" s="111" t="s">
        <v>92</v>
      </c>
      <c r="F20" s="67" t="s">
        <v>37</v>
      </c>
      <c r="G20" s="44"/>
      <c r="H20" s="56"/>
      <c r="I20" s="57"/>
      <c r="J20" s="71"/>
      <c r="K20" s="57"/>
      <c r="L20" s="57"/>
      <c r="M20" s="57"/>
      <c r="N20" s="57"/>
      <c r="P20" s="127"/>
      <c r="Q20" s="130"/>
      <c r="R20" s="79" t="s">
        <v>99</v>
      </c>
      <c r="S20" s="79" t="s">
        <v>26</v>
      </c>
      <c r="T20" s="80">
        <v>41.5</v>
      </c>
      <c r="U20" s="81"/>
      <c r="X20" s="55"/>
      <c r="Y20" s="55"/>
      <c r="Z20" s="55"/>
      <c r="AB20" s="17"/>
      <c r="AC20" s="17"/>
      <c r="AD20" s="18">
        <v>2048</v>
      </c>
      <c r="AE20" s="23">
        <f t="shared" si="0"/>
        <v>204.8</v>
      </c>
      <c r="AF20" s="29">
        <f t="shared" si="0"/>
        <v>102.4</v>
      </c>
      <c r="AG20" s="32">
        <f t="shared" si="0"/>
        <v>68.266666666666666</v>
      </c>
      <c r="AH20" s="32">
        <f t="shared" si="0"/>
        <v>51.2</v>
      </c>
      <c r="AI20" s="33">
        <f t="shared" si="0"/>
        <v>40.96</v>
      </c>
      <c r="AJ20" s="36">
        <f t="shared" si="0"/>
        <v>34.133333333333333</v>
      </c>
      <c r="AK20" s="36">
        <f t="shared" si="0"/>
        <v>29.257142857142856</v>
      </c>
      <c r="AL20" s="36">
        <f t="shared" si="0"/>
        <v>25.6</v>
      </c>
      <c r="AM20" s="4">
        <f t="shared" si="0"/>
        <v>22.755555555555556</v>
      </c>
      <c r="AN20" s="4">
        <f t="shared" si="0"/>
        <v>20.48</v>
      </c>
      <c r="AO20" s="4">
        <f t="shared" si="0"/>
        <v>18.618181818181817</v>
      </c>
      <c r="AP20" s="4">
        <f t="shared" si="0"/>
        <v>17.066666666666666</v>
      </c>
      <c r="AQ20" s="4">
        <f t="shared" si="0"/>
        <v>15.753846153846155</v>
      </c>
      <c r="AR20" s="4">
        <f t="shared" si="0"/>
        <v>14.628571428571428</v>
      </c>
    </row>
    <row r="21" spans="1:53" ht="13.8" thickBot="1">
      <c r="A21" s="1" t="s">
        <v>100</v>
      </c>
      <c r="B21" s="56"/>
      <c r="C21" s="42"/>
      <c r="D21" s="68" t="s">
        <v>53</v>
      </c>
      <c r="E21" s="69">
        <f>IF(E20=A6,X4/E19,IF(E20=A7,X5/E19,IF(E20=A8,X6/E19,IF(E20=A9,X7/E19,IF(E20=A10,X8/E19,IF(E20=A11,X9/E19,IF(E20=A12,X10/E19,IF(E20=A13,X11/E19))))))))</f>
        <v>56.123076923076923</v>
      </c>
      <c r="F21" s="70" t="str">
        <f>IF(E3=A3,"Pixels per Foot",IF(E3=A4,"Pixels per Meter","units"))</f>
        <v>Pixels per Foot</v>
      </c>
      <c r="G21" s="44"/>
      <c r="H21" s="56"/>
      <c r="I21" s="57"/>
      <c r="J21" s="71"/>
      <c r="K21" s="57"/>
      <c r="L21" s="57"/>
      <c r="M21" s="57"/>
      <c r="N21" s="57"/>
      <c r="P21" s="127"/>
      <c r="Q21" s="130"/>
      <c r="R21" s="79" t="s">
        <v>98</v>
      </c>
      <c r="S21" s="79" t="s">
        <v>20</v>
      </c>
      <c r="T21" s="80">
        <v>45</v>
      </c>
      <c r="U21" s="81"/>
      <c r="X21" s="55"/>
      <c r="Y21" s="55"/>
      <c r="Z21" s="55"/>
      <c r="AB21" s="17"/>
      <c r="AC21" s="17"/>
      <c r="AD21" s="18">
        <v>2592</v>
      </c>
      <c r="AE21" s="23">
        <f t="shared" si="0"/>
        <v>259.2</v>
      </c>
      <c r="AF21" s="29">
        <f t="shared" si="0"/>
        <v>129.6</v>
      </c>
      <c r="AG21" s="32">
        <f t="shared" si="0"/>
        <v>86.4</v>
      </c>
      <c r="AH21" s="32">
        <f t="shared" si="0"/>
        <v>64.8</v>
      </c>
      <c r="AI21" s="32">
        <f t="shared" si="0"/>
        <v>51.84</v>
      </c>
      <c r="AJ21" s="33">
        <f t="shared" si="0"/>
        <v>43.2</v>
      </c>
      <c r="AK21" s="36">
        <f t="shared" si="0"/>
        <v>37.028571428571432</v>
      </c>
      <c r="AL21" s="36">
        <f t="shared" si="0"/>
        <v>32.4</v>
      </c>
      <c r="AM21" s="36">
        <f t="shared" si="0"/>
        <v>28.8</v>
      </c>
      <c r="AN21" s="36">
        <f t="shared" si="0"/>
        <v>25.92</v>
      </c>
      <c r="AO21" s="4">
        <f t="shared" si="0"/>
        <v>23.563636363636363</v>
      </c>
      <c r="AP21" s="4">
        <f t="shared" si="0"/>
        <v>21.6</v>
      </c>
      <c r="AQ21" s="4">
        <f t="shared" si="0"/>
        <v>19.938461538461539</v>
      </c>
      <c r="AR21" s="4">
        <f t="shared" si="0"/>
        <v>18.514285714285716</v>
      </c>
      <c r="AT21" s="8"/>
      <c r="AU21" s="1"/>
      <c r="AV21" s="1"/>
    </row>
    <row r="22" spans="1:53" ht="13.8" thickBot="1">
      <c r="A22" s="1" t="s">
        <v>39</v>
      </c>
      <c r="B22" s="56"/>
      <c r="C22" s="45"/>
      <c r="D22" s="50"/>
      <c r="E22" s="50"/>
      <c r="F22" s="50"/>
      <c r="G22" s="47"/>
      <c r="H22" s="56"/>
      <c r="I22" s="57"/>
      <c r="J22" s="71"/>
      <c r="K22" s="57"/>
      <c r="L22" s="57"/>
      <c r="M22" s="57"/>
      <c r="N22" s="57"/>
      <c r="P22" s="127"/>
      <c r="Q22" s="130"/>
      <c r="R22" s="79" t="s">
        <v>100</v>
      </c>
      <c r="S22" s="79" t="s">
        <v>23</v>
      </c>
      <c r="T22" s="80">
        <v>40</v>
      </c>
      <c r="U22" s="81"/>
      <c r="X22" s="55"/>
      <c r="Y22" s="55"/>
      <c r="Z22" s="55"/>
      <c r="AB22" s="17"/>
      <c r="AC22" s="17"/>
      <c r="AD22" s="18">
        <v>3648</v>
      </c>
      <c r="AE22" s="23">
        <f t="shared" si="0"/>
        <v>364.8</v>
      </c>
      <c r="AF22" s="23">
        <f t="shared" si="0"/>
        <v>182.4</v>
      </c>
      <c r="AG22" s="29">
        <f t="shared" si="0"/>
        <v>121.6</v>
      </c>
      <c r="AH22" s="32">
        <f t="shared" si="0"/>
        <v>91.2</v>
      </c>
      <c r="AI22" s="32">
        <f t="shared" si="0"/>
        <v>72.959999999999994</v>
      </c>
      <c r="AJ22" s="32">
        <f t="shared" si="0"/>
        <v>60.8</v>
      </c>
      <c r="AK22" s="32">
        <f t="shared" si="0"/>
        <v>52.114285714285714</v>
      </c>
      <c r="AL22" s="33">
        <f t="shared" si="0"/>
        <v>45.6</v>
      </c>
      <c r="AM22" s="33">
        <f t="shared" si="0"/>
        <v>40.533333333333331</v>
      </c>
      <c r="AN22" s="36">
        <f t="shared" si="0"/>
        <v>36.479999999999997</v>
      </c>
      <c r="AO22" s="36">
        <f t="shared" si="0"/>
        <v>33.163636363636364</v>
      </c>
      <c r="AP22" s="36">
        <f t="shared" si="0"/>
        <v>30.4</v>
      </c>
      <c r="AQ22" s="36">
        <f t="shared" si="0"/>
        <v>28.061538461538461</v>
      </c>
      <c r="AR22" s="36">
        <f t="shared" si="0"/>
        <v>26.057142857142857</v>
      </c>
      <c r="AX22" s="51"/>
      <c r="AY22" s="51"/>
    </row>
    <row r="23" spans="1:53" ht="13.8" thickBot="1">
      <c r="A23" s="37" t="s">
        <v>101</v>
      </c>
      <c r="B23" s="56"/>
      <c r="C23" s="56"/>
      <c r="D23" s="56"/>
      <c r="E23" s="56"/>
      <c r="F23" s="56"/>
      <c r="G23" s="56"/>
      <c r="H23" s="56"/>
      <c r="I23" s="57"/>
      <c r="J23" s="71"/>
      <c r="K23" s="57"/>
      <c r="L23" s="57"/>
      <c r="M23" s="57"/>
      <c r="N23" s="57"/>
      <c r="P23" s="128"/>
      <c r="Q23" s="131"/>
      <c r="R23" s="82" t="s">
        <v>39</v>
      </c>
      <c r="S23" s="82" t="s">
        <v>24</v>
      </c>
      <c r="T23" s="83">
        <v>45.5</v>
      </c>
      <c r="U23" s="84"/>
      <c r="X23" s="54"/>
      <c r="Y23" s="2"/>
      <c r="Z23" s="2"/>
      <c r="AX23" s="11"/>
      <c r="AY23" s="11"/>
      <c r="AZ23" s="10"/>
    </row>
    <row r="24" spans="1:53">
      <c r="A24" s="37" t="s">
        <v>102</v>
      </c>
      <c r="B24" s="56"/>
      <c r="C24" s="39"/>
      <c r="D24" s="40"/>
      <c r="E24" s="40"/>
      <c r="F24" s="40"/>
      <c r="G24" s="41"/>
      <c r="H24" s="56"/>
      <c r="I24" s="57"/>
      <c r="J24" s="71"/>
      <c r="K24" s="57"/>
      <c r="L24" s="57"/>
      <c r="M24" s="57"/>
      <c r="N24" s="57"/>
      <c r="P24" s="126" t="s">
        <v>6</v>
      </c>
      <c r="Q24" s="129" t="s">
        <v>7</v>
      </c>
      <c r="R24" s="76" t="s">
        <v>96</v>
      </c>
      <c r="S24" s="76" t="s">
        <v>18</v>
      </c>
      <c r="T24" s="77">
        <f>T25*0.8</f>
        <v>68</v>
      </c>
      <c r="U24" s="86">
        <f>U25*0.8</f>
        <v>31.28</v>
      </c>
      <c r="AE24" s="20"/>
      <c r="AF24" s="20"/>
      <c r="AG24" s="20"/>
      <c r="AH24" s="20"/>
      <c r="AI24" s="21" t="s">
        <v>42</v>
      </c>
      <c r="AJ24" s="22">
        <v>140</v>
      </c>
      <c r="AX24" s="11"/>
      <c r="AY24" s="11"/>
      <c r="AZ24" s="10"/>
    </row>
    <row r="25" spans="1:53">
      <c r="A25" s="37"/>
      <c r="B25" s="56"/>
      <c r="C25" s="42"/>
      <c r="D25" s="53" t="s">
        <v>72</v>
      </c>
      <c r="E25" s="53"/>
      <c r="F25" s="49"/>
      <c r="G25" s="44"/>
      <c r="H25" s="56"/>
      <c r="I25" s="57"/>
      <c r="J25" s="71"/>
      <c r="K25" s="57"/>
      <c r="L25" s="57"/>
      <c r="M25" s="57"/>
      <c r="N25" s="57"/>
      <c r="P25" s="127"/>
      <c r="Q25" s="130"/>
      <c r="R25" s="79" t="s">
        <v>97</v>
      </c>
      <c r="S25" s="79" t="s">
        <v>20</v>
      </c>
      <c r="T25" s="80">
        <v>85</v>
      </c>
      <c r="U25" s="87">
        <v>39.1</v>
      </c>
      <c r="AE25" s="26"/>
      <c r="AF25" s="26"/>
      <c r="AG25" s="26"/>
      <c r="AH25" s="26"/>
      <c r="AI25" s="27" t="s">
        <v>42</v>
      </c>
      <c r="AJ25" s="28">
        <v>100</v>
      </c>
      <c r="AX25" s="11"/>
      <c r="AY25" s="11"/>
      <c r="AZ25" s="10"/>
      <c r="BA25" s="6"/>
    </row>
    <row r="26" spans="1:53">
      <c r="A26" s="37"/>
      <c r="B26" s="56"/>
      <c r="C26" s="42"/>
      <c r="D26" s="49" t="s">
        <v>73</v>
      </c>
      <c r="E26" s="49"/>
      <c r="F26" s="49"/>
      <c r="G26" s="44"/>
      <c r="H26" s="56"/>
      <c r="I26" s="57"/>
      <c r="J26" s="71"/>
      <c r="K26" s="57"/>
      <c r="L26" s="57"/>
      <c r="M26" s="57"/>
      <c r="N26" s="57"/>
      <c r="P26" s="127"/>
      <c r="Q26" s="130"/>
      <c r="R26" s="79" t="s">
        <v>99</v>
      </c>
      <c r="S26" s="79" t="s">
        <v>26</v>
      </c>
      <c r="T26" s="80">
        <v>73.5</v>
      </c>
      <c r="U26" s="87">
        <v>34</v>
      </c>
      <c r="AB26" s="51"/>
      <c r="AC26" s="51"/>
      <c r="AD26" s="51"/>
      <c r="AE26" s="30"/>
      <c r="AF26" s="30"/>
      <c r="AG26" s="30"/>
      <c r="AH26" s="30"/>
      <c r="AI26" s="31" t="s">
        <v>43</v>
      </c>
      <c r="AJ26" s="30">
        <v>50</v>
      </c>
      <c r="AK26" s="51"/>
      <c r="AL26" s="51"/>
      <c r="AM26" s="51"/>
      <c r="AN26" s="51"/>
      <c r="AO26" s="51"/>
      <c r="AP26" s="51"/>
      <c r="AQ26" s="51"/>
      <c r="AR26" s="51"/>
      <c r="AX26" s="11"/>
      <c r="AY26" s="11"/>
      <c r="AZ26" s="10"/>
      <c r="BA26" s="6"/>
    </row>
    <row r="27" spans="1:53" ht="13.8" thickBot="1">
      <c r="B27" s="56"/>
      <c r="C27" s="42"/>
      <c r="D27" s="43"/>
      <c r="E27" s="49"/>
      <c r="F27" s="49"/>
      <c r="G27" s="44"/>
      <c r="H27" s="56"/>
      <c r="I27" s="57"/>
      <c r="J27" s="71"/>
      <c r="K27" s="57"/>
      <c r="L27" s="57"/>
      <c r="M27" s="57"/>
      <c r="N27" s="57"/>
      <c r="P27" s="127"/>
      <c r="Q27" s="130"/>
      <c r="R27" s="79" t="s">
        <v>98</v>
      </c>
      <c r="S27" s="79" t="s">
        <v>20</v>
      </c>
      <c r="T27" s="80">
        <v>83</v>
      </c>
      <c r="U27" s="87">
        <v>38.5</v>
      </c>
      <c r="AB27" s="51"/>
      <c r="AC27" s="51"/>
      <c r="AD27" s="51"/>
      <c r="AE27" s="25"/>
      <c r="AF27" s="25"/>
      <c r="AG27" s="25"/>
      <c r="AH27" s="25"/>
      <c r="AI27" s="24" t="s">
        <v>43</v>
      </c>
      <c r="AJ27" s="25">
        <v>40</v>
      </c>
      <c r="AK27" s="51"/>
      <c r="AL27" s="51"/>
      <c r="AM27" s="51"/>
      <c r="AN27" s="51"/>
      <c r="AO27" s="51"/>
      <c r="AP27" s="51"/>
      <c r="AQ27" s="51"/>
      <c r="AR27" s="51"/>
      <c r="AX27" s="11"/>
      <c r="AY27" s="11"/>
      <c r="AZ27" s="10"/>
      <c r="BA27" s="6"/>
    </row>
    <row r="28" spans="1:53">
      <c r="B28" s="56"/>
      <c r="C28" s="42"/>
      <c r="D28" s="64" t="s">
        <v>109</v>
      </c>
      <c r="E28" s="110" t="s">
        <v>89</v>
      </c>
      <c r="F28" s="65" t="s">
        <v>37</v>
      </c>
      <c r="G28" s="44"/>
      <c r="H28" s="56"/>
      <c r="I28" s="57"/>
      <c r="J28" s="71"/>
      <c r="K28" s="57"/>
      <c r="L28" s="57"/>
      <c r="M28" s="57"/>
      <c r="N28" s="57"/>
      <c r="P28" s="127"/>
      <c r="Q28" s="130"/>
      <c r="R28" s="79" t="s">
        <v>100</v>
      </c>
      <c r="S28" s="79" t="s">
        <v>23</v>
      </c>
      <c r="T28" s="80">
        <v>71.5</v>
      </c>
      <c r="U28" s="87">
        <v>33.4</v>
      </c>
      <c r="AB28" s="5"/>
      <c r="AC28" s="5"/>
      <c r="AD28" s="5"/>
      <c r="AE28" s="34"/>
      <c r="AF28" s="34"/>
      <c r="AG28" s="34"/>
      <c r="AH28" s="34"/>
      <c r="AI28" s="35" t="s">
        <v>44</v>
      </c>
      <c r="AJ28" s="34">
        <v>25</v>
      </c>
      <c r="AK28" s="5"/>
      <c r="AL28" s="5"/>
      <c r="AM28" s="5"/>
      <c r="AN28" s="5"/>
      <c r="AO28" s="5"/>
      <c r="AP28" s="5"/>
      <c r="AQ28" s="5"/>
      <c r="AR28" s="5"/>
      <c r="AX28" s="11"/>
      <c r="AY28" s="11"/>
      <c r="AZ28" s="10"/>
      <c r="BA28" s="6"/>
    </row>
    <row r="29" spans="1:53" ht="13.8" thickBot="1">
      <c r="B29" s="56"/>
      <c r="C29" s="42"/>
      <c r="D29" s="66" t="s">
        <v>53</v>
      </c>
      <c r="E29" s="111">
        <v>45</v>
      </c>
      <c r="F29" s="67" t="str">
        <f>IF(E3=A3,"Pixels per Foot",IF(E3=A4,"Pixels per Meter","units"))</f>
        <v>Pixels per Foot</v>
      </c>
      <c r="G29" s="44"/>
      <c r="H29" s="56"/>
      <c r="I29" s="57"/>
      <c r="J29" s="71"/>
      <c r="K29" s="57"/>
      <c r="L29" s="57"/>
      <c r="M29" s="57"/>
      <c r="N29" s="57"/>
      <c r="P29" s="128"/>
      <c r="Q29" s="131"/>
      <c r="R29" s="82" t="s">
        <v>39</v>
      </c>
      <c r="S29" s="82" t="s">
        <v>24</v>
      </c>
      <c r="T29" s="83">
        <v>81</v>
      </c>
      <c r="U29" s="88">
        <v>37.5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Z29" s="6"/>
      <c r="BA29" s="6"/>
    </row>
    <row r="30" spans="1:53" ht="13.8" thickBot="1">
      <c r="B30" s="56"/>
      <c r="C30" s="42"/>
      <c r="D30" s="68" t="s">
        <v>54</v>
      </c>
      <c r="E30" s="69">
        <f>IF(E28=A6,X4/E29,IF(E28=A7,X5/E29,IF(E28=A8,X6/E29,IF(E28=A9,X7/E29,IF(E28=A10,X8/E29,IF(E28=A11,X9/E29,IF(E28=A12,X10/E29,IF(E28=A13,X11/E29))))))))</f>
        <v>35.555555555555557</v>
      </c>
      <c r="F30" s="70" t="str">
        <f>IF(E3=A3,"Feet",IF(E3=A4,"Meters","Units"))</f>
        <v>Feet</v>
      </c>
      <c r="G30" s="44"/>
      <c r="H30" s="56"/>
      <c r="I30" s="57"/>
      <c r="J30" s="71"/>
      <c r="K30" s="57"/>
      <c r="L30" s="57"/>
      <c r="M30" s="57"/>
      <c r="N30" s="57"/>
      <c r="P30" s="89" t="s">
        <v>8</v>
      </c>
      <c r="Q30" s="90" t="s">
        <v>14</v>
      </c>
      <c r="R30" s="76" t="s">
        <v>96</v>
      </c>
      <c r="S30" s="76" t="s">
        <v>18</v>
      </c>
      <c r="T30" s="77">
        <f>T31*0.8</f>
        <v>37.68</v>
      </c>
      <c r="U30" s="86">
        <f>U31*0.8</f>
        <v>19.200000000000003</v>
      </c>
      <c r="W30" s="1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Z30" s="6"/>
      <c r="BA30" s="6"/>
    </row>
    <row r="31" spans="1:53" ht="13.8" thickBot="1">
      <c r="B31" s="56"/>
      <c r="C31" s="45"/>
      <c r="D31" s="50"/>
      <c r="E31" s="50"/>
      <c r="F31" s="50"/>
      <c r="G31" s="47"/>
      <c r="H31" s="56"/>
      <c r="I31" s="57"/>
      <c r="J31" s="71"/>
      <c r="K31" s="57"/>
      <c r="L31" s="57"/>
      <c r="M31" s="57"/>
      <c r="N31" s="57"/>
      <c r="P31" s="91"/>
      <c r="Q31" s="92"/>
      <c r="R31" s="79" t="s">
        <v>97</v>
      </c>
      <c r="S31" s="79" t="s">
        <v>20</v>
      </c>
      <c r="T31" s="80">
        <v>47.1</v>
      </c>
      <c r="U31" s="87">
        <v>24</v>
      </c>
      <c r="W31" s="15"/>
      <c r="AB31" s="5"/>
      <c r="AC31" s="5"/>
      <c r="AD31" s="5"/>
      <c r="AE31" s="1" t="s">
        <v>12</v>
      </c>
      <c r="AF31" s="51"/>
      <c r="AG31" s="51" t="s">
        <v>35</v>
      </c>
      <c r="AH31" s="51"/>
      <c r="AI31" s="51"/>
      <c r="AJ31" s="51"/>
      <c r="AK31" s="51"/>
      <c r="AO31" s="5"/>
      <c r="AP31" s="5"/>
      <c r="AQ31" s="5"/>
      <c r="AR31" s="5"/>
      <c r="AZ31" s="6"/>
      <c r="BA31" s="6"/>
    </row>
    <row r="32" spans="1:53">
      <c r="B32" s="56"/>
      <c r="C32" s="56"/>
      <c r="D32" s="56"/>
      <c r="E32" s="56"/>
      <c r="F32" s="56"/>
      <c r="G32" s="56"/>
      <c r="H32" s="56"/>
      <c r="I32" s="57"/>
      <c r="J32" s="71"/>
      <c r="K32" s="57"/>
      <c r="L32" s="57"/>
      <c r="M32" s="57"/>
      <c r="N32" s="57"/>
      <c r="P32" s="91"/>
      <c r="Q32" s="92"/>
      <c r="R32" s="79" t="s">
        <v>99</v>
      </c>
      <c r="S32" s="79" t="s">
        <v>26</v>
      </c>
      <c r="T32" s="80">
        <v>41</v>
      </c>
      <c r="U32" s="87">
        <v>21.2</v>
      </c>
      <c r="W32" s="15"/>
      <c r="AB32" s="5"/>
      <c r="AC32" s="5"/>
      <c r="AD32" s="5"/>
      <c r="AP32" s="5"/>
      <c r="AQ32" s="5"/>
      <c r="AR32" s="5"/>
      <c r="AZ32" s="6"/>
      <c r="BA32" s="6"/>
    </row>
    <row r="33" spans="1:53" ht="13.2" hidden="1" customHeight="1">
      <c r="F33" s="55"/>
      <c r="G33" s="55"/>
      <c r="P33" s="91"/>
      <c r="Q33" s="92"/>
      <c r="R33" s="79" t="s">
        <v>98</v>
      </c>
      <c r="S33" s="79" t="s">
        <v>20</v>
      </c>
      <c r="T33" s="80">
        <v>45.5</v>
      </c>
      <c r="U33" s="87">
        <v>23.7</v>
      </c>
      <c r="W33" s="15"/>
      <c r="AB33" s="5"/>
      <c r="AC33" s="5"/>
      <c r="AD33" s="5"/>
      <c r="AE33" s="1" t="s">
        <v>46</v>
      </c>
      <c r="AF33" s="7">
        <f>L5</f>
        <v>3.8197186342054881</v>
      </c>
      <c r="AP33" s="5"/>
      <c r="AQ33" s="5"/>
      <c r="AR33" s="5"/>
      <c r="AZ33" s="6"/>
      <c r="BA33" s="6"/>
    </row>
    <row r="34" spans="1:53" hidden="1">
      <c r="A34" s="15"/>
      <c r="B34" s="55"/>
      <c r="C34" s="55"/>
      <c r="D34" s="55"/>
      <c r="E34" s="55"/>
      <c r="F34" s="55"/>
      <c r="G34" s="55"/>
      <c r="P34" s="91"/>
      <c r="Q34" s="92"/>
      <c r="R34" s="79" t="s">
        <v>100</v>
      </c>
      <c r="S34" s="79" t="s">
        <v>23</v>
      </c>
      <c r="T34" s="80">
        <v>40</v>
      </c>
      <c r="U34" s="87">
        <v>21</v>
      </c>
      <c r="W34" s="15"/>
      <c r="AB34" s="5"/>
      <c r="AC34" s="5"/>
      <c r="AD34" s="5"/>
      <c r="AG34" s="13" t="s">
        <v>4</v>
      </c>
      <c r="AH34" s="13" t="s">
        <v>13</v>
      </c>
      <c r="AI34" s="13" t="s">
        <v>5</v>
      </c>
      <c r="AJ34" s="13" t="s">
        <v>6</v>
      </c>
      <c r="AK34" s="13" t="s">
        <v>8</v>
      </c>
      <c r="AL34" s="1" t="s">
        <v>48</v>
      </c>
      <c r="AM34" s="1" t="s">
        <v>49</v>
      </c>
      <c r="AN34" s="1" t="s">
        <v>50</v>
      </c>
      <c r="AO34" s="5" t="s">
        <v>51</v>
      </c>
      <c r="AZ34" s="6"/>
      <c r="BA34" s="6"/>
    </row>
    <row r="35" spans="1:53" ht="15" hidden="1" customHeight="1" thickBot="1">
      <c r="A35" s="15"/>
      <c r="B35" s="55"/>
      <c r="C35" s="55"/>
      <c r="D35" s="55"/>
      <c r="E35" s="55"/>
      <c r="F35" s="55"/>
      <c r="G35" s="55"/>
      <c r="P35" s="93"/>
      <c r="Q35" s="94"/>
      <c r="R35" s="82" t="s">
        <v>39</v>
      </c>
      <c r="S35" s="82" t="s">
        <v>24</v>
      </c>
      <c r="T35" s="83">
        <v>45</v>
      </c>
      <c r="U35" s="88">
        <v>23</v>
      </c>
      <c r="W35" s="15"/>
      <c r="AE35" s="3" t="s">
        <v>52</v>
      </c>
      <c r="AG35" s="95">
        <v>96</v>
      </c>
      <c r="AH35" s="95">
        <v>60</v>
      </c>
      <c r="AI35" s="95">
        <v>47</v>
      </c>
      <c r="AJ35" s="95">
        <v>85</v>
      </c>
      <c r="AK35" s="95">
        <v>47.1</v>
      </c>
      <c r="AO35" s="5"/>
      <c r="AZ35" s="6"/>
      <c r="BA35" s="6"/>
    </row>
    <row r="36" spans="1:53" ht="15" hidden="1" customHeight="1" thickBot="1">
      <c r="A36" s="15"/>
      <c r="B36" s="55"/>
      <c r="C36" s="55"/>
      <c r="D36" s="55"/>
      <c r="E36" s="55"/>
      <c r="F36" s="55"/>
      <c r="G36" s="55"/>
      <c r="AG36" s="13"/>
      <c r="AH36" s="13"/>
      <c r="AI36" s="13"/>
      <c r="AJ36" s="81">
        <v>39.1</v>
      </c>
      <c r="AK36" s="81">
        <v>24</v>
      </c>
      <c r="AL36" s="2"/>
      <c r="AZ36" s="6"/>
      <c r="BA36" s="6"/>
    </row>
    <row r="37" spans="1:53" ht="16.2" hidden="1" thickTop="1" thickBot="1">
      <c r="E37" s="55"/>
      <c r="F37" s="55"/>
      <c r="G37" s="55"/>
      <c r="Q37" s="96"/>
      <c r="R37" s="97" t="s">
        <v>103</v>
      </c>
      <c r="S37" s="98">
        <v>8</v>
      </c>
      <c r="T37" s="96" t="s">
        <v>85</v>
      </c>
      <c r="AE37" s="15" t="s">
        <v>29</v>
      </c>
      <c r="AF37" s="51"/>
      <c r="AG37" s="14">
        <f t="shared" ref="AG37:AK38" si="1">AG$35*$Y14</f>
        <v>76.8</v>
      </c>
      <c r="AH37" s="14">
        <f t="shared" si="1"/>
        <v>47.999999999999993</v>
      </c>
      <c r="AI37" s="14">
        <f t="shared" si="1"/>
        <v>37.599999999999994</v>
      </c>
      <c r="AJ37" s="14">
        <f t="shared" si="1"/>
        <v>68</v>
      </c>
      <c r="AK37" s="14">
        <f t="shared" si="1"/>
        <v>37.68</v>
      </c>
      <c r="AZ37" s="6"/>
      <c r="BA37" s="6"/>
    </row>
    <row r="38" spans="1:53" ht="15" hidden="1">
      <c r="Q38" s="99" t="s">
        <v>104</v>
      </c>
      <c r="R38" s="100" t="s">
        <v>105</v>
      </c>
      <c r="S38" s="100"/>
      <c r="T38" s="101" t="s">
        <v>80</v>
      </c>
      <c r="AE38" s="15" t="s">
        <v>30</v>
      </c>
      <c r="AF38" s="14">
        <f>L5</f>
        <v>3.8197186342054881</v>
      </c>
      <c r="AG38" s="14">
        <f t="shared" si="1"/>
        <v>96</v>
      </c>
      <c r="AH38" s="14">
        <f t="shared" si="1"/>
        <v>60</v>
      </c>
      <c r="AI38" s="14">
        <f t="shared" si="1"/>
        <v>47</v>
      </c>
      <c r="AJ38" s="14">
        <f t="shared" si="1"/>
        <v>85</v>
      </c>
      <c r="AK38" s="14">
        <f t="shared" si="1"/>
        <v>47.1</v>
      </c>
      <c r="AZ38" s="6"/>
      <c r="BA38" s="6"/>
    </row>
    <row r="39" spans="1:53" ht="15" hidden="1">
      <c r="Q39" s="102" t="s">
        <v>106</v>
      </c>
      <c r="R39" s="103">
        <v>6.7</v>
      </c>
      <c r="S39" s="104" t="s">
        <v>106</v>
      </c>
      <c r="T39" s="105">
        <f>2*ATAN(R39/(2*S37))*180/PI()</f>
        <v>45.442996306438602</v>
      </c>
      <c r="U39" s="1"/>
      <c r="AE39" s="15" t="s">
        <v>31</v>
      </c>
      <c r="AF39" s="51"/>
      <c r="AG39" s="14">
        <f t="shared" ref="AG39:AK41" si="2">AG$35*$Y17</f>
        <v>93.503111115820431</v>
      </c>
      <c r="AH39" s="14">
        <f t="shared" si="2"/>
        <v>58.439444447387771</v>
      </c>
      <c r="AI39" s="14">
        <f t="shared" si="2"/>
        <v>45.777564817120421</v>
      </c>
      <c r="AJ39" s="14">
        <f t="shared" si="2"/>
        <v>82.78921296713267</v>
      </c>
      <c r="AK39" s="14">
        <f t="shared" si="2"/>
        <v>45.8749638911994</v>
      </c>
      <c r="AZ39" s="6"/>
      <c r="BA39" s="6"/>
    </row>
    <row r="40" spans="1:53" ht="15" hidden="1">
      <c r="Q40" s="102" t="s">
        <v>107</v>
      </c>
      <c r="R40" s="103">
        <v>5</v>
      </c>
      <c r="S40" s="104" t="s">
        <v>107</v>
      </c>
      <c r="T40" s="105">
        <f>2*ATAN(R40/(2*S37))*180/PI()</f>
        <v>34.708049272522651</v>
      </c>
      <c r="U40" s="1"/>
      <c r="AE40" s="15" t="s">
        <v>32</v>
      </c>
      <c r="AF40" s="51"/>
      <c r="AG40" s="14">
        <f t="shared" si="2"/>
        <v>81.941263763705891</v>
      </c>
      <c r="AH40" s="14">
        <f t="shared" si="2"/>
        <v>51.213289852316187</v>
      </c>
      <c r="AI40" s="14">
        <f t="shared" si="2"/>
        <v>40.11707705098101</v>
      </c>
      <c r="AJ40" s="14">
        <f t="shared" si="2"/>
        <v>72.552160624114592</v>
      </c>
      <c r="AK40" s="14">
        <f t="shared" si="2"/>
        <v>40.202432534068208</v>
      </c>
      <c r="AZ40" s="6"/>
      <c r="BA40" s="6"/>
    </row>
    <row r="41" spans="1:53" ht="15.6" hidden="1" thickBot="1">
      <c r="Q41" s="106" t="s">
        <v>108</v>
      </c>
      <c r="R41" s="107">
        <v>8.4</v>
      </c>
      <c r="S41" s="108" t="s">
        <v>108</v>
      </c>
      <c r="T41" s="109">
        <f>2*ATAN(R41/(2*S37))*180/PI()</f>
        <v>55.398945616109998</v>
      </c>
      <c r="U41" s="1"/>
      <c r="AE41" s="15" t="s">
        <v>33</v>
      </c>
      <c r="AF41" s="51"/>
      <c r="AG41" s="14">
        <f t="shared" si="2"/>
        <v>91.9156970900099</v>
      </c>
      <c r="AH41" s="14">
        <f t="shared" si="2"/>
        <v>57.447310681256184</v>
      </c>
      <c r="AI41" s="14">
        <f t="shared" si="2"/>
        <v>45.000393366984007</v>
      </c>
      <c r="AJ41" s="14">
        <f t="shared" si="2"/>
        <v>81.383690131779588</v>
      </c>
      <c r="AK41" s="14">
        <f t="shared" si="2"/>
        <v>45.096138884786107</v>
      </c>
      <c r="AU41" s="9"/>
      <c r="AZ41" s="6"/>
      <c r="BA41" s="6"/>
    </row>
    <row r="42" spans="1:53" hidden="1">
      <c r="T42" s="1"/>
      <c r="U42" s="1"/>
      <c r="AE42" s="15" t="s">
        <v>34</v>
      </c>
      <c r="AF42" s="51"/>
      <c r="AG42" s="14">
        <f>AG$35*$Y16</f>
        <v>84.117551714735413</v>
      </c>
      <c r="AH42" s="14">
        <f>AH$35*$Y16</f>
        <v>52.573469821709629</v>
      </c>
      <c r="AI42" s="14">
        <f>AI$35*$Y16</f>
        <v>41.182551360339211</v>
      </c>
      <c r="AJ42" s="14">
        <f>AJ$35*$Y16</f>
        <v>74.479082247421971</v>
      </c>
      <c r="AK42" s="14">
        <f>AK$35*$Y16</f>
        <v>41.27017381004206</v>
      </c>
      <c r="AU42" s="9"/>
    </row>
    <row r="43" spans="1:53" hidden="1">
      <c r="T43" s="1"/>
      <c r="U43" s="1"/>
      <c r="AU43" s="9"/>
    </row>
    <row r="44" spans="1:53" hidden="1">
      <c r="T44" s="1"/>
      <c r="U44" s="1"/>
      <c r="AU44" s="9"/>
    </row>
    <row r="45" spans="1:53" hidden="1">
      <c r="T45" s="1"/>
      <c r="U45" s="1"/>
      <c r="AE45" s="136" t="s">
        <v>41</v>
      </c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U45" s="9"/>
    </row>
    <row r="46" spans="1:53" ht="15" hidden="1" customHeight="1">
      <c r="T46" s="1"/>
      <c r="U46" s="1"/>
      <c r="AE46" s="19">
        <v>5</v>
      </c>
      <c r="AF46" s="19">
        <v>10</v>
      </c>
      <c r="AG46" s="19">
        <v>15</v>
      </c>
      <c r="AH46" s="19">
        <v>20</v>
      </c>
      <c r="AI46" s="19">
        <v>25</v>
      </c>
      <c r="AJ46" s="19">
        <v>30</v>
      </c>
      <c r="AK46" s="19">
        <v>35</v>
      </c>
      <c r="AL46" s="19">
        <v>40</v>
      </c>
      <c r="AM46" s="19">
        <v>45</v>
      </c>
      <c r="AN46" s="19">
        <v>50</v>
      </c>
      <c r="AO46" s="19">
        <v>55</v>
      </c>
      <c r="AP46" s="19">
        <v>60</v>
      </c>
      <c r="AQ46" s="19">
        <v>65</v>
      </c>
      <c r="AR46" s="19">
        <v>70</v>
      </c>
      <c r="AU46" s="9"/>
    </row>
    <row r="47" spans="1:53" ht="15" hidden="1" customHeight="1">
      <c r="AD47" s="52" t="s">
        <v>37</v>
      </c>
      <c r="AE47" s="132" t="s">
        <v>11</v>
      </c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U47" s="9"/>
    </row>
    <row r="48" spans="1:53" ht="15" hidden="1" customHeight="1">
      <c r="AD48" s="18">
        <v>640</v>
      </c>
      <c r="AE48" s="29">
        <f t="shared" ref="AE48:AR54" si="3">$AD48/AE$46</f>
        <v>128</v>
      </c>
      <c r="AF48" s="32">
        <f t="shared" si="3"/>
        <v>64</v>
      </c>
      <c r="AG48" s="33">
        <f t="shared" si="3"/>
        <v>42.666666666666664</v>
      </c>
      <c r="AH48" s="36">
        <f t="shared" si="3"/>
        <v>32</v>
      </c>
      <c r="AI48" s="36">
        <f t="shared" si="3"/>
        <v>25.6</v>
      </c>
      <c r="AJ48" s="4">
        <f t="shared" si="3"/>
        <v>21.333333333333332</v>
      </c>
      <c r="AK48" s="4">
        <f t="shared" si="3"/>
        <v>18.285714285714285</v>
      </c>
      <c r="AL48" s="4">
        <f t="shared" si="3"/>
        <v>16</v>
      </c>
      <c r="AM48" s="4">
        <f t="shared" si="3"/>
        <v>14.222222222222221</v>
      </c>
      <c r="AN48" s="4">
        <f t="shared" si="3"/>
        <v>12.8</v>
      </c>
      <c r="AO48" s="4">
        <f t="shared" si="3"/>
        <v>11.636363636363637</v>
      </c>
      <c r="AP48" s="4">
        <f t="shared" si="3"/>
        <v>10.666666666666666</v>
      </c>
      <c r="AQ48" s="4">
        <f t="shared" si="3"/>
        <v>9.8461538461538467</v>
      </c>
      <c r="AR48" s="4">
        <f t="shared" si="3"/>
        <v>9.1428571428571423</v>
      </c>
      <c r="AU48" s="9"/>
    </row>
    <row r="49" spans="3:48" hidden="1">
      <c r="AD49" s="18">
        <v>1280</v>
      </c>
      <c r="AE49" s="23">
        <f t="shared" si="3"/>
        <v>256</v>
      </c>
      <c r="AF49" s="29">
        <f t="shared" si="3"/>
        <v>128</v>
      </c>
      <c r="AG49" s="32">
        <f t="shared" si="3"/>
        <v>85.333333333333329</v>
      </c>
      <c r="AH49" s="32">
        <f t="shared" si="3"/>
        <v>64</v>
      </c>
      <c r="AI49" s="32">
        <f t="shared" si="3"/>
        <v>51.2</v>
      </c>
      <c r="AJ49" s="33">
        <f t="shared" si="3"/>
        <v>42.666666666666664</v>
      </c>
      <c r="AK49" s="36">
        <f t="shared" si="3"/>
        <v>36.571428571428569</v>
      </c>
      <c r="AL49" s="36">
        <f t="shared" si="3"/>
        <v>32</v>
      </c>
      <c r="AM49" s="36">
        <f t="shared" si="3"/>
        <v>28.444444444444443</v>
      </c>
      <c r="AN49" s="36">
        <f t="shared" si="3"/>
        <v>25.6</v>
      </c>
      <c r="AO49" s="4">
        <f t="shared" si="3"/>
        <v>23.272727272727273</v>
      </c>
      <c r="AP49" s="4">
        <f t="shared" si="3"/>
        <v>21.333333333333332</v>
      </c>
      <c r="AQ49" s="4">
        <f t="shared" si="3"/>
        <v>19.692307692307693</v>
      </c>
      <c r="AR49" s="4">
        <f t="shared" si="3"/>
        <v>18.285714285714285</v>
      </c>
      <c r="AU49" s="9"/>
    </row>
    <row r="50" spans="3:48" hidden="1">
      <c r="AD50" s="18">
        <v>1600</v>
      </c>
      <c r="AE50" s="23">
        <f t="shared" si="3"/>
        <v>320</v>
      </c>
      <c r="AF50" s="23">
        <f t="shared" si="3"/>
        <v>160</v>
      </c>
      <c r="AG50" s="29">
        <f t="shared" si="3"/>
        <v>106.66666666666667</v>
      </c>
      <c r="AH50" s="32">
        <f t="shared" si="3"/>
        <v>80</v>
      </c>
      <c r="AI50" s="32">
        <f t="shared" si="3"/>
        <v>64</v>
      </c>
      <c r="AJ50" s="32">
        <f t="shared" si="3"/>
        <v>53.333333333333336</v>
      </c>
      <c r="AK50" s="33">
        <f t="shared" si="3"/>
        <v>45.714285714285715</v>
      </c>
      <c r="AL50" s="33">
        <f t="shared" si="3"/>
        <v>40</v>
      </c>
      <c r="AM50" s="36">
        <f t="shared" si="3"/>
        <v>35.555555555555557</v>
      </c>
      <c r="AN50" s="36">
        <f t="shared" si="3"/>
        <v>32</v>
      </c>
      <c r="AO50" s="36">
        <f t="shared" si="3"/>
        <v>29.09090909090909</v>
      </c>
      <c r="AP50" s="36">
        <f t="shared" si="3"/>
        <v>26.666666666666668</v>
      </c>
      <c r="AQ50" s="36">
        <f t="shared" si="3"/>
        <v>24.615384615384617</v>
      </c>
      <c r="AR50" s="4">
        <f t="shared" si="3"/>
        <v>22.857142857142858</v>
      </c>
      <c r="AU50" s="9"/>
    </row>
    <row r="51" spans="3:48" hidden="1">
      <c r="AD51" s="18">
        <v>1920</v>
      </c>
      <c r="AE51" s="23">
        <f t="shared" si="3"/>
        <v>384</v>
      </c>
      <c r="AF51" s="23">
        <f t="shared" si="3"/>
        <v>192</v>
      </c>
      <c r="AG51" s="29">
        <f t="shared" si="3"/>
        <v>128</v>
      </c>
      <c r="AH51" s="32">
        <f t="shared" si="3"/>
        <v>96</v>
      </c>
      <c r="AI51" s="32">
        <f t="shared" si="3"/>
        <v>76.8</v>
      </c>
      <c r="AJ51" s="32">
        <f t="shared" si="3"/>
        <v>64</v>
      </c>
      <c r="AK51" s="32">
        <f t="shared" si="3"/>
        <v>54.857142857142854</v>
      </c>
      <c r="AL51" s="33">
        <f t="shared" si="3"/>
        <v>48</v>
      </c>
      <c r="AM51" s="33">
        <f t="shared" si="3"/>
        <v>42.666666666666664</v>
      </c>
      <c r="AN51" s="36">
        <f t="shared" si="3"/>
        <v>38.4</v>
      </c>
      <c r="AO51" s="36">
        <f t="shared" si="3"/>
        <v>34.909090909090907</v>
      </c>
      <c r="AP51" s="36">
        <f t="shared" si="3"/>
        <v>32</v>
      </c>
      <c r="AQ51" s="36">
        <f t="shared" si="3"/>
        <v>29.53846153846154</v>
      </c>
      <c r="AR51" s="36">
        <f t="shared" si="3"/>
        <v>27.428571428571427</v>
      </c>
      <c r="AU51" s="9"/>
    </row>
    <row r="52" spans="3:48" hidden="1">
      <c r="AD52" s="18">
        <v>2048</v>
      </c>
      <c r="AE52" s="23">
        <f t="shared" si="3"/>
        <v>409.6</v>
      </c>
      <c r="AF52" s="23">
        <f t="shared" si="3"/>
        <v>204.8</v>
      </c>
      <c r="AG52" s="29">
        <f t="shared" si="3"/>
        <v>136.53333333333333</v>
      </c>
      <c r="AH52" s="29">
        <f t="shared" si="3"/>
        <v>102.4</v>
      </c>
      <c r="AI52" s="32">
        <f t="shared" si="3"/>
        <v>81.92</v>
      </c>
      <c r="AJ52" s="32">
        <f t="shared" si="3"/>
        <v>68.266666666666666</v>
      </c>
      <c r="AK52" s="32">
        <f t="shared" si="3"/>
        <v>58.514285714285712</v>
      </c>
      <c r="AL52" s="32">
        <f t="shared" si="3"/>
        <v>51.2</v>
      </c>
      <c r="AM52" s="33">
        <f t="shared" si="3"/>
        <v>45.511111111111113</v>
      </c>
      <c r="AN52" s="33">
        <f t="shared" si="3"/>
        <v>40.96</v>
      </c>
      <c r="AO52" s="36">
        <f t="shared" si="3"/>
        <v>37.236363636363635</v>
      </c>
      <c r="AP52" s="36">
        <f t="shared" si="3"/>
        <v>34.133333333333333</v>
      </c>
      <c r="AQ52" s="36">
        <f t="shared" si="3"/>
        <v>31.507692307692309</v>
      </c>
      <c r="AR52" s="36">
        <f t="shared" si="3"/>
        <v>29.257142857142856</v>
      </c>
      <c r="AU52" s="9"/>
    </row>
    <row r="53" spans="3:48" hidden="1">
      <c r="AD53" s="18">
        <v>2592</v>
      </c>
      <c r="AE53" s="23">
        <f t="shared" si="3"/>
        <v>518.4</v>
      </c>
      <c r="AF53" s="23">
        <f t="shared" si="3"/>
        <v>259.2</v>
      </c>
      <c r="AG53" s="23">
        <f t="shared" si="3"/>
        <v>172.8</v>
      </c>
      <c r="AH53" s="29">
        <f t="shared" si="3"/>
        <v>129.6</v>
      </c>
      <c r="AI53" s="29">
        <f t="shared" si="3"/>
        <v>103.68</v>
      </c>
      <c r="AJ53" s="32">
        <f t="shared" si="3"/>
        <v>86.4</v>
      </c>
      <c r="AK53" s="32">
        <f t="shared" si="3"/>
        <v>74.057142857142864</v>
      </c>
      <c r="AL53" s="32">
        <f t="shared" si="3"/>
        <v>64.8</v>
      </c>
      <c r="AM53" s="32">
        <f t="shared" si="3"/>
        <v>57.6</v>
      </c>
      <c r="AN53" s="32">
        <f t="shared" si="3"/>
        <v>51.84</v>
      </c>
      <c r="AO53" s="33">
        <f t="shared" si="3"/>
        <v>47.127272727272725</v>
      </c>
      <c r="AP53" s="33">
        <f t="shared" si="3"/>
        <v>43.2</v>
      </c>
      <c r="AQ53" s="33">
        <f t="shared" si="3"/>
        <v>39.876923076923077</v>
      </c>
      <c r="AR53" s="36">
        <f t="shared" si="3"/>
        <v>37.028571428571432</v>
      </c>
    </row>
    <row r="54" spans="3:48" hidden="1">
      <c r="AD54" s="18">
        <v>3648</v>
      </c>
      <c r="AE54" s="23">
        <f t="shared" si="3"/>
        <v>729.6</v>
      </c>
      <c r="AF54" s="23">
        <f t="shared" si="3"/>
        <v>364.8</v>
      </c>
      <c r="AG54" s="23">
        <f t="shared" si="3"/>
        <v>243.2</v>
      </c>
      <c r="AH54" s="23">
        <f t="shared" si="3"/>
        <v>182.4</v>
      </c>
      <c r="AI54" s="23">
        <f t="shared" si="3"/>
        <v>145.91999999999999</v>
      </c>
      <c r="AJ54" s="29">
        <f t="shared" si="3"/>
        <v>121.6</v>
      </c>
      <c r="AK54" s="29">
        <f t="shared" si="3"/>
        <v>104.22857142857143</v>
      </c>
      <c r="AL54" s="32">
        <f t="shared" si="3"/>
        <v>91.2</v>
      </c>
      <c r="AM54" s="32">
        <f t="shared" si="3"/>
        <v>81.066666666666663</v>
      </c>
      <c r="AN54" s="32">
        <f t="shared" si="3"/>
        <v>72.959999999999994</v>
      </c>
      <c r="AO54" s="32">
        <f t="shared" si="3"/>
        <v>66.327272727272728</v>
      </c>
      <c r="AP54" s="32">
        <f t="shared" si="3"/>
        <v>60.8</v>
      </c>
      <c r="AQ54" s="32">
        <f t="shared" si="3"/>
        <v>56.123076923076923</v>
      </c>
      <c r="AR54" s="32">
        <f t="shared" si="3"/>
        <v>52.114285714285714</v>
      </c>
    </row>
    <row r="55" spans="3:48" hidden="1"/>
    <row r="56" spans="3:48" s="2" customFormat="1" hidden="1">
      <c r="C56" s="1"/>
      <c r="D56" s="1"/>
      <c r="E56" s="1"/>
      <c r="F56" s="1"/>
      <c r="G56" s="1"/>
      <c r="J56" s="1"/>
      <c r="K56" s="1"/>
      <c r="L56" s="1"/>
      <c r="M56" s="1"/>
      <c r="N56" s="57"/>
      <c r="AT56" s="8"/>
      <c r="AU56" s="1"/>
      <c r="AV56" s="1"/>
    </row>
    <row r="57" spans="3:48" hidden="1">
      <c r="J57" s="2"/>
      <c r="K57" s="2"/>
      <c r="L57" s="2"/>
      <c r="M57" s="2"/>
      <c r="AT57" s="8"/>
      <c r="AU57" s="1"/>
      <c r="AV57" s="1"/>
    </row>
    <row r="58" spans="3:48" hidden="1">
      <c r="AT58" s="8"/>
      <c r="AU58" s="1"/>
      <c r="AV58" s="1"/>
    </row>
    <row r="59" spans="3:48" hidden="1">
      <c r="AT59" s="8"/>
      <c r="AU59" s="1"/>
      <c r="AV59" s="1"/>
    </row>
    <row r="60" spans="3:48" hidden="1">
      <c r="C60" s="2"/>
      <c r="G60" s="2"/>
      <c r="AT60" s="8"/>
      <c r="AU60" s="1"/>
      <c r="AV60" s="1"/>
    </row>
    <row r="61" spans="3:48" hidden="1">
      <c r="AT61" s="8"/>
      <c r="AU61" s="1"/>
      <c r="AV61" s="1"/>
    </row>
    <row r="62" spans="3:48" hidden="1">
      <c r="AT62" s="8"/>
      <c r="AU62" s="1"/>
      <c r="AV62" s="1"/>
    </row>
    <row r="63" spans="3:48" hidden="1">
      <c r="AT63" s="8"/>
      <c r="AU63" s="1"/>
      <c r="AV63" s="1"/>
    </row>
    <row r="64" spans="3:48" hidden="1"/>
    <row r="65" spans="4:6" hidden="1"/>
    <row r="66" spans="4:6" hidden="1"/>
    <row r="67" spans="4:6" hidden="1">
      <c r="D67" s="2"/>
      <c r="E67" s="2"/>
      <c r="F67" s="2"/>
    </row>
  </sheetData>
  <sheetProtection password="9F45" sheet="1" objects="1" scenarios="1" selectLockedCells="1"/>
  <mergeCells count="18">
    <mergeCell ref="P12:P17"/>
    <mergeCell ref="Q12:Q17"/>
    <mergeCell ref="P18:P23"/>
    <mergeCell ref="Q18:Q23"/>
    <mergeCell ref="AE47:AR47"/>
    <mergeCell ref="W2:Y2"/>
    <mergeCell ref="E3:F3"/>
    <mergeCell ref="AE15:AR15"/>
    <mergeCell ref="AE13:AR13"/>
    <mergeCell ref="AE45:AR45"/>
    <mergeCell ref="D7:F7"/>
    <mergeCell ref="D8:F8"/>
    <mergeCell ref="E4:F4"/>
    <mergeCell ref="L2:M2"/>
    <mergeCell ref="P24:P29"/>
    <mergeCell ref="Q24:Q29"/>
    <mergeCell ref="P6:P11"/>
    <mergeCell ref="Q6:Q11"/>
  </mergeCells>
  <dataValidations count="3">
    <dataValidation type="list" allowBlank="1" showInputMessage="1" showErrorMessage="1" sqref="E20 E28">
      <formula1>$A$6:$A$14</formula1>
    </dataValidation>
    <dataValidation type="list" allowBlank="1" showInputMessage="1" showErrorMessage="1" sqref="E3:F3">
      <formula1>$A$3:$A$4</formula1>
    </dataValidation>
    <dataValidation type="list" allowBlank="1" showInputMessage="1" showErrorMessage="1" sqref="L2:M2">
      <formula1>$A$17:$A$22</formula1>
    </dataValidation>
  </dataValidations>
  <printOptions horizontalCentered="1"/>
  <pageMargins left="0.5" right="0.5" top="1" bottom="0.5" header="0.25" footer="0.5"/>
  <pageSetup orientation="landscape" horizontalDpi="1200" verticalDpi="1200" r:id="rId1"/>
  <headerFooter alignWithMargins="0">
    <oddHeader>&amp;L&amp;"Impact,Regular"&amp;36Arecont Vision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Beta</vt:lpstr>
      <vt:lpstr>Beta!Print_Area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Ted Brahms</cp:lastModifiedBy>
  <cp:lastPrinted>2007-12-12T18:13:17Z</cp:lastPrinted>
  <dcterms:created xsi:type="dcterms:W3CDTF">2007-01-23T00:38:36Z</dcterms:created>
  <dcterms:modified xsi:type="dcterms:W3CDTF">2010-12-30T20:51:48Z</dcterms:modified>
</cp:coreProperties>
</file>